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mc:AlternateContent xmlns:mc="http://schemas.openxmlformats.org/markup-compatibility/2006">
    <mc:Choice Requires="x15">
      <x15ac:absPath xmlns:x15ac="http://schemas.microsoft.com/office/spreadsheetml/2010/11/ac" url="N:\Quality\Master BGA documents\Master Copies\00 AA Launch files\230301 Launch TNK BBU LNG TCH UCC LPG GCC OSS ROR 2023\"/>
    </mc:Choice>
  </mc:AlternateContent>
  <xr:revisionPtr revIDLastSave="0" documentId="13_ncr:1_{C16B7276-C777-4BC1-BF1E-AF70ED19CC50}" xr6:coauthVersionLast="47" xr6:coauthVersionMax="47" xr10:uidLastSave="{00000000-0000-0000-0000-000000000000}"/>
  <bookViews>
    <workbookView xWindow="25080" yWindow="-120" windowWidth="25440" windowHeight="15390" tabRatio="963" xr2:uid="{00000000-000D-0000-FFFF-FFFF00000000}"/>
  </bookViews>
  <sheets>
    <sheet name="Checklist - Basic Ship LNG" sheetId="17" r:id="rId1"/>
    <sheet name="Checklist - Ranking Ship LNG" sheetId="8" r:id="rId2"/>
    <sheet name="Ship - Total Score Review" sheetId="30" r:id="rId3"/>
    <sheet name="NOx Data Sheet" sheetId="38" r:id="rId4"/>
    <sheet name="Ship - CO2 - GloMEEP" sheetId="33" r:id="rId5"/>
  </sheets>
  <definedNames>
    <definedName name="_xlnm.Print_Area" localSheetId="0">'Checklist - Basic Ship LNG'!$A$1:$V$107</definedName>
    <definedName name="_xlnm.Print_Area" localSheetId="1">'Checklist - Ranking Ship LNG'!$A$1:$X$604</definedName>
    <definedName name="_xlnm.Print_Area" localSheetId="3">'NOx Data Sheet'!$A$1:$M$77</definedName>
    <definedName name="_xlnm.Print_Area" localSheetId="4">'Ship - CO2 - GloMEEP'!$A$1:$E$74</definedName>
    <definedName name="_xlnm.Print_Area" localSheetId="2">'Ship - Total Score Review'!$A$1:$X$77</definedName>
    <definedName name="_xlnm.Print_Titles" localSheetId="0">'Checklist - Basic Ship LNG'!$1:$3</definedName>
    <definedName name="_xlnm.Print_Titles" localSheetId="1">'Checklist - Ranking Ship LNG'!$1:$3</definedName>
    <definedName name="_xlnm.Print_Titles" localSheetId="3">'NOx Data Sheet'!$1:$14</definedName>
    <definedName name="_xlnm.Print_Titles" localSheetId="4">'Ship - CO2 - GloMEEP'!$1:$1</definedName>
    <definedName name="_xlnm.Print_Titles" localSheetId="2">'Ship - Total Score Review'!$1:$3</definedName>
    <definedName name="PropulsionImprovements" localSheetId="4">'Ship - CO2 - GloMEEP'!$D$29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83" i="8" l="1"/>
  <c r="W482" i="8"/>
  <c r="U482" i="8"/>
  <c r="U483" i="8" s="1"/>
  <c r="F484" i="8"/>
  <c r="W481" i="8"/>
  <c r="V481" i="8"/>
  <c r="U481" i="8"/>
  <c r="W480" i="8"/>
  <c r="V480" i="8"/>
  <c r="U480" i="8"/>
  <c r="W383" i="8" l="1"/>
  <c r="U383" i="8"/>
  <c r="W381" i="8"/>
  <c r="V381" i="8"/>
  <c r="U381" i="8"/>
  <c r="W380" i="8"/>
  <c r="V380" i="8"/>
  <c r="U380" i="8"/>
  <c r="W379" i="8"/>
  <c r="V379" i="8"/>
  <c r="U379" i="8"/>
  <c r="W378" i="8"/>
  <c r="V378" i="8"/>
  <c r="U378" i="8"/>
  <c r="W377" i="8"/>
  <c r="V377" i="8"/>
  <c r="U377" i="8"/>
  <c r="W465" i="8"/>
  <c r="W467" i="8"/>
  <c r="U465" i="8"/>
  <c r="V384" i="8" l="1"/>
  <c r="U384" i="8"/>
  <c r="T460" i="8"/>
  <c r="W401" i="8"/>
  <c r="W400" i="8"/>
  <c r="W399" i="8"/>
  <c r="W398" i="8"/>
  <c r="W397" i="8"/>
  <c r="W393" i="8"/>
  <c r="W290" i="8"/>
  <c r="G1" i="38"/>
  <c r="D1" i="38"/>
  <c r="A1" i="38"/>
  <c r="J76" i="38"/>
  <c r="N73" i="38"/>
  <c r="K73" i="38"/>
  <c r="K75" i="38" s="1"/>
  <c r="I73" i="38"/>
  <c r="I75" i="38" s="1"/>
  <c r="I76" i="38" s="1"/>
  <c r="G73" i="38"/>
  <c r="G75" i="38" s="1"/>
  <c r="G76" i="38" s="1"/>
  <c r="J69" i="38"/>
  <c r="N66" i="38"/>
  <c r="K66" i="38"/>
  <c r="K68" i="38" s="1"/>
  <c r="I66" i="38"/>
  <c r="I68" i="38" s="1"/>
  <c r="I69" i="38" s="1"/>
  <c r="G66" i="38"/>
  <c r="G68" i="38" s="1"/>
  <c r="G69" i="38" s="1"/>
  <c r="J62" i="38"/>
  <c r="N59" i="38"/>
  <c r="K59" i="38"/>
  <c r="K61" i="38" s="1"/>
  <c r="I59" i="38"/>
  <c r="I61" i="38" s="1"/>
  <c r="I62" i="38" s="1"/>
  <c r="G59" i="38"/>
  <c r="G61" i="38" s="1"/>
  <c r="G62" i="38" s="1"/>
  <c r="J55" i="38"/>
  <c r="H55" i="38"/>
  <c r="G54" i="38"/>
  <c r="G55" i="38" s="1"/>
  <c r="N52" i="38"/>
  <c r="K52" i="38"/>
  <c r="K54" i="38" s="1"/>
  <c r="I52" i="38"/>
  <c r="I54" i="38" s="1"/>
  <c r="I55" i="38" s="1"/>
  <c r="G52" i="38"/>
  <c r="J48" i="38"/>
  <c r="H48" i="38"/>
  <c r="N45" i="38"/>
  <c r="K45" i="38"/>
  <c r="K47" i="38" s="1"/>
  <c r="I45" i="38"/>
  <c r="I47" i="38" s="1"/>
  <c r="I48" i="38" s="1"/>
  <c r="G45" i="38"/>
  <c r="G47" i="38" s="1"/>
  <c r="G48" i="38" s="1"/>
  <c r="J41" i="38"/>
  <c r="H41" i="38"/>
  <c r="N38" i="38"/>
  <c r="K38" i="38"/>
  <c r="K40" i="38" s="1"/>
  <c r="I38" i="38"/>
  <c r="I40" i="38" s="1"/>
  <c r="I41" i="38" s="1"/>
  <c r="G38" i="38"/>
  <c r="G40" i="38" s="1"/>
  <c r="G41" i="38" s="1"/>
  <c r="J34" i="38"/>
  <c r="H34" i="38"/>
  <c r="N31" i="38"/>
  <c r="K31" i="38"/>
  <c r="K33" i="38" s="1"/>
  <c r="I31" i="38"/>
  <c r="I33" i="38" s="1"/>
  <c r="I34" i="38" s="1"/>
  <c r="G31" i="38"/>
  <c r="G33" i="38" s="1"/>
  <c r="G34" i="38" s="1"/>
  <c r="J27" i="38"/>
  <c r="H27" i="38"/>
  <c r="N24" i="38"/>
  <c r="K24" i="38"/>
  <c r="K26" i="38" s="1"/>
  <c r="I24" i="38"/>
  <c r="I26" i="38" s="1"/>
  <c r="I27" i="38" s="1"/>
  <c r="G24" i="38"/>
  <c r="G26" i="38" s="1"/>
  <c r="G27" i="38" s="1"/>
  <c r="J20" i="38"/>
  <c r="H20" i="38"/>
  <c r="N17" i="38"/>
  <c r="K17" i="38"/>
  <c r="K19" i="38" s="1"/>
  <c r="I17" i="38"/>
  <c r="I19" i="38" s="1"/>
  <c r="I20" i="38" s="1"/>
  <c r="G17" i="38"/>
  <c r="G19" i="38" s="1"/>
  <c r="G20" i="38" s="1"/>
  <c r="L12" i="38"/>
  <c r="K12" i="38"/>
  <c r="J12" i="38"/>
  <c r="I12" i="38"/>
  <c r="H12" i="38"/>
  <c r="G11" i="38"/>
  <c r="G12" i="38" s="1"/>
  <c r="T246" i="8" s="1"/>
  <c r="F124" i="8"/>
  <c r="V122" i="8"/>
  <c r="W122" i="8"/>
  <c r="T248" i="8" l="1"/>
  <c r="T251" i="8"/>
  <c r="T245" i="8"/>
  <c r="V452" i="8"/>
  <c r="V449" i="8"/>
  <c r="U455" i="8"/>
  <c r="U454" i="8"/>
  <c r="U453" i="8"/>
  <c r="U452" i="8"/>
  <c r="Q30" i="30" l="1"/>
  <c r="C30" i="30"/>
  <c r="B30" i="30"/>
  <c r="V199" i="8"/>
  <c r="N30" i="30" s="1"/>
  <c r="W198" i="8"/>
  <c r="U198" i="8"/>
  <c r="W197" i="8"/>
  <c r="U197" i="8"/>
  <c r="W196" i="8"/>
  <c r="U196" i="8"/>
  <c r="W195" i="8"/>
  <c r="U195" i="8"/>
  <c r="U199" i="8" l="1"/>
  <c r="K30" i="30" s="1"/>
  <c r="AB30" i="30"/>
  <c r="F406" i="8"/>
  <c r="W404" i="8"/>
  <c r="U404" i="8"/>
  <c r="T404" i="8"/>
  <c r="V404" i="8" s="1"/>
  <c r="W403" i="8"/>
  <c r="V403" i="8"/>
  <c r="U403" i="8"/>
  <c r="V401" i="8"/>
  <c r="U401" i="8"/>
  <c r="V400" i="8"/>
  <c r="U400" i="8"/>
  <c r="V399" i="8"/>
  <c r="U399" i="8"/>
  <c r="V398" i="8"/>
  <c r="U398" i="8"/>
  <c r="V397" i="8"/>
  <c r="U397" i="8"/>
  <c r="U395" i="8"/>
  <c r="T395" i="8"/>
  <c r="U394" i="8"/>
  <c r="T394" i="8"/>
  <c r="V393" i="8"/>
  <c r="U393" i="8"/>
  <c r="V395" i="8" l="1"/>
  <c r="W395" i="8"/>
  <c r="V394" i="8"/>
  <c r="W394" i="8"/>
  <c r="U405" i="8"/>
  <c r="V405" i="8" l="1"/>
  <c r="W216" i="8" l="1"/>
  <c r="U600" i="8" l="1"/>
  <c r="W600" i="8"/>
  <c r="U596" i="8"/>
  <c r="W596" i="8"/>
  <c r="Q37" i="30" l="1"/>
  <c r="C37" i="30"/>
  <c r="B37" i="30"/>
  <c r="V591" i="8" l="1"/>
  <c r="W590" i="8"/>
  <c r="U590" i="8"/>
  <c r="W589" i="8"/>
  <c r="U589" i="8"/>
  <c r="W587" i="8"/>
  <c r="U587" i="8"/>
  <c r="W586" i="8"/>
  <c r="U586" i="8"/>
  <c r="W585" i="8"/>
  <c r="U585" i="8"/>
  <c r="W583" i="8"/>
  <c r="U583" i="8"/>
  <c r="W582" i="8"/>
  <c r="U582" i="8"/>
  <c r="V419" i="8"/>
  <c r="W418" i="8"/>
  <c r="U418" i="8"/>
  <c r="W417" i="8"/>
  <c r="U417" i="8"/>
  <c r="W416" i="8"/>
  <c r="U416" i="8"/>
  <c r="W415" i="8"/>
  <c r="U415" i="8"/>
  <c r="U366" i="8"/>
  <c r="T366" i="8"/>
  <c r="V366" i="8" s="1"/>
  <c r="U364" i="8"/>
  <c r="T364" i="8"/>
  <c r="W364" i="8" s="1"/>
  <c r="W362" i="8"/>
  <c r="V362" i="8"/>
  <c r="U362" i="8"/>
  <c r="W360" i="8"/>
  <c r="V360" i="8"/>
  <c r="U360" i="8"/>
  <c r="T255" i="8"/>
  <c r="V255" i="8" s="1"/>
  <c r="W227" i="8"/>
  <c r="U227" i="8"/>
  <c r="W225" i="8"/>
  <c r="U225" i="8"/>
  <c r="W224" i="8"/>
  <c r="U224" i="8"/>
  <c r="W223" i="8"/>
  <c r="U223" i="8"/>
  <c r="W222" i="8"/>
  <c r="U222" i="8"/>
  <c r="W221" i="8"/>
  <c r="U221" i="8"/>
  <c r="W220" i="8"/>
  <c r="U220" i="8"/>
  <c r="W218" i="8"/>
  <c r="U218" i="8"/>
  <c r="U216" i="8"/>
  <c r="W214" i="8"/>
  <c r="U214" i="8"/>
  <c r="W213" i="8"/>
  <c r="U213" i="8"/>
  <c r="W212" i="8"/>
  <c r="V212" i="8"/>
  <c r="U212" i="8"/>
  <c r="W211" i="8"/>
  <c r="V211" i="8"/>
  <c r="U211" i="8"/>
  <c r="W210" i="8"/>
  <c r="U210" i="8"/>
  <c r="W207" i="8"/>
  <c r="U207" i="8"/>
  <c r="W206" i="8"/>
  <c r="U206" i="8"/>
  <c r="W205" i="8"/>
  <c r="U205" i="8"/>
  <c r="W204" i="8"/>
  <c r="V204" i="8"/>
  <c r="U204" i="8"/>
  <c r="W203" i="8"/>
  <c r="U203" i="8"/>
  <c r="U591" i="8" l="1"/>
  <c r="U367" i="8"/>
  <c r="K37" i="30" s="1"/>
  <c r="V228" i="8"/>
  <c r="U419" i="8"/>
  <c r="W255" i="8"/>
  <c r="U228" i="8"/>
  <c r="W366" i="8"/>
  <c r="V364" i="8"/>
  <c r="V367" i="8" s="1"/>
  <c r="N37" i="30" s="1"/>
  <c r="AB37" i="30" s="1"/>
  <c r="U255" i="8"/>
  <c r="V159" i="8"/>
  <c r="W158" i="8"/>
  <c r="U158" i="8"/>
  <c r="W156" i="8"/>
  <c r="U156" i="8"/>
  <c r="W155" i="8"/>
  <c r="U155" i="8"/>
  <c r="W153" i="8"/>
  <c r="U153" i="8"/>
  <c r="W151" i="8"/>
  <c r="U151" i="8"/>
  <c r="W149" i="8"/>
  <c r="U149" i="8"/>
  <c r="V59" i="8"/>
  <c r="W58" i="8"/>
  <c r="U58" i="8"/>
  <c r="W57" i="8"/>
  <c r="U57" i="8"/>
  <c r="W56" i="8"/>
  <c r="U56" i="8"/>
  <c r="W55" i="8"/>
  <c r="U55" i="8"/>
  <c r="W54" i="8"/>
  <c r="U54" i="8"/>
  <c r="W53" i="8"/>
  <c r="U53" i="8"/>
  <c r="U159" i="8" l="1"/>
  <c r="U59" i="8"/>
  <c r="V460" i="8"/>
  <c r="V603" i="8"/>
  <c r="W602" i="8"/>
  <c r="U602" i="8"/>
  <c r="W601" i="8"/>
  <c r="U601" i="8"/>
  <c r="W599" i="8"/>
  <c r="U599" i="8"/>
  <c r="W598" i="8"/>
  <c r="U598" i="8"/>
  <c r="W597" i="8"/>
  <c r="U597" i="8"/>
  <c r="W595" i="8"/>
  <c r="U595" i="8"/>
  <c r="U603" i="8" l="1"/>
  <c r="Q7" i="30"/>
  <c r="D5" i="33" l="1"/>
  <c r="D4" i="33"/>
  <c r="D3" i="33"/>
  <c r="Q50" i="30" l="1"/>
  <c r="C50" i="30"/>
  <c r="B50" i="30"/>
  <c r="Q49" i="30"/>
  <c r="C49" i="30"/>
  <c r="B49" i="30"/>
  <c r="C48" i="30"/>
  <c r="B48" i="30"/>
  <c r="Q47" i="30"/>
  <c r="C47" i="30"/>
  <c r="B47" i="30"/>
  <c r="Q42" i="30"/>
  <c r="C42" i="30"/>
  <c r="B42" i="30"/>
  <c r="Q39" i="30"/>
  <c r="C39" i="30"/>
  <c r="B39" i="30"/>
  <c r="C36" i="30"/>
  <c r="B36" i="30"/>
  <c r="Q35" i="30"/>
  <c r="C35" i="30"/>
  <c r="B35" i="30"/>
  <c r="C34" i="30"/>
  <c r="B34" i="30"/>
  <c r="C33" i="30"/>
  <c r="B33" i="30"/>
  <c r="Q14" i="30"/>
  <c r="C14" i="30"/>
  <c r="B14" i="30"/>
  <c r="Q9" i="30"/>
  <c r="C9" i="30"/>
  <c r="B9" i="30"/>
  <c r="W354" i="8"/>
  <c r="W349" i="8"/>
  <c r="W350" i="8"/>
  <c r="W348" i="8"/>
  <c r="W340" i="8"/>
  <c r="W341" i="8"/>
  <c r="W342" i="8"/>
  <c r="W343" i="8"/>
  <c r="W344" i="8"/>
  <c r="W339" i="8"/>
  <c r="W331" i="8"/>
  <c r="W332" i="8"/>
  <c r="W333" i="8"/>
  <c r="W334" i="8"/>
  <c r="W335" i="8"/>
  <c r="W330" i="8"/>
  <c r="W318" i="8"/>
  <c r="W319" i="8"/>
  <c r="W320" i="8"/>
  <c r="W321" i="8"/>
  <c r="W322" i="8"/>
  <c r="W323" i="8"/>
  <c r="W324" i="8"/>
  <c r="W325" i="8"/>
  <c r="W317" i="8"/>
  <c r="W306" i="8"/>
  <c r="W307" i="8"/>
  <c r="W308" i="8"/>
  <c r="W309" i="8"/>
  <c r="W310" i="8"/>
  <c r="W311" i="8"/>
  <c r="W312" i="8"/>
  <c r="W313" i="8"/>
  <c r="W305" i="8"/>
  <c r="W298" i="8"/>
  <c r="W299" i="8"/>
  <c r="W300" i="8"/>
  <c r="W301" i="8"/>
  <c r="W297" i="8"/>
  <c r="N50" i="30" l="1"/>
  <c r="V477" i="8"/>
  <c r="N49" i="30" s="1"/>
  <c r="W476" i="8"/>
  <c r="U476" i="8"/>
  <c r="W475" i="8"/>
  <c r="U475" i="8"/>
  <c r="W474" i="8"/>
  <c r="U474" i="8"/>
  <c r="W473" i="8"/>
  <c r="U473" i="8"/>
  <c r="W472" i="8"/>
  <c r="U472" i="8"/>
  <c r="W471" i="8"/>
  <c r="U471" i="8"/>
  <c r="U467" i="8"/>
  <c r="U464" i="8"/>
  <c r="T464" i="8"/>
  <c r="V464" i="8" s="1"/>
  <c r="W463" i="8"/>
  <c r="U463" i="8"/>
  <c r="W462" i="8"/>
  <c r="U462" i="8"/>
  <c r="W461" i="8"/>
  <c r="U461" i="8"/>
  <c r="W460" i="8"/>
  <c r="U460" i="8"/>
  <c r="W458" i="8"/>
  <c r="U458" i="8"/>
  <c r="W457" i="8"/>
  <c r="U457" i="8"/>
  <c r="T455" i="8"/>
  <c r="T454" i="8"/>
  <c r="V454" i="8" s="1"/>
  <c r="T453" i="8"/>
  <c r="W452" i="8"/>
  <c r="U450" i="8"/>
  <c r="T450" i="8"/>
  <c r="V450" i="8" s="1"/>
  <c r="W449" i="8"/>
  <c r="U449" i="8"/>
  <c r="V445" i="8"/>
  <c r="N47" i="30" s="1"/>
  <c r="W444" i="8"/>
  <c r="U444" i="8"/>
  <c r="W443" i="8"/>
  <c r="U443" i="8"/>
  <c r="V412" i="8"/>
  <c r="N42" i="30" s="1"/>
  <c r="W411" i="8"/>
  <c r="U411" i="8"/>
  <c r="W410" i="8"/>
  <c r="U410" i="8"/>
  <c r="W409" i="8"/>
  <c r="U409" i="8"/>
  <c r="W408" i="8"/>
  <c r="U408" i="8"/>
  <c r="F356" i="8"/>
  <c r="Q36" i="30" s="1"/>
  <c r="V354" i="8"/>
  <c r="U354" i="8"/>
  <c r="W352" i="8"/>
  <c r="W351" i="8"/>
  <c r="W346" i="8"/>
  <c r="U346" i="8"/>
  <c r="W345" i="8"/>
  <c r="W337" i="8"/>
  <c r="U337" i="8"/>
  <c r="W336" i="8"/>
  <c r="W328" i="8"/>
  <c r="U328" i="8"/>
  <c r="W326" i="8"/>
  <c r="W315" i="8"/>
  <c r="U315" i="8"/>
  <c r="W314" i="8"/>
  <c r="W303" i="8"/>
  <c r="U303" i="8"/>
  <c r="W295" i="8"/>
  <c r="V295" i="8"/>
  <c r="U295" i="8"/>
  <c r="W292" i="8"/>
  <c r="V292" i="8"/>
  <c r="U292" i="8"/>
  <c r="W291" i="8"/>
  <c r="V290" i="8"/>
  <c r="U290" i="8"/>
  <c r="W289" i="8"/>
  <c r="V289" i="8"/>
  <c r="U289" i="8"/>
  <c r="V285" i="8"/>
  <c r="N35" i="30" s="1"/>
  <c r="AB35" i="30" s="1"/>
  <c r="W284" i="8"/>
  <c r="U284" i="8"/>
  <c r="W283" i="8"/>
  <c r="U283" i="8"/>
  <c r="W282" i="8"/>
  <c r="U282" i="8"/>
  <c r="U278" i="8"/>
  <c r="U277" i="8"/>
  <c r="T277" i="8"/>
  <c r="F280" i="8" s="1"/>
  <c r="Q34" i="30" s="1"/>
  <c r="U276" i="8"/>
  <c r="T276" i="8"/>
  <c r="V276" i="8" s="1"/>
  <c r="U275" i="8"/>
  <c r="T275" i="8"/>
  <c r="V275" i="8" s="1"/>
  <c r="U274" i="8"/>
  <c r="T274" i="8"/>
  <c r="W274" i="8" s="1"/>
  <c r="U273" i="8"/>
  <c r="T273" i="8"/>
  <c r="V273" i="8" s="1"/>
  <c r="W272" i="8"/>
  <c r="V272" i="8"/>
  <c r="U272" i="8"/>
  <c r="W269" i="8"/>
  <c r="V269" i="8"/>
  <c r="U269" i="8"/>
  <c r="W267" i="8"/>
  <c r="V267" i="8"/>
  <c r="U267" i="8"/>
  <c r="F264" i="8"/>
  <c r="Q33" i="30" s="1"/>
  <c r="W262" i="8"/>
  <c r="V262" i="8"/>
  <c r="U262" i="8"/>
  <c r="U260" i="8"/>
  <c r="T260" i="8"/>
  <c r="W260" i="8" s="1"/>
  <c r="U259" i="8"/>
  <c r="T259" i="8"/>
  <c r="W259" i="8" s="1"/>
  <c r="W258" i="8"/>
  <c r="V258" i="8"/>
  <c r="U258" i="8"/>
  <c r="W253" i="8"/>
  <c r="V253" i="8"/>
  <c r="U253" i="8"/>
  <c r="W252" i="8"/>
  <c r="V252" i="8"/>
  <c r="U252" i="8"/>
  <c r="W251" i="8"/>
  <c r="V251" i="8"/>
  <c r="U251" i="8"/>
  <c r="W250" i="8"/>
  <c r="V250" i="8"/>
  <c r="U250" i="8"/>
  <c r="W249" i="8"/>
  <c r="V249" i="8"/>
  <c r="U249" i="8"/>
  <c r="W248" i="8"/>
  <c r="V248" i="8"/>
  <c r="U248" i="8"/>
  <c r="U246" i="8"/>
  <c r="V246" i="8"/>
  <c r="W245" i="8"/>
  <c r="V245" i="8"/>
  <c r="U245" i="8"/>
  <c r="W242" i="8"/>
  <c r="V242" i="8"/>
  <c r="U242" i="8"/>
  <c r="W91" i="8"/>
  <c r="V91" i="8"/>
  <c r="V92" i="8" s="1"/>
  <c r="N14" i="30" s="1"/>
  <c r="AB14" i="30" s="1"/>
  <c r="U91" i="8"/>
  <c r="W90" i="8"/>
  <c r="U90" i="8"/>
  <c r="W88" i="8"/>
  <c r="U88" i="8"/>
  <c r="W87" i="8"/>
  <c r="U87" i="8"/>
  <c r="W84" i="8"/>
  <c r="U84" i="8"/>
  <c r="W83" i="8"/>
  <c r="U83" i="8"/>
  <c r="W82" i="8"/>
  <c r="U82" i="8"/>
  <c r="W81" i="8"/>
  <c r="U81" i="8"/>
  <c r="V40" i="8"/>
  <c r="N9" i="30" s="1"/>
  <c r="AB9" i="30" s="1"/>
  <c r="W39" i="8"/>
  <c r="U39" i="8"/>
  <c r="W38" i="8"/>
  <c r="U38" i="8"/>
  <c r="W453" i="8" l="1"/>
  <c r="V453" i="8"/>
  <c r="W455" i="8"/>
  <c r="V455" i="8"/>
  <c r="U445" i="8"/>
  <c r="K47" i="30" s="1"/>
  <c r="W464" i="8"/>
  <c r="U40" i="8"/>
  <c r="K9" i="30" s="1"/>
  <c r="U477" i="8"/>
  <c r="K49" i="30" s="1"/>
  <c r="W450" i="8"/>
  <c r="K50" i="30"/>
  <c r="U412" i="8"/>
  <c r="K42" i="30" s="1"/>
  <c r="W454" i="8"/>
  <c r="F469" i="8"/>
  <c r="Q48" i="30" s="1"/>
  <c r="U285" i="8"/>
  <c r="K35" i="30" s="1"/>
  <c r="K39" i="30"/>
  <c r="V274" i="8"/>
  <c r="W276" i="8"/>
  <c r="V355" i="8"/>
  <c r="N36" i="30" s="1"/>
  <c r="AB36" i="30" s="1"/>
  <c r="N39" i="30"/>
  <c r="U355" i="8"/>
  <c r="K36" i="30" s="1"/>
  <c r="U92" i="8"/>
  <c r="K14" i="30" s="1"/>
  <c r="U279" i="8"/>
  <c r="K34" i="30" s="1"/>
  <c r="W275" i="8"/>
  <c r="V277" i="8"/>
  <c r="W277" i="8"/>
  <c r="T278" i="8"/>
  <c r="U263" i="8"/>
  <c r="K33" i="30" s="1"/>
  <c r="W273" i="8"/>
  <c r="W246" i="8"/>
  <c r="V259" i="8"/>
  <c r="V260" i="8"/>
  <c r="V468" i="8" l="1"/>
  <c r="N48" i="30" s="1"/>
  <c r="V263" i="8"/>
  <c r="N33" i="30" s="1"/>
  <c r="U468" i="8"/>
  <c r="K48" i="30" s="1"/>
  <c r="V278" i="8"/>
  <c r="V279" i="8" s="1"/>
  <c r="N34" i="30" s="1"/>
  <c r="W278" i="8"/>
  <c r="Q11" i="30" l="1"/>
  <c r="C11" i="30"/>
  <c r="B11" i="30"/>
  <c r="N11" i="30"/>
  <c r="V29" i="8"/>
  <c r="N7" i="30" s="1"/>
  <c r="W28" i="8"/>
  <c r="U28" i="8"/>
  <c r="W27" i="8"/>
  <c r="U27" i="8"/>
  <c r="W26" i="8"/>
  <c r="U26" i="8"/>
  <c r="W25" i="8"/>
  <c r="U25" i="8"/>
  <c r="AB11" i="30" l="1"/>
  <c r="K11" i="30"/>
  <c r="U29" i="8"/>
  <c r="K7" i="30" s="1"/>
  <c r="U85" i="17" l="1"/>
  <c r="U84" i="17"/>
  <c r="U83" i="17"/>
  <c r="U82" i="17"/>
  <c r="F119" i="8" l="1"/>
  <c r="V117" i="8"/>
  <c r="V116" i="8"/>
  <c r="V115" i="8"/>
  <c r="V114" i="8"/>
  <c r="V113" i="8"/>
  <c r="V112" i="8"/>
  <c r="V111" i="8"/>
  <c r="Q45" i="30" l="1"/>
  <c r="Q44" i="30"/>
  <c r="W387" i="8" l="1"/>
  <c r="W388" i="8"/>
  <c r="F73" i="8" l="1"/>
  <c r="V63" i="8" l="1"/>
  <c r="W63" i="8"/>
  <c r="V428" i="8" l="1"/>
  <c r="W427" i="8"/>
  <c r="U427" i="8"/>
  <c r="W426" i="8"/>
  <c r="U426" i="8"/>
  <c r="W425" i="8"/>
  <c r="U425" i="8"/>
  <c r="W424" i="8"/>
  <c r="U424" i="8"/>
  <c r="W423" i="8"/>
  <c r="U423" i="8"/>
  <c r="B40" i="30" l="1"/>
  <c r="Q40" i="30"/>
  <c r="C40" i="30"/>
  <c r="B17" i="30"/>
  <c r="Q17" i="30"/>
  <c r="C17" i="30"/>
  <c r="B13" i="30"/>
  <c r="Q12" i="30"/>
  <c r="Q13" i="30"/>
  <c r="C13" i="30"/>
  <c r="B12" i="30"/>
  <c r="C12" i="30"/>
  <c r="B10" i="30"/>
  <c r="Q10" i="30"/>
  <c r="C10" i="30"/>
  <c r="W372" i="8" l="1"/>
  <c r="U372" i="8"/>
  <c r="U371" i="8" s="1"/>
  <c r="U370" i="8" s="1"/>
  <c r="W371" i="8"/>
  <c r="W370" i="8"/>
  <c r="AB39" i="30"/>
  <c r="V389" i="8"/>
  <c r="N40" i="30" s="1"/>
  <c r="AB40" i="30" s="1"/>
  <c r="U388" i="8"/>
  <c r="U387" i="8"/>
  <c r="W184" i="8"/>
  <c r="U389" i="8" l="1"/>
  <c r="K40" i="30" s="1"/>
  <c r="F188" i="8"/>
  <c r="V184" i="8"/>
  <c r="U122" i="8"/>
  <c r="W121" i="8"/>
  <c r="U121" i="8"/>
  <c r="V118" i="8"/>
  <c r="N17" i="30" s="1"/>
  <c r="W117" i="8"/>
  <c r="U117" i="8"/>
  <c r="W116" i="8"/>
  <c r="U116" i="8"/>
  <c r="W115" i="8"/>
  <c r="U115" i="8"/>
  <c r="W114" i="8"/>
  <c r="U114" i="8"/>
  <c r="W113" i="8"/>
  <c r="U113" i="8"/>
  <c r="W112" i="8"/>
  <c r="U112" i="8"/>
  <c r="W111" i="8"/>
  <c r="U111" i="8"/>
  <c r="W106" i="8"/>
  <c r="U106" i="8"/>
  <c r="W105" i="8"/>
  <c r="U105" i="8"/>
  <c r="W104" i="8"/>
  <c r="U104" i="8"/>
  <c r="W103" i="8"/>
  <c r="U103" i="8"/>
  <c r="W102" i="8"/>
  <c r="U102" i="8"/>
  <c r="W101" i="8"/>
  <c r="V101" i="8"/>
  <c r="V107" i="8" s="1"/>
  <c r="U101" i="8"/>
  <c r="W100" i="8"/>
  <c r="U100" i="8"/>
  <c r="W99" i="8"/>
  <c r="U99" i="8"/>
  <c r="W98" i="8"/>
  <c r="U98" i="8"/>
  <c r="W97" i="8"/>
  <c r="U97" i="8"/>
  <c r="W96" i="8"/>
  <c r="U96" i="8"/>
  <c r="U118" i="8" l="1"/>
  <c r="K17" i="30" s="1"/>
  <c r="U80" i="17"/>
  <c r="U79" i="17"/>
  <c r="U78" i="17"/>
  <c r="U77" i="17"/>
  <c r="U75" i="17"/>
  <c r="U74" i="17"/>
  <c r="U73" i="17"/>
  <c r="W575" i="8" l="1"/>
  <c r="U575" i="8"/>
  <c r="W577" i="8"/>
  <c r="U577" i="8"/>
  <c r="V569" i="8" l="1"/>
  <c r="W561" i="8" l="1"/>
  <c r="U561" i="8"/>
  <c r="W563" i="8"/>
  <c r="U563" i="8"/>
  <c r="W562" i="8"/>
  <c r="U562" i="8"/>
  <c r="W560" i="8" l="1"/>
  <c r="U560" i="8"/>
  <c r="W559" i="8"/>
  <c r="U559" i="8"/>
  <c r="W557" i="8" l="1"/>
  <c r="U557" i="8"/>
  <c r="U564" i="8"/>
  <c r="W564" i="8"/>
  <c r="W547" i="8" l="1"/>
  <c r="U547" i="8"/>
  <c r="W549" i="8"/>
  <c r="U549" i="8"/>
  <c r="U103" i="17" l="1"/>
  <c r="U102" i="17"/>
  <c r="W76" i="8" l="1"/>
  <c r="U76" i="8"/>
  <c r="W75" i="8"/>
  <c r="U75" i="8"/>
  <c r="V77" i="8"/>
  <c r="N13" i="30" s="1"/>
  <c r="W71" i="8"/>
  <c r="U71" i="8"/>
  <c r="W70" i="8"/>
  <c r="U70" i="8"/>
  <c r="W69" i="8"/>
  <c r="U69" i="8"/>
  <c r="W68" i="8"/>
  <c r="U68" i="8"/>
  <c r="W67" i="8"/>
  <c r="U67" i="8"/>
  <c r="W66" i="8"/>
  <c r="W65" i="8"/>
  <c r="U65" i="8"/>
  <c r="W64" i="8"/>
  <c r="U64" i="8"/>
  <c r="U63" i="8"/>
  <c r="V72" i="8"/>
  <c r="N12" i="30" s="1"/>
  <c r="AB12" i="30" s="1"/>
  <c r="U77" i="8" l="1"/>
  <c r="K13" i="30" s="1"/>
  <c r="U72" i="8"/>
  <c r="K12" i="30" s="1"/>
  <c r="U89" i="17"/>
  <c r="U88" i="17"/>
  <c r="Q64" i="30" l="1"/>
  <c r="V1" i="30"/>
  <c r="C1" i="30"/>
  <c r="A1" i="30"/>
  <c r="N64" i="30"/>
  <c r="Q5" i="30"/>
  <c r="Q6" i="30"/>
  <c r="Q8" i="30"/>
  <c r="Q16" i="30"/>
  <c r="Q18" i="30"/>
  <c r="Q19" i="30"/>
  <c r="Q20" i="30"/>
  <c r="Q22" i="30"/>
  <c r="Q23" i="30"/>
  <c r="Q25" i="30"/>
  <c r="Q26" i="30"/>
  <c r="Q27" i="30"/>
  <c r="Q28" i="30"/>
  <c r="Q31" i="30"/>
  <c r="Q32" i="30"/>
  <c r="Q38" i="30"/>
  <c r="Q41" i="30"/>
  <c r="Q43" i="30"/>
  <c r="Q46" i="30"/>
  <c r="Q52" i="30"/>
  <c r="Q53" i="30"/>
  <c r="Q54" i="30"/>
  <c r="Q55" i="30"/>
  <c r="Q56" i="30"/>
  <c r="Q57" i="30"/>
  <c r="Q59" i="30"/>
  <c r="Q60" i="30"/>
  <c r="Q61" i="30"/>
  <c r="Q62" i="30"/>
  <c r="V17" i="8"/>
  <c r="N5" i="30" s="1"/>
  <c r="N6" i="30"/>
  <c r="V35" i="8"/>
  <c r="N8" i="30" s="1"/>
  <c r="V50" i="8"/>
  <c r="N10" i="30" s="1"/>
  <c r="AB10" i="30" s="1"/>
  <c r="N16" i="30"/>
  <c r="V123" i="8"/>
  <c r="N18" i="30" s="1"/>
  <c r="V128" i="8"/>
  <c r="N19" i="30" s="1"/>
  <c r="V135" i="8"/>
  <c r="N20" i="30" s="1"/>
  <c r="V144" i="8"/>
  <c r="N22" i="30" s="1"/>
  <c r="N23" i="30"/>
  <c r="V173" i="8"/>
  <c r="N25" i="30" s="1"/>
  <c r="V181" i="8"/>
  <c r="N26" i="30" s="1"/>
  <c r="V187" i="8"/>
  <c r="N27" i="30" s="1"/>
  <c r="V191" i="8"/>
  <c r="N28" i="30" s="1"/>
  <c r="V238" i="8"/>
  <c r="N32" i="30" s="1"/>
  <c r="V373" i="8"/>
  <c r="N38" i="30" s="1"/>
  <c r="N41" i="30"/>
  <c r="N43" i="30"/>
  <c r="N44" i="30"/>
  <c r="V432" i="8"/>
  <c r="N45" i="30" s="1"/>
  <c r="V440" i="8"/>
  <c r="N46" i="30" s="1"/>
  <c r="V492" i="8"/>
  <c r="N52" i="30" s="1"/>
  <c r="V498" i="8"/>
  <c r="N53" i="30" s="1"/>
  <c r="N54" i="30"/>
  <c r="V522" i="8"/>
  <c r="N55" i="30" s="1"/>
  <c r="V533" i="8"/>
  <c r="N56" i="30" s="1"/>
  <c r="V540" i="8"/>
  <c r="N57" i="30" s="1"/>
  <c r="V551" i="8"/>
  <c r="N59" i="30" s="1"/>
  <c r="N60" i="30"/>
  <c r="V578" i="8"/>
  <c r="N61" i="30" s="1"/>
  <c r="N62" i="30"/>
  <c r="U43" i="8"/>
  <c r="U44" i="8"/>
  <c r="U45" i="8"/>
  <c r="U46" i="8"/>
  <c r="U47" i="8"/>
  <c r="U48" i="8"/>
  <c r="U49" i="8"/>
  <c r="U176" i="8"/>
  <c r="T179" i="8"/>
  <c r="U179" i="8" s="1"/>
  <c r="T180" i="8"/>
  <c r="U180" i="8" s="1"/>
  <c r="U177" i="8"/>
  <c r="U431" i="8"/>
  <c r="U432" i="8" s="1"/>
  <c r="K45" i="30" s="1"/>
  <c r="U509" i="8"/>
  <c r="U501" i="8"/>
  <c r="U502" i="8"/>
  <c r="U503" i="8"/>
  <c r="U504" i="8"/>
  <c r="U505" i="8"/>
  <c r="U506" i="8"/>
  <c r="U507" i="8"/>
  <c r="U508" i="8"/>
  <c r="U510" i="8"/>
  <c r="U511" i="8"/>
  <c r="U512" i="8"/>
  <c r="U6" i="8"/>
  <c r="U7" i="8"/>
  <c r="U8" i="8"/>
  <c r="U9" i="8"/>
  <c r="U10" i="8"/>
  <c r="U11" i="8"/>
  <c r="U12" i="8"/>
  <c r="U13" i="8"/>
  <c r="U14" i="8"/>
  <c r="U15" i="8"/>
  <c r="U16" i="8"/>
  <c r="U20" i="8"/>
  <c r="U21" i="8"/>
  <c r="U32" i="8"/>
  <c r="U33" i="8"/>
  <c r="U34" i="8"/>
  <c r="U126" i="8"/>
  <c r="U127" i="8"/>
  <c r="U131" i="8"/>
  <c r="U132" i="8"/>
  <c r="U133" i="8"/>
  <c r="U134" i="8"/>
  <c r="U163" i="8"/>
  <c r="U164" i="8"/>
  <c r="U165" i="8"/>
  <c r="U166" i="8"/>
  <c r="U167" i="8"/>
  <c r="U168" i="8"/>
  <c r="U169" i="8"/>
  <c r="U170" i="8"/>
  <c r="U171" i="8"/>
  <c r="U172" i="8"/>
  <c r="U184" i="8"/>
  <c r="U185" i="8"/>
  <c r="U186" i="8"/>
  <c r="U190" i="8"/>
  <c r="U191" i="8" s="1"/>
  <c r="K28" i="30" s="1"/>
  <c r="U231" i="8"/>
  <c r="U232" i="8"/>
  <c r="U233" i="8"/>
  <c r="U234" i="8"/>
  <c r="U235" i="8"/>
  <c r="U236" i="8"/>
  <c r="U237" i="8"/>
  <c r="U373" i="8"/>
  <c r="K38" i="30" s="1"/>
  <c r="U435" i="8"/>
  <c r="U436" i="8"/>
  <c r="U437" i="8"/>
  <c r="U438" i="8"/>
  <c r="U439" i="8"/>
  <c r="U487" i="8"/>
  <c r="U488" i="8"/>
  <c r="U489" i="8"/>
  <c r="U490" i="8"/>
  <c r="U491" i="8"/>
  <c r="U495" i="8"/>
  <c r="U496" i="8"/>
  <c r="U497" i="8"/>
  <c r="U516" i="8"/>
  <c r="U517" i="8"/>
  <c r="U518" i="8"/>
  <c r="U519" i="8"/>
  <c r="U520" i="8"/>
  <c r="U521" i="8"/>
  <c r="U525" i="8"/>
  <c r="U526" i="8"/>
  <c r="U527" i="8"/>
  <c r="U528" i="8"/>
  <c r="U529" i="8"/>
  <c r="U530" i="8"/>
  <c r="U531" i="8"/>
  <c r="U532" i="8"/>
  <c r="U536" i="8"/>
  <c r="U537" i="8"/>
  <c r="U538" i="8"/>
  <c r="U539" i="8"/>
  <c r="U544" i="8"/>
  <c r="U545" i="8"/>
  <c r="U546" i="8"/>
  <c r="U548" i="8"/>
  <c r="U550" i="8"/>
  <c r="U554" i="8"/>
  <c r="U565" i="8"/>
  <c r="U555" i="8"/>
  <c r="U556" i="8"/>
  <c r="U558" i="8"/>
  <c r="U566" i="8"/>
  <c r="U567" i="8"/>
  <c r="U568" i="8"/>
  <c r="U572" i="8"/>
  <c r="U573" i="8"/>
  <c r="U574" i="8"/>
  <c r="U576" i="8"/>
  <c r="C64" i="30"/>
  <c r="B64" i="30"/>
  <c r="C62" i="30"/>
  <c r="B62" i="30"/>
  <c r="C61" i="30"/>
  <c r="B61" i="30"/>
  <c r="C60" i="30"/>
  <c r="B60" i="30"/>
  <c r="C59" i="30"/>
  <c r="B59" i="30"/>
  <c r="C57" i="30"/>
  <c r="B57" i="30"/>
  <c r="C56" i="30"/>
  <c r="B56" i="30"/>
  <c r="C55" i="30"/>
  <c r="B55" i="30"/>
  <c r="C54" i="30"/>
  <c r="B54" i="30"/>
  <c r="B53" i="30"/>
  <c r="C53" i="30"/>
  <c r="C52" i="30"/>
  <c r="B52" i="30"/>
  <c r="C46" i="30"/>
  <c r="B46" i="30"/>
  <c r="C45" i="30"/>
  <c r="B45" i="30"/>
  <c r="C44" i="30"/>
  <c r="B44" i="30"/>
  <c r="C43" i="30"/>
  <c r="B43" i="30"/>
  <c r="C41" i="30"/>
  <c r="B41" i="30"/>
  <c r="C38" i="30"/>
  <c r="B38" i="30"/>
  <c r="C32" i="30"/>
  <c r="B32" i="30"/>
  <c r="C31" i="30"/>
  <c r="B31" i="30"/>
  <c r="C28" i="30"/>
  <c r="B28" i="30"/>
  <c r="C27" i="30"/>
  <c r="B27" i="30"/>
  <c r="C26" i="30"/>
  <c r="B26" i="30"/>
  <c r="C25" i="30"/>
  <c r="B25" i="30"/>
  <c r="C23" i="30"/>
  <c r="B23" i="30"/>
  <c r="C22" i="30"/>
  <c r="B22" i="30"/>
  <c r="C20" i="30"/>
  <c r="B20" i="30"/>
  <c r="C19" i="30"/>
  <c r="B19" i="30"/>
  <c r="C18" i="30"/>
  <c r="B18" i="30"/>
  <c r="C16" i="30"/>
  <c r="B16" i="30"/>
  <c r="C8" i="30"/>
  <c r="B8" i="30"/>
  <c r="C7" i="30"/>
  <c r="B7" i="30"/>
  <c r="C6" i="30"/>
  <c r="B6" i="30"/>
  <c r="B5" i="30"/>
  <c r="C5" i="30"/>
  <c r="C63" i="30"/>
  <c r="B63" i="30"/>
  <c r="C58" i="30"/>
  <c r="B58" i="30"/>
  <c r="C51" i="30"/>
  <c r="B51" i="30"/>
  <c r="C29" i="30"/>
  <c r="B29" i="30"/>
  <c r="C24" i="30"/>
  <c r="B24" i="30"/>
  <c r="C21" i="30"/>
  <c r="B21" i="30"/>
  <c r="C15" i="30"/>
  <c r="B15" i="30"/>
  <c r="B4" i="30"/>
  <c r="C4" i="30"/>
  <c r="W10" i="8"/>
  <c r="W521" i="8"/>
  <c r="W520" i="8"/>
  <c r="W519" i="8"/>
  <c r="W518" i="8"/>
  <c r="W517" i="8"/>
  <c r="W516" i="8"/>
  <c r="W497" i="8"/>
  <c r="W496" i="8"/>
  <c r="W495" i="8"/>
  <c r="W439" i="8"/>
  <c r="W438" i="8"/>
  <c r="W437" i="8"/>
  <c r="W436" i="8"/>
  <c r="W435" i="8"/>
  <c r="W431" i="8"/>
  <c r="W7" i="8"/>
  <c r="V1" i="8"/>
  <c r="C1" i="8"/>
  <c r="A1" i="8"/>
  <c r="W236" i="8"/>
  <c r="W234" i="8"/>
  <c r="W190" i="8"/>
  <c r="U139" i="8"/>
  <c r="U140" i="8"/>
  <c r="U141" i="8"/>
  <c r="U142" i="8"/>
  <c r="U143" i="8"/>
  <c r="W20" i="8"/>
  <c r="W176" i="8"/>
  <c r="W177" i="8"/>
  <c r="W525" i="8"/>
  <c r="W565" i="8"/>
  <c r="W566" i="8"/>
  <c r="W550" i="8"/>
  <c r="W491" i="8"/>
  <c r="W235" i="8"/>
  <c r="W233" i="8"/>
  <c r="W232" i="8"/>
  <c r="W171" i="8"/>
  <c r="W169" i="8"/>
  <c r="W170" i="8"/>
  <c r="W168" i="8"/>
  <c r="U65" i="17"/>
  <c r="W43" i="8"/>
  <c r="W527" i="8"/>
  <c r="W526" i="8"/>
  <c r="W528" i="8"/>
  <c r="W512" i="8"/>
  <c r="W511" i="8"/>
  <c r="N31" i="30"/>
  <c r="W21" i="8"/>
  <c r="U105" i="17"/>
  <c r="U107" i="17"/>
  <c r="W16" i="8"/>
  <c r="W6" i="8"/>
  <c r="U100" i="17"/>
  <c r="U99" i="17"/>
  <c r="U98" i="17"/>
  <c r="U97" i="17"/>
  <c r="U96" i="17"/>
  <c r="U95" i="17"/>
  <c r="U94" i="17"/>
  <c r="U92" i="17"/>
  <c r="U70" i="17"/>
  <c r="U69" i="17"/>
  <c r="U67" i="17"/>
  <c r="U64" i="17"/>
  <c r="U60" i="17"/>
  <c r="U59" i="17"/>
  <c r="U57" i="17"/>
  <c r="U56" i="17"/>
  <c r="U55" i="17"/>
  <c r="U54" i="17"/>
  <c r="U52" i="17"/>
  <c r="U51" i="17"/>
  <c r="U50" i="17"/>
  <c r="U49" i="17"/>
  <c r="U48" i="17"/>
  <c r="U47" i="17"/>
  <c r="U45" i="17"/>
  <c r="U44" i="17"/>
  <c r="U43" i="17"/>
  <c r="U42" i="17"/>
  <c r="U41" i="17"/>
  <c r="U39" i="17"/>
  <c r="U38" i="17"/>
  <c r="U37" i="17"/>
  <c r="U36" i="17"/>
  <c r="U34" i="17"/>
  <c r="U33" i="17"/>
  <c r="U31" i="17"/>
  <c r="U30" i="17"/>
  <c r="U29" i="17"/>
  <c r="U28" i="17"/>
  <c r="U27" i="17"/>
  <c r="U26" i="17"/>
  <c r="U25" i="17"/>
  <c r="U24" i="17"/>
  <c r="U23" i="17"/>
  <c r="U22" i="17"/>
  <c r="U20" i="17"/>
  <c r="U19" i="17"/>
  <c r="U18" i="17"/>
  <c r="U17" i="17"/>
  <c r="U16" i="17"/>
  <c r="U14" i="17"/>
  <c r="U13" i="17"/>
  <c r="U11" i="17"/>
  <c r="U10" i="17"/>
  <c r="U8" i="17"/>
  <c r="U6" i="17"/>
  <c r="W573" i="8"/>
  <c r="W574" i="8"/>
  <c r="W576" i="8"/>
  <c r="W572" i="8"/>
  <c r="W555" i="8"/>
  <c r="W556" i="8"/>
  <c r="W558" i="8"/>
  <c r="W567" i="8"/>
  <c r="W568" i="8"/>
  <c r="W554" i="8"/>
  <c r="W545" i="8"/>
  <c r="W546" i="8"/>
  <c r="W548" i="8"/>
  <c r="W544" i="8"/>
  <c r="W537" i="8"/>
  <c r="W538" i="8"/>
  <c r="W539" i="8"/>
  <c r="W536" i="8"/>
  <c r="W529" i="8"/>
  <c r="W530" i="8"/>
  <c r="W531" i="8"/>
  <c r="W532" i="8"/>
  <c r="W510" i="8"/>
  <c r="W502" i="8"/>
  <c r="W503" i="8"/>
  <c r="W504" i="8"/>
  <c r="W505" i="8"/>
  <c r="W506" i="8"/>
  <c r="W507" i="8"/>
  <c r="W508" i="8"/>
  <c r="W501" i="8"/>
  <c r="W489" i="8"/>
  <c r="W490" i="8"/>
  <c r="W487" i="8"/>
  <c r="W488" i="8"/>
  <c r="W231" i="8"/>
  <c r="W237" i="8"/>
  <c r="W185" i="8"/>
  <c r="W186" i="8"/>
  <c r="W172" i="8"/>
  <c r="W167" i="8"/>
  <c r="W166" i="8"/>
  <c r="W165" i="8"/>
  <c r="W164" i="8"/>
  <c r="W163" i="8"/>
  <c r="W140" i="8"/>
  <c r="W141" i="8"/>
  <c r="W142" i="8"/>
  <c r="W143" i="8"/>
  <c r="W139" i="8"/>
  <c r="W134" i="8"/>
  <c r="W133" i="8"/>
  <c r="W132" i="8"/>
  <c r="W131" i="8"/>
  <c r="W127" i="8"/>
  <c r="W126" i="8"/>
  <c r="W44" i="8"/>
  <c r="W45" i="8"/>
  <c r="W46" i="8"/>
  <c r="W47" i="8"/>
  <c r="W48" i="8"/>
  <c r="W49" i="8"/>
  <c r="W34" i="8"/>
  <c r="W33" i="8"/>
  <c r="W32" i="8"/>
  <c r="W8" i="8"/>
  <c r="W9" i="8"/>
  <c r="W11" i="8"/>
  <c r="W12" i="8"/>
  <c r="W13" i="8"/>
  <c r="W14" i="8"/>
  <c r="W15" i="8"/>
  <c r="W509" i="8"/>
  <c r="U35" i="8" l="1"/>
  <c r="K8" i="30" s="1"/>
  <c r="W179" i="8"/>
  <c r="AB47" i="30"/>
  <c r="AB43" i="30"/>
  <c r="AB56" i="30"/>
  <c r="AB54" i="30"/>
  <c r="AB27" i="30"/>
  <c r="AB17" i="30"/>
  <c r="AB13" i="30"/>
  <c r="W180" i="8"/>
  <c r="AB7" i="30"/>
  <c r="U22" i="8"/>
  <c r="K6" i="30" s="1"/>
  <c r="AB8" i="30"/>
  <c r="U181" i="8"/>
  <c r="K26" i="30" s="1"/>
  <c r="AB26" i="30" s="1"/>
  <c r="K62" i="30"/>
  <c r="AB62" i="30" s="1"/>
  <c r="AB55" i="30"/>
  <c r="U128" i="8"/>
  <c r="K19" i="30" s="1"/>
  <c r="AB19" i="30" s="1"/>
  <c r="U123" i="8"/>
  <c r="K18" i="30" s="1"/>
  <c r="AB18" i="30" s="1"/>
  <c r="AB20" i="30"/>
  <c r="AB16" i="30"/>
  <c r="U17" i="8"/>
  <c r="K5" i="30" s="1"/>
  <c r="AB5" i="30" s="1"/>
  <c r="N65" i="30"/>
  <c r="U144" i="8"/>
  <c r="K22" i="30" s="1"/>
  <c r="AB22" i="30" s="1"/>
  <c r="U578" i="8"/>
  <c r="K61" i="30" s="1"/>
  <c r="AB61" i="30" s="1"/>
  <c r="U569" i="8"/>
  <c r="K60" i="30" s="1"/>
  <c r="U551" i="8"/>
  <c r="K59" i="30" s="1"/>
  <c r="U540" i="8"/>
  <c r="K57" i="30" s="1"/>
  <c r="AB57" i="30" s="1"/>
  <c r="U533" i="8"/>
  <c r="K56" i="30" s="1"/>
  <c r="U522" i="8"/>
  <c r="K55" i="30" s="1"/>
  <c r="U498" i="8"/>
  <c r="K53" i="30" s="1"/>
  <c r="U492" i="8"/>
  <c r="K52" i="30" s="1"/>
  <c r="AB52" i="30" s="1"/>
  <c r="U440" i="8"/>
  <c r="K46" i="30" s="1"/>
  <c r="U428" i="8"/>
  <c r="K44" i="30" s="1"/>
  <c r="K43" i="30"/>
  <c r="K41" i="30"/>
  <c r="AB34" i="30"/>
  <c r="K31" i="30"/>
  <c r="U187" i="8"/>
  <c r="K27" i="30" s="1"/>
  <c r="U238" i="8"/>
  <c r="K32" i="30" s="1"/>
  <c r="U173" i="8"/>
  <c r="K25" i="30" s="1"/>
  <c r="AB25" i="30" s="1"/>
  <c r="K23" i="30"/>
  <c r="U135" i="8"/>
  <c r="K20" i="30" s="1"/>
  <c r="U107" i="8"/>
  <c r="K16" i="30" s="1"/>
  <c r="U513" i="8"/>
  <c r="K54" i="30" s="1"/>
  <c r="U50" i="8"/>
  <c r="K10" i="30" s="1"/>
  <c r="AB53" i="30"/>
  <c r="AB59" i="30"/>
  <c r="AB45" i="30"/>
  <c r="AB41" i="30"/>
  <c r="AB32" i="30"/>
  <c r="K64" i="30"/>
  <c r="AB64" i="30"/>
  <c r="AB49" i="30"/>
  <c r="AB60" i="30"/>
  <c r="AB50" i="30"/>
  <c r="AB48" i="30"/>
  <c r="AB46" i="30"/>
  <c r="AB44" i="30"/>
  <c r="AB42" i="30"/>
  <c r="AB38" i="30"/>
  <c r="AB33" i="30"/>
  <c r="AB31" i="30"/>
  <c r="AB28" i="30"/>
  <c r="AB23" i="30"/>
  <c r="AB6" i="30"/>
  <c r="Q65" i="30"/>
  <c r="K65" i="30" l="1"/>
  <c r="AB68" i="30" s="1"/>
</calcChain>
</file>

<file path=xl/sharedStrings.xml><?xml version="1.0" encoding="utf-8"?>
<sst xmlns="http://schemas.openxmlformats.org/spreadsheetml/2006/main" count="1850" uniqueCount="1234">
  <si>
    <t>Are all onboard personnel trained and qualified according to the approved basic training for liquefied gas tanker cargo operations? (as STCW 2010 including Manila amendments Reg V/1-2)
(If training comprises at least 3 months approved seagoing service on tankers (instead of an approved tanker familiarisation course) this should include onboard computer-based training (CBT) and a documented system showing participation and qualifications.)</t>
  </si>
  <si>
    <t>Is there a designated space for long term stowage of garbage (except food waste)?</t>
  </si>
  <si>
    <t>Are arrangements for vessel systems documented ? (configuration scheme)</t>
  </si>
  <si>
    <t>Is there documented instruction for operational use of the installed system(s)?</t>
  </si>
  <si>
    <t xml:space="preserve">Are tasks, qualifications and responsibilities evaluated during drills and exercises as described in the emergency procedures? </t>
  </si>
  <si>
    <t>CATERING PERSONNEL</t>
  </si>
  <si>
    <t xml:space="preserve">Are masters entitled to use non-compulsory pilot services? (must be stated in a company procedure) </t>
  </si>
  <si>
    <t>Are corrective and/or preventive actions taken?</t>
  </si>
  <si>
    <t>4100.1</t>
  </si>
  <si>
    <t>4100</t>
  </si>
  <si>
    <t>4200</t>
  </si>
  <si>
    <t>5000</t>
  </si>
  <si>
    <t>5200</t>
  </si>
  <si>
    <t>5300</t>
  </si>
  <si>
    <t>5700</t>
  </si>
  <si>
    <t>Is a risk assessment carried out for the operation of ECDIS which identifies and controls the hazards when using ENCs and (if used) when ECDIS is in RCDS mode?</t>
  </si>
  <si>
    <t>Is there an Enclosed Space Entry and Hot  Work  permit to work system, taking account of IMO and industry guidelines and where relevant local port / terminal requirements?</t>
  </si>
  <si>
    <t>Are the Management System (MS) Manuals maintained and updated?</t>
  </si>
  <si>
    <t>DEVELOPMENT OF PLANS FOR SHIPBOARD OPERATIONS</t>
  </si>
  <si>
    <t>EMERGENCY PREPAREDNESS</t>
  </si>
  <si>
    <t>5460.2</t>
  </si>
  <si>
    <t>5460.3</t>
  </si>
  <si>
    <t>Is a system administrator designated onboard for administrative PC systems on the ship?</t>
  </si>
  <si>
    <t>7300.2</t>
  </si>
  <si>
    <t>7300.5</t>
  </si>
  <si>
    <t>7300.12</t>
  </si>
  <si>
    <t>7300.13</t>
  </si>
  <si>
    <t>7300.4</t>
  </si>
  <si>
    <t>7300.8</t>
  </si>
  <si>
    <t>7300.7</t>
  </si>
  <si>
    <t>7300.11</t>
  </si>
  <si>
    <t>7300.1</t>
  </si>
  <si>
    <r>
      <t>Alternative to 6200.7:</t>
    </r>
    <r>
      <rPr>
        <sz val="17"/>
        <rFont val="Arial"/>
        <family val="2"/>
      </rPr>
      <t xml:space="preserve"> </t>
    </r>
    <r>
      <rPr>
        <sz val="16"/>
        <rFont val="Arial"/>
        <family val="2"/>
      </rPr>
      <t>(for fibre ropes) Are there procedures for care of fibre ropes?</t>
    </r>
  </si>
  <si>
    <t>Is communication with media described in the emergency procedures and is shipboard personnel aware of these instructions?</t>
  </si>
  <si>
    <t>6110</t>
  </si>
  <si>
    <t>Critical and Stand-by Equipment</t>
  </si>
  <si>
    <t>6110.5</t>
  </si>
  <si>
    <t>6110.7</t>
  </si>
  <si>
    <t>6110.8</t>
  </si>
  <si>
    <t>Is the coating approved according to the IMO performance standard? (type approval or statement of compliance according to Res. MSC 215(82) in Coating Technical File)</t>
  </si>
  <si>
    <t>Is the working language between the office and the vessels defined?</t>
  </si>
  <si>
    <t>Lubrication and Use of Oils (Element nr.: 5810, 5811 &amp; 5812)</t>
  </si>
  <si>
    <t>Stern tube lubrication</t>
  </si>
  <si>
    <t>5810.1</t>
  </si>
  <si>
    <t>5822.6</t>
  </si>
  <si>
    <t>LNG Sloshing Load Monitoring System</t>
  </si>
  <si>
    <t>Does the vessel have an LNG sloshing load monitoring system which provide real-time information with readouts both in the CCR and on the bridge?</t>
  </si>
  <si>
    <t>Is there a company procedure available for the assessment of cold-spots?</t>
  </si>
  <si>
    <t>5821.15</t>
  </si>
  <si>
    <t>Is the authority for operating and maintaining the Oily Water Separator and Oil Content Meter with the master or this is automatically logged in the system?</t>
  </si>
  <si>
    <t>Is all the bilge water from machinery spaces always delivered to reception facilities?</t>
  </si>
  <si>
    <t>Is a sludge collecting pump installed (with the sole purpose of collecting the sludge from different ER tanks to the Oil Residue (Sludge) Tank)?</t>
  </si>
  <si>
    <t>Is a sludge discharge pump installed with the purpose of discharging the sludge to reception facilities (with sufficient capacity to discharge the sludge within 8 hrs)</t>
  </si>
  <si>
    <t>5822.8</t>
  </si>
  <si>
    <t>Does the plan provide procedures for the removal of oil spilled and contained on deck?</t>
  </si>
  <si>
    <t>Is the vessel capable to use Boil-Off Gas as fuel for main-propulsion?</t>
  </si>
  <si>
    <t>Does the company have a policy concerning the retention and disposal of oil residues (sludge)?</t>
  </si>
  <si>
    <t>Scoring (%)</t>
  </si>
  <si>
    <t>NAVIGATION / BRIDGE OPERATIONS</t>
  </si>
  <si>
    <t>Are actions and responsibilities of the shipboard personnel clearly described in the SOPEP ?</t>
  </si>
  <si>
    <t>1200.6</t>
  </si>
  <si>
    <t>Is company approval of the Hot Work permit required before work can begin?</t>
  </si>
  <si>
    <t>2120.1</t>
  </si>
  <si>
    <t>Is a responsible officer designated for all aspects of the operation?</t>
  </si>
  <si>
    <t xml:space="preserve">Are  shore-ship communications, defined levels of authority and lines of communication documented and working effectively ?               </t>
  </si>
  <si>
    <t>Is an automatic wire rope lubricator in use on board?</t>
  </si>
  <si>
    <r>
      <t>Navigation</t>
    </r>
    <r>
      <rPr>
        <sz val="16"/>
        <rFont val="Arial"/>
        <family val="2"/>
      </rPr>
      <t xml:space="preserve">               </t>
    </r>
  </si>
  <si>
    <t>RESOURCES AND PERSONNEL AND STCW</t>
  </si>
  <si>
    <r>
      <t>Alternative to 4200.1</t>
    </r>
    <r>
      <rPr>
        <b/>
        <sz val="16"/>
        <rFont val="Arial"/>
        <family val="2"/>
      </rPr>
      <t xml:space="preserve">:  (for vessels not engaged in regular STS operations)  </t>
    </r>
    <r>
      <rPr>
        <sz val="16"/>
        <rFont val="Arial"/>
        <family val="2"/>
      </rPr>
      <t xml:space="preserve">
In case the ship is ordered to lighter, are there procedures / guidelines in the SMS to familiarise relevant crew members with the STS safety drill &amp; is there an instruction to carry out the drill not more than 7 days before commencing operations?</t>
    </r>
  </si>
  <si>
    <t>Does the vessel use gear oil that is certified according to the EEL (all deck equipment)?</t>
  </si>
  <si>
    <t>Does the vessel use hydraulic oil that is certified according to the EEL in mooring and anchor appliances?</t>
  </si>
  <si>
    <t>Does the vessel use hydraulic oil that is certified according to the EEL in crane appliances?</t>
  </si>
  <si>
    <t>Is all Oily bilge water from the bilge wells/drains transferred to the Bilge Primary Tank or pre-separation system for pre-separation of oil and water?</t>
  </si>
  <si>
    <t>CREW</t>
  </si>
  <si>
    <t xml:space="preserve"> </t>
  </si>
  <si>
    <t xml:space="preserve">Cargo Vapour Emission Control Systems  </t>
  </si>
  <si>
    <t>Is the vessel fitted with Gas Combustion Unit to process excess Boil-Off Gas?</t>
  </si>
  <si>
    <t>Is the vessel's staff aware of vessel's critical speed vs UKC which can increase Boil-Off Gas?</t>
  </si>
  <si>
    <t>Does the company have additional procedures in place to avoid venting of Boil-Off Gas to atmosphere?</t>
  </si>
  <si>
    <t>Does the Hot Work permit show the appropriate safety precautions to be taken relevant to the location of work?</t>
  </si>
  <si>
    <t>Is (are) (a) designated person(s) known on board?</t>
  </si>
  <si>
    <t>Is a tank or system installed with the sole purpose of removing large quantities of water from the sludge?</t>
  </si>
  <si>
    <t>5822.9</t>
  </si>
  <si>
    <t xml:space="preserve">Is a separate tank or system installed with the sole purpose of evaporating water from the sludge? </t>
  </si>
  <si>
    <t>5822.10</t>
  </si>
  <si>
    <t>Is a separate tank or system installed with the purpose of mixing the sludge while incinerated (in incinerator or boiler)</t>
  </si>
  <si>
    <t>Is objective evidence available that safety and environmental aspects of the operation of the ship are monitored and that the required adequate resources and shore-based support is applied ?</t>
  </si>
  <si>
    <t>Does the master verify that specified requirements are observed?</t>
  </si>
  <si>
    <t>Have all the junior officers (2nd Officer, 3rd Officer, 3rd Engineer and 4th Engineer) completed the Liquid Cargo Operations Simulator (LICOS) course as recommended by SIGTTO for junior officers and relevant to cargo containment type (Membrane or Spherical)?</t>
  </si>
  <si>
    <t>Does the ship have an internal technical inspection programme?</t>
  </si>
  <si>
    <t>Are relevant previous survey and internal technical inspection reports available on board?</t>
  </si>
  <si>
    <t>Does the company issue procedures/instructions for hull / ship's construction condition inspections to be carried out by the ship's personnel?</t>
  </si>
  <si>
    <t>Is a Computer Based Program installed to register failures, break downs and near misses in order to have a constant event report on the systems?</t>
  </si>
  <si>
    <t>Is a Computer Based Program installed for spare parts management of critical equipment and stand- by equipment?</t>
  </si>
  <si>
    <t>Is a  safety stock available for critical equipment and stand-by equipment?</t>
  </si>
  <si>
    <r>
      <t>Alternative to 6300.1</t>
    </r>
    <r>
      <rPr>
        <sz val="16"/>
        <rFont val="Arial"/>
        <family val="2"/>
      </rPr>
      <t xml:space="preserve"> Are ballast tanks coated with dark epoxy maintained with a modified epoxy coating of a light colour, after safety benefit assessment is carried out?</t>
    </r>
  </si>
  <si>
    <t>Are manufacturer’s technical product data sheets and job specifications of the coatings on board?</t>
  </si>
  <si>
    <t>106.1</t>
  </si>
  <si>
    <t>106.11</t>
  </si>
  <si>
    <t>106.12</t>
  </si>
  <si>
    <t>106.13</t>
  </si>
  <si>
    <t>106.14</t>
  </si>
  <si>
    <t>106.17</t>
  </si>
  <si>
    <t>107</t>
  </si>
  <si>
    <t>107.3</t>
  </si>
  <si>
    <t>108.1</t>
  </si>
  <si>
    <t>108.2</t>
  </si>
  <si>
    <t>106.6</t>
  </si>
  <si>
    <t>106.4</t>
  </si>
  <si>
    <t>108.3</t>
  </si>
  <si>
    <t>106.15</t>
  </si>
  <si>
    <t>106.16</t>
  </si>
  <si>
    <t>310.11</t>
  </si>
  <si>
    <t>310.10</t>
  </si>
  <si>
    <t>350</t>
  </si>
  <si>
    <t>350.2</t>
  </si>
  <si>
    <t>350.3</t>
  </si>
  <si>
    <t>301.1</t>
  </si>
  <si>
    <t>310</t>
  </si>
  <si>
    <t>310.5</t>
  </si>
  <si>
    <t>310.6</t>
  </si>
  <si>
    <t>7300</t>
  </si>
  <si>
    <t>7400</t>
  </si>
  <si>
    <t>7400.1</t>
  </si>
  <si>
    <t>7400.2</t>
  </si>
  <si>
    <t>7400.3</t>
  </si>
  <si>
    <t>7400.4</t>
  </si>
  <si>
    <t>7500</t>
  </si>
  <si>
    <t>7500.1</t>
  </si>
  <si>
    <t>7500.2</t>
  </si>
  <si>
    <t>9000</t>
  </si>
  <si>
    <t>Revision Code</t>
  </si>
  <si>
    <t>Are ballast tanks of double-hulled vessels, coated with a hard coating of a light colour?</t>
  </si>
  <si>
    <t>216</t>
  </si>
  <si>
    <t>216.1</t>
  </si>
  <si>
    <t>216.2</t>
  </si>
  <si>
    <t>217.4</t>
  </si>
  <si>
    <t>217.2</t>
  </si>
  <si>
    <t>217.8</t>
  </si>
  <si>
    <t>310.2</t>
  </si>
  <si>
    <t>310.8</t>
  </si>
  <si>
    <t>310.9</t>
  </si>
  <si>
    <t>1500.11</t>
  </si>
  <si>
    <t>2100.3</t>
  </si>
  <si>
    <t>2200</t>
  </si>
  <si>
    <t>2200.1</t>
  </si>
  <si>
    <t>2200.2</t>
  </si>
  <si>
    <t>2300.2</t>
  </si>
  <si>
    <t>2300.3</t>
  </si>
  <si>
    <t>2300.4</t>
  </si>
  <si>
    <t>4000</t>
  </si>
  <si>
    <t>4100.11</t>
  </si>
  <si>
    <t>4100.13</t>
  </si>
  <si>
    <t>4100.12</t>
  </si>
  <si>
    <t>4100.14</t>
  </si>
  <si>
    <t>4100.15</t>
  </si>
  <si>
    <t>4100.16</t>
  </si>
  <si>
    <t>4200.1</t>
  </si>
  <si>
    <t>4200.4</t>
  </si>
  <si>
    <t>4200.2</t>
  </si>
  <si>
    <t>4200.3</t>
  </si>
  <si>
    <t>4400</t>
  </si>
  <si>
    <t>4400.1</t>
  </si>
  <si>
    <t>4400.2</t>
  </si>
  <si>
    <t>4400.3</t>
  </si>
  <si>
    <t>4700.1</t>
  </si>
  <si>
    <t>4700</t>
  </si>
  <si>
    <t>5200.4</t>
  </si>
  <si>
    <t>Does the bunker procedure include a bunker plan (company format) ?</t>
  </si>
  <si>
    <t>Is a certificate of test and thorough examination of wire rope issued? (CG4)</t>
  </si>
  <si>
    <t>Is it company policy that maintenance meetings are carried out on board? 
(e.g. each month and at (all) sections on board)</t>
  </si>
  <si>
    <t>* for detailed interpretations of the colours and the usage of the checklist, please refer to the pdf-file named "Instruction Notes" located on www.greenaward.org under "Certification/ Download".</t>
  </si>
  <si>
    <r>
      <t>Also for vessels not engaged in regular STS operations in case the ship is ordered to lighter</t>
    </r>
    <r>
      <rPr>
        <sz val="16"/>
        <rFont val="Arial"/>
        <family val="2"/>
      </rPr>
      <t xml:space="preserve"> :  Are company guidelines available to develop (or assess) a STS contingency plan, including all possible risks and actions to be taken to avoid emergencies? (Plan should take the geographical location of the operation, local requirements &amp; support in local area into account. Plan must be agreed between both vessels and local organisers)</t>
    </r>
  </si>
  <si>
    <t>6100.4</t>
  </si>
  <si>
    <t>6100.3</t>
  </si>
  <si>
    <t>6100.2</t>
  </si>
  <si>
    <t>6100.1</t>
  </si>
  <si>
    <t>6100</t>
  </si>
  <si>
    <t>6000</t>
  </si>
  <si>
    <t>6200.10</t>
  </si>
  <si>
    <t>6200.11</t>
  </si>
  <si>
    <t>6200.6</t>
  </si>
  <si>
    <t>6200.7</t>
  </si>
  <si>
    <t>6200.12</t>
  </si>
  <si>
    <t>6200.9</t>
  </si>
  <si>
    <t>6200.8</t>
  </si>
  <si>
    <t>6200.5</t>
  </si>
  <si>
    <t>6200.2</t>
  </si>
  <si>
    <t>6200.1</t>
  </si>
  <si>
    <t>6200</t>
  </si>
  <si>
    <t>6300.1</t>
  </si>
  <si>
    <t>6300.6</t>
  </si>
  <si>
    <t>6300.7</t>
  </si>
  <si>
    <t>6300.5</t>
  </si>
  <si>
    <t>6400.1</t>
  </si>
  <si>
    <t>6400</t>
  </si>
  <si>
    <t>Is the vessel's cargo weather decks and tank domes painted in a light colour to reduce Boil-Off Gas?</t>
  </si>
  <si>
    <t>Are results of the audits and reviews brought to the attention of all shipboard personnel having responsibility in the area involved?</t>
  </si>
  <si>
    <t>ELEMENTS WITH NO 
MINIMUM SCORE</t>
  </si>
  <si>
    <t>Is a safety meeting, attended by all personnel involved, held prior to entering the space or commencement of hot work in order to review procedures and PPE (including those specific for the intended work) ?</t>
  </si>
  <si>
    <t>Is new crew familiar with the operation and capabilities of the ship's mooring equipment?</t>
  </si>
  <si>
    <t>Specialised LNG Carrier Training</t>
  </si>
  <si>
    <t>Enclosed Space Entry &amp; Hot Work</t>
  </si>
  <si>
    <t>Control of drugs &amp; alcohol onboard</t>
  </si>
  <si>
    <t>Emergency Response System</t>
  </si>
  <si>
    <t xml:space="preserve">PREVENTION OF POLLUTION </t>
  </si>
  <si>
    <t>MINIMUM RANKING SCORE REQUIRED</t>
  </si>
  <si>
    <t>Are the responsibilities and authorities of all shipboard personnel clearly defined and implemented?</t>
  </si>
  <si>
    <t>Is a STS safety drill carried out not more than seven days preceding a STS transfer operation?</t>
  </si>
  <si>
    <t>Is a certificate of test and thorough examination of lifting appliances issued? (CG2)</t>
  </si>
  <si>
    <t>Does the ship have a repair history?</t>
  </si>
  <si>
    <t>Are any tanks intended for fuel-oil or other substances, with a minimum capacity of 20m³, constructed at least B/15 or 2 metres above the keel level ?</t>
  </si>
  <si>
    <t>Does the company MS specify a safe-maximum percentage fill for bunker tanks? (max. limit 95%)</t>
  </si>
  <si>
    <t>Compliance with General Provisions</t>
  </si>
  <si>
    <t>Norm item</t>
  </si>
  <si>
    <t>MASTER</t>
  </si>
  <si>
    <t>CHIEF OFFICER</t>
  </si>
  <si>
    <t>DECK OFFICER</t>
  </si>
  <si>
    <t>Are shipboard personnel informed about new/revised rules, regulations, codes and guidelines?</t>
  </si>
  <si>
    <t>Is the evaluation report of the annual ERS drill discussed in a safety meeting?</t>
  </si>
  <si>
    <t>Are ballast tanks maintained in a good condition?</t>
  </si>
  <si>
    <t>Is an evaluation report of vessel's performance sent to the company?</t>
  </si>
  <si>
    <t>Is ship's crew trained and drilled periodically according to enclosed space entry procedures ?</t>
  </si>
  <si>
    <t>Does training also include rescue and first aid?</t>
  </si>
  <si>
    <t>Are ship inspections held at defined intervals? (minimum of twice a year or equivalent)</t>
  </si>
  <si>
    <t>Is the supplementary folio of paper charts acceptable for that part of the voyage where official 
RNCs are used ?</t>
  </si>
  <si>
    <t>Is the company policy concerning safety and the environment available, posted and implemented 
at all levels?</t>
  </si>
  <si>
    <r>
      <t xml:space="preserve">Computer Systems, Networks, Data Security and Training. </t>
    </r>
    <r>
      <rPr>
        <sz val="16"/>
        <rFont val="Arial"/>
        <family val="2"/>
      </rPr>
      <t>GA requirement</t>
    </r>
  </si>
  <si>
    <r>
      <t>Also for vessels not engaged in regular STS operations in case the ship is ordered to lighter</t>
    </r>
    <r>
      <rPr>
        <sz val="16"/>
        <rFont val="Arial"/>
        <family val="2"/>
      </rPr>
      <t xml:space="preserve"> :  Are the checklists as described in the Ship to Ship Transfer Guide available for use? </t>
    </r>
  </si>
  <si>
    <t>7200.5</t>
  </si>
  <si>
    <t>7400.6</t>
  </si>
  <si>
    <r>
      <t xml:space="preserve">TOTAL SCORE REVIEW                                                                                                             </t>
    </r>
    <r>
      <rPr>
        <b/>
        <sz val="26"/>
        <rFont val="Arial"/>
        <family val="2"/>
      </rPr>
      <t xml:space="preserve"> SHIP SURVEY - LNG CARRIER</t>
    </r>
  </si>
  <si>
    <t>TOTAL SCORES</t>
  </si>
  <si>
    <t>CARGOES / CARGO OPERATIONS</t>
  </si>
  <si>
    <t>Does the company have procedures to control documents and data relevant to the MS?</t>
  </si>
  <si>
    <t>Are tasks &amp; responsibilities of shipboard personnel assigned to ballast water exchange operations defined, documented &amp; controlled ?</t>
  </si>
  <si>
    <t>N</t>
  </si>
  <si>
    <t>Are CTS documents taken before commencing and after finishing cargo operations?</t>
  </si>
  <si>
    <t>Are all cargo tanks' measuring system fitted with high and high-high level alarms?</t>
  </si>
  <si>
    <t>a</t>
  </si>
  <si>
    <t>Points that add up 
to minimum score
(indication only)</t>
  </si>
  <si>
    <t>REPORTS AND ANALYSES OF NON-CONFORMATIES, ACCIDENTS AND  HAZARDOUS  OCCURENCES</t>
  </si>
  <si>
    <t>Have the Master, CO, CE, + 2nd Engineer completed an approved advanced training for liquefied gas tanker cargo operations? (As a minimum, the program should comply with STCW 2010 including Manila amendments Reg V/1-2)</t>
  </si>
  <si>
    <t>Indicates which crew/employee may be interviewed/questioned.</t>
  </si>
  <si>
    <t>Shows that a certain item is complied.</t>
  </si>
  <si>
    <r>
      <t xml:space="preserve">Shows that a certain item is </t>
    </r>
    <r>
      <rPr>
        <i/>
        <sz val="16"/>
        <rFont val="Arial"/>
        <family val="2"/>
      </rPr>
      <t>not</t>
    </r>
    <r>
      <rPr>
        <sz val="16"/>
        <rFont val="Arial"/>
        <family val="2"/>
      </rPr>
      <t xml:space="preserve"> complied.</t>
    </r>
  </si>
  <si>
    <t>Indicates that an alternative is used, hence the score for that item is a "0".</t>
  </si>
  <si>
    <t>The checklist was filled in incorrectly, thus shows "error".</t>
  </si>
  <si>
    <t>Shows which elements are minimum = maximum. Hence scores on all items is required to fully comply.</t>
  </si>
  <si>
    <t>Are new personnel and personnel transferred to new assignments, given proper familiarisation with their duties?</t>
  </si>
  <si>
    <t>Provisions concerning Reports on Incidents Involving Harmful Substances (Protocol 1)</t>
  </si>
  <si>
    <t>MANAGEMENT ELEMENTS</t>
  </si>
  <si>
    <t>Are there procedures/instructions for the internal transfer of fuel oil between main storage tanks?</t>
  </si>
  <si>
    <t>Are inspection, maintenance and discard criteria for mooring wires and tails / fibre ropes established and carried out by a competent person? (time interval for inspection should be in the PMS)</t>
  </si>
  <si>
    <t xml:space="preserve">MAXIMUM OBTAINABLE RANKING SCORE </t>
  </si>
  <si>
    <t>Are sediment volumes monitored &amp; recorded ?</t>
  </si>
  <si>
    <t>Is an overview available with all details of mooring wires / fibre ropes, winches, inspections, maintenance, tests etc.?</t>
  </si>
  <si>
    <t>Are the two ESD1 tests carried out before commencing cargo operations (one test activated by ship &amp; one test activated from shore)?</t>
  </si>
  <si>
    <t>Does the company give procedures/instructions for mooring/unmooring operations?</t>
  </si>
  <si>
    <t>MAINTENANCE OF THE SHIP AND EQUIPMENT</t>
  </si>
  <si>
    <t>DOCUMENTATION</t>
  </si>
  <si>
    <t>COMPANY VERIFICATION, REVIEW AND EVALUATION</t>
  </si>
  <si>
    <t>IMO ELEMENTS</t>
  </si>
  <si>
    <t>Is appropriate corrective action taken?</t>
  </si>
  <si>
    <t>Are records of these activities maintained?</t>
  </si>
  <si>
    <t>5821</t>
  </si>
  <si>
    <t>Outfitting of bilge water system</t>
  </si>
  <si>
    <t>5821.1</t>
  </si>
  <si>
    <t>Are valid documents available at all relevant locations?</t>
  </si>
  <si>
    <t>Are changes to documents reviewed and approved by authorised personnel?</t>
  </si>
  <si>
    <t>Additional Green Award Requirements (tank alarms, coatings, etc.)</t>
  </si>
  <si>
    <t>Does the plan provide guidance to ensure proper disposal of removed oil and clean-up materials?</t>
  </si>
  <si>
    <t>Does the vessel have a compressor for the refilling of air cylinders for breathing apparatus?</t>
  </si>
  <si>
    <t>1200.8</t>
  </si>
  <si>
    <t>Are all personnel entering an enclosed space provided with a personal gas detector which can measure HC, oxygen and relevant toxic vapours?</t>
  </si>
  <si>
    <r>
      <t>Safety of Navigation / SOLAS chart carriage requirements</t>
    </r>
    <r>
      <rPr>
        <sz val="14"/>
        <rFont val="Arial"/>
        <family val="2"/>
      </rPr>
      <t/>
    </r>
  </si>
  <si>
    <t>Prevention of pollution by oil</t>
  </si>
  <si>
    <t xml:space="preserve"> Marpol NOx emission limits</t>
  </si>
  <si>
    <t>Does the Master have a procedure in order to report an incident to the nearest coastal state?</t>
  </si>
  <si>
    <t>SOLAS 1974</t>
  </si>
  <si>
    <t>MARPOL 73/78</t>
  </si>
  <si>
    <t>Prevention of pollution by garbage</t>
  </si>
  <si>
    <t xml:space="preserve">Are updated contact lists of coastal States, port contacts and ship interest contacts available? </t>
  </si>
  <si>
    <t>Is a certificate of test and thorough examination of loose gear issued? (CG3)</t>
  </si>
  <si>
    <t xml:space="preserve">Are internal inspections for wires + fibre ropes carried out &amp; do these inspections  take manufacturer’s recommendations into account? </t>
  </si>
  <si>
    <t>Is the ship provided with information on the design of the mooring system? (with examples to show the loads likely to be experienced under particular conditions and to illustrate those situations under which the limit of the system is likely to be reached)</t>
  </si>
  <si>
    <t>(For ships keel laid on or after 1 January 2000): Are all diesel engines with power &gt; 130 kW certified to comply with NOx limits  in Marpol Annex VI Regulation 13 3) a) ?</t>
  </si>
  <si>
    <t>MACHINERY / ENGINE OPERATIONS</t>
  </si>
  <si>
    <t xml:space="preserve">Are adequate back-ups for administrative PC systems made and are procedures for this documented ? </t>
  </si>
  <si>
    <t>Is the internal audit scheme applicable to the IT elements and vessel computer-based systems?</t>
  </si>
  <si>
    <t xml:space="preserve">Ship name:   </t>
  </si>
  <si>
    <t xml:space="preserve">Date of Ship Survey:  </t>
  </si>
  <si>
    <t xml:space="preserve">Fuel Change Over / Ballast Water Exchange                       </t>
  </si>
  <si>
    <t>2120.2</t>
  </si>
  <si>
    <t>Is relevant information on the MS written in a working language or languages understood by officers and shipboard personnel?</t>
  </si>
  <si>
    <t>5460.4</t>
  </si>
  <si>
    <t xml:space="preserve">Does the ship participate in the Environmental Ship Index (ESI) and are ESI points above 30?  </t>
  </si>
  <si>
    <t>Accidental Bunker Oil Pollution Prevention Measures (overflow prevention systems)</t>
  </si>
  <si>
    <t>5800.5</t>
  </si>
  <si>
    <t>5800.6</t>
  </si>
  <si>
    <t>5800.7</t>
  </si>
  <si>
    <t>5800.8</t>
  </si>
  <si>
    <t>Are high level alarms and/or (over) flow alarms given on the location where the person in charge of the bunkering or transfer operation will normally be located?</t>
  </si>
  <si>
    <t>5801</t>
  </si>
  <si>
    <t>5801.1</t>
  </si>
  <si>
    <t>5801.2</t>
  </si>
  <si>
    <t>5801.3</t>
  </si>
  <si>
    <t>Programme of Inspections</t>
  </si>
  <si>
    <t>SHIP'S RANKING SCORE</t>
  </si>
  <si>
    <t>Are obsolete documents promptly removed ?</t>
  </si>
  <si>
    <t>LEGEND</t>
  </si>
  <si>
    <t>Score</t>
  </si>
  <si>
    <t>Does the vessel use a mooring wire lubricant / grease that is certified according to the EEL?</t>
  </si>
  <si>
    <t>Does the vessel use grease that is certified according to the EEL (all deck equipment)?</t>
  </si>
  <si>
    <t>Is the crew aware of characteristics of environmentally friendly lubricants (EEL certified) with respect to maintenance &amp; their effect on the applicable system if needed? (e.g. condition of seals &amp; filters, temperature &amp; condition of oil, prevention of humidity ingress etc.)</t>
  </si>
  <si>
    <t>5821.9</t>
  </si>
  <si>
    <t>Is there an effective deck watch in attendance on deck during cargo operations?</t>
  </si>
  <si>
    <t>Is a terminal emergency plan available on board? (CCR)</t>
  </si>
  <si>
    <t>NOT APPLICABLE</t>
  </si>
  <si>
    <r>
      <t xml:space="preserve">Condition Assessment Program, Maintenance </t>
    </r>
    <r>
      <rPr>
        <sz val="16"/>
        <rFont val="Arial"/>
        <family val="2"/>
      </rPr>
      <t xml:space="preserve">Additional Green Award requirements </t>
    </r>
  </si>
  <si>
    <t>2100.13</t>
  </si>
  <si>
    <t>2100.9</t>
  </si>
  <si>
    <t>2100.8</t>
  </si>
  <si>
    <t>2100.7</t>
  </si>
  <si>
    <t>2100.6</t>
  </si>
  <si>
    <t>1200.10</t>
  </si>
  <si>
    <t>1200.3</t>
  </si>
  <si>
    <t>1200.4</t>
  </si>
  <si>
    <t>1200.5</t>
  </si>
  <si>
    <t>1200.9</t>
  </si>
  <si>
    <t>1200.2</t>
  </si>
  <si>
    <t>1200.7</t>
  </si>
  <si>
    <t>1200.1</t>
  </si>
  <si>
    <t>1200</t>
  </si>
  <si>
    <t>1300.2</t>
  </si>
  <si>
    <t>1300.1</t>
  </si>
  <si>
    <t>1300</t>
  </si>
  <si>
    <t>1400.1</t>
  </si>
  <si>
    <t>1400.2</t>
  </si>
  <si>
    <t>1500.5</t>
  </si>
  <si>
    <t>1500.4</t>
  </si>
  <si>
    <t>1500</t>
  </si>
  <si>
    <t>1600.6</t>
  </si>
  <si>
    <t>1600.5</t>
  </si>
  <si>
    <t>1600.4</t>
  </si>
  <si>
    <t>1600.3</t>
  </si>
  <si>
    <t>1600.8</t>
  </si>
  <si>
    <t>1600.7</t>
  </si>
  <si>
    <t>1600.1</t>
  </si>
  <si>
    <t>1600</t>
  </si>
  <si>
    <t>2000</t>
  </si>
  <si>
    <t>2100</t>
  </si>
  <si>
    <t>2300.1</t>
  </si>
  <si>
    <t>2300</t>
  </si>
  <si>
    <t>3000</t>
  </si>
  <si>
    <t>3100</t>
  </si>
  <si>
    <t>3100.1</t>
  </si>
  <si>
    <t>3100.2</t>
  </si>
  <si>
    <t>3100.3</t>
  </si>
  <si>
    <t>3100.4</t>
  </si>
  <si>
    <t>3100.5</t>
  </si>
  <si>
    <t>3200.1</t>
  </si>
  <si>
    <t>3200.11</t>
  </si>
  <si>
    <t>3200</t>
  </si>
  <si>
    <t>4100.7</t>
  </si>
  <si>
    <t>4100.4</t>
  </si>
  <si>
    <t>Is a plan for the intended cargo operations available?</t>
  </si>
  <si>
    <t>5821.10</t>
  </si>
  <si>
    <t>Is washwater from the economizer/boilers collected in a Soot separation / collection tank?</t>
  </si>
  <si>
    <t>5821.11</t>
  </si>
  <si>
    <t>Are management instructions regarding disposal of soot and soot-water mixtures available onboard?</t>
  </si>
  <si>
    <t>5821.12</t>
  </si>
  <si>
    <t>5812.4</t>
  </si>
  <si>
    <t>5812.6</t>
  </si>
  <si>
    <t>5820</t>
  </si>
  <si>
    <t>Management of bilge water and sludge handling onboard</t>
  </si>
  <si>
    <t>5820.3</t>
  </si>
  <si>
    <t>5820.4</t>
  </si>
  <si>
    <t>Min = Max elements</t>
  </si>
  <si>
    <t>Complied?</t>
  </si>
  <si>
    <t>Does sediment disposal take place in port (to sediment reception facility) or at sea (more than 200nm from land and at depth greater than 200m) ?</t>
  </si>
  <si>
    <t>Is the responsibility of the master clearly defined and documented?</t>
  </si>
  <si>
    <t>Does the master implement the Company's safety and environmental-protection policy on board?</t>
  </si>
  <si>
    <t>Does the company have a procedure for the Master to ensure that assigned sea staff are in possession of necessary certificates when joining the vessel?</t>
  </si>
  <si>
    <t>Is the measuring system for cargo, bunker and ballast tanks on line with the loadicator?</t>
  </si>
  <si>
    <t>5822</t>
  </si>
  <si>
    <t>Outfitting of sludge handling system</t>
  </si>
  <si>
    <t>5822.1</t>
  </si>
  <si>
    <t>5822.2</t>
  </si>
  <si>
    <t>Has the 2nd officer (deck) completed an approved advanced training for liquefied gas tanker cargo operations? (As a minimum, the program should comply with STCW 2010 including Manila amendments Reg V/1-2)</t>
  </si>
  <si>
    <t xml:space="preserve">Ballast Water Management </t>
  </si>
  <si>
    <t>Does the company have objective evidence to show their support of the shipboard personnel in reporting of non-conformities / near misses?</t>
  </si>
  <si>
    <t>Are there procedures to ensure that a sufficient number of personnel is available in case of emergency during port stay?</t>
  </si>
  <si>
    <t>Are all official ENCs up-to-date?</t>
  </si>
  <si>
    <t>Does the ship have a valid (interim) International Ship Security Certificate?</t>
  </si>
  <si>
    <t>Is the ship's crew familiarised in general with the principles of the ISPS Code  (ship related) ?</t>
  </si>
  <si>
    <t xml:space="preserve">GA Code: </t>
  </si>
  <si>
    <t>LNG Carrier Cargo Operations  &amp; Additional Green Award requirements</t>
  </si>
  <si>
    <t>Is the risk assessment and relevant onboard procedures + instructions reviewed on a regular basis (at least once a year or if circumstances require a review) ?</t>
  </si>
  <si>
    <t>COMPANY RESPONSIBILITIES AND AUTHORITY</t>
  </si>
  <si>
    <t>MASTER'S RESPONSIBILITY AND AUTHORITY</t>
  </si>
  <si>
    <t>Does the master review the MS and are its deficiencies reported to the shore-based management?</t>
  </si>
  <si>
    <t>Does the plan include a list of information required for making damage stability and damage longitudinal strength assessments?</t>
  </si>
  <si>
    <t>Are adequate system back-up’s for vessel computer-based systems made (where applicable) and are procedures for this documented ?</t>
  </si>
  <si>
    <t>Indicates that the whole element did not reach the minimum score, hence a finding is issued. The number shows the scores obtained.</t>
  </si>
  <si>
    <r>
      <t xml:space="preserve">Indicates that the minimum score for the relevant element is "0", hence a finding will </t>
    </r>
    <r>
      <rPr>
        <i/>
        <sz val="16"/>
        <rFont val="Arial"/>
        <family val="2"/>
      </rPr>
      <t>not</t>
    </r>
    <r>
      <rPr>
        <sz val="16"/>
        <rFont val="Arial"/>
        <family val="2"/>
      </rPr>
      <t xml:space="preserve"> be issued.</t>
    </r>
  </si>
  <si>
    <t>Is a drawing of the mooring arrangement readily available on the bridge?</t>
  </si>
  <si>
    <t>Is the working language monitored and checked by the ship's staff?</t>
  </si>
  <si>
    <t>DECK RATING</t>
  </si>
  <si>
    <t>CHIEF ENGINEER</t>
  </si>
  <si>
    <t>ENGINEER OFFICER</t>
  </si>
  <si>
    <t>ENGINEER RATING</t>
  </si>
  <si>
    <t>Mooring Equipment</t>
  </si>
  <si>
    <t>Is it company procedure that the ship shore safety checklist has to be used before loading/unloading operations?</t>
  </si>
  <si>
    <t>Is the shipboard personnel prepared to respond to emergency shipboard situations?</t>
  </si>
  <si>
    <t>Are instructions, which are essential prior to sailing, identified, documented and given to the new personnel?</t>
  </si>
  <si>
    <t>Are ship-critical equipment and technical systems identified?</t>
  </si>
  <si>
    <t>The Total Score Review has been moved to another tab named "Ship - Total Score Review"</t>
  </si>
  <si>
    <t>Is the master aware of cases where the ship cannot reasonably be expected to carry out ballast water exchange?</t>
  </si>
  <si>
    <t>Is an action plan in case of a helicopter accident available?</t>
  </si>
  <si>
    <r>
      <t xml:space="preserve">Training / Courses for Personnel, </t>
    </r>
    <r>
      <rPr>
        <sz val="16"/>
        <rFont val="Arial"/>
        <family val="2"/>
      </rPr>
      <t>Additional Green Award Requirements &amp; IMO Model Courses</t>
    </r>
    <r>
      <rPr>
        <b/>
        <sz val="14"/>
        <color indexed="52"/>
        <rFont val="Arial"/>
        <family val="2"/>
      </rPr>
      <t/>
    </r>
  </si>
  <si>
    <r>
      <t xml:space="preserve">Familiarisation, </t>
    </r>
    <r>
      <rPr>
        <sz val="16"/>
        <rFont val="Arial"/>
        <family val="2"/>
      </rPr>
      <t xml:space="preserve">Additional Green Award Requirement   </t>
    </r>
  </si>
  <si>
    <t>Are plans and instructions for key shipboard operations concerning safety of the ship and prevention of pollution, evaluated and reviewed?</t>
  </si>
  <si>
    <t>Does ship's personnel receive training/courses which are required in support of the MS?</t>
  </si>
  <si>
    <t>Does the voyage or passage plan include contingency planning?</t>
  </si>
  <si>
    <t>Are crew members who are involved in helicopter/ship operations trained in standards and procedures?</t>
  </si>
  <si>
    <t>MAINTENANCE / SURVEYS</t>
  </si>
  <si>
    <t>Is crew on board provided with suitable personal protective equipment and suitable equipment for testing the atmosphere of an enclosed space? (e.g. breathing apparatus, protective clothing and approved + calibrated atmosphere testing equipment)</t>
  </si>
  <si>
    <t>Does the ship have instructions/procedures for the reporting of non-conformities/ near misses?</t>
  </si>
  <si>
    <t xml:space="preserve">Is a rescue / back-up team assigned and ready for immediate action upon call? </t>
  </si>
  <si>
    <t>SOLAS General Provisions</t>
  </si>
  <si>
    <t>Certificates and documents on board</t>
  </si>
  <si>
    <t>Maritime security</t>
  </si>
  <si>
    <t>102.1</t>
  </si>
  <si>
    <t>Is a maintenance checklist used regarding the (monthly) maintenance inspection?</t>
  </si>
  <si>
    <t>360</t>
  </si>
  <si>
    <t>360.1</t>
  </si>
  <si>
    <t>400.2</t>
  </si>
  <si>
    <t>400</t>
  </si>
  <si>
    <t>1200.11</t>
  </si>
  <si>
    <t>4100.10</t>
  </si>
  <si>
    <t>5300.10</t>
  </si>
  <si>
    <t>101.1</t>
  </si>
  <si>
    <t>5821.2</t>
  </si>
  <si>
    <t>5821.5</t>
  </si>
  <si>
    <t>5821.6</t>
  </si>
  <si>
    <t>5821.7</t>
  </si>
  <si>
    <t>5821.8</t>
  </si>
  <si>
    <t>104.3</t>
  </si>
  <si>
    <t>Helicopter / Ship Operations</t>
  </si>
  <si>
    <t xml:space="preserve">Mooring Operations  </t>
  </si>
  <si>
    <t xml:space="preserve">Bunker Operations </t>
  </si>
  <si>
    <t xml:space="preserve">Ship to Ship Transfer Operations </t>
  </si>
  <si>
    <t>Is each cargo tank fitted with an independent overfill alarm?</t>
  </si>
  <si>
    <t>SAFETY AND ENVIRONMENTAL PROTECTION POLICY</t>
  </si>
  <si>
    <t>Are computer systems, in relation to IMO MSC/Circ.891, certified by a recognised organisation?</t>
  </si>
  <si>
    <t>DESIGNATED PERSONS</t>
  </si>
  <si>
    <t>Is an annual drill performed on board which includes ERS-procedures?</t>
  </si>
  <si>
    <t>Are all senior and deck officers conversant in the English language for maritime communication?</t>
  </si>
  <si>
    <t>101</t>
  </si>
  <si>
    <t>102</t>
  </si>
  <si>
    <t>103</t>
  </si>
  <si>
    <t>104</t>
  </si>
  <si>
    <t>104.2</t>
  </si>
  <si>
    <t>105</t>
  </si>
  <si>
    <t>105.2</t>
  </si>
  <si>
    <t>105.3</t>
  </si>
  <si>
    <t>105.4</t>
  </si>
  <si>
    <t>105.5</t>
  </si>
  <si>
    <t>106</t>
  </si>
  <si>
    <t>107.2</t>
  </si>
  <si>
    <t>108</t>
  </si>
  <si>
    <t>108.5</t>
  </si>
  <si>
    <t>213</t>
  </si>
  <si>
    <t>213.1</t>
  </si>
  <si>
    <t>Is the shipboard oil pollution emergency plan maintained and updated?</t>
  </si>
  <si>
    <t>Does the company give procedures/instructions in relation to the entire cargo operations?</t>
  </si>
  <si>
    <t xml:space="preserve">Are specific mooring plans which have been used at certain terminals recorded? </t>
  </si>
  <si>
    <t>5200.9</t>
  </si>
  <si>
    <t>5200.11</t>
  </si>
  <si>
    <t>5300.6</t>
  </si>
  <si>
    <t>5300.7</t>
  </si>
  <si>
    <t>5300.8</t>
  </si>
  <si>
    <t>5300.9</t>
  </si>
  <si>
    <t>5300.11</t>
  </si>
  <si>
    <t>5300.12</t>
  </si>
  <si>
    <t>5700.7</t>
  </si>
  <si>
    <t>5700.8</t>
  </si>
  <si>
    <t>5800</t>
  </si>
  <si>
    <t>6100.8</t>
  </si>
  <si>
    <t>6200.3</t>
  </si>
  <si>
    <t>6200.4</t>
  </si>
  <si>
    <t>6300.2</t>
  </si>
  <si>
    <t>6300.3</t>
  </si>
  <si>
    <t>6400.2</t>
  </si>
  <si>
    <t>6500</t>
  </si>
  <si>
    <t>6500.1</t>
  </si>
  <si>
    <t>6500.2</t>
  </si>
  <si>
    <t>6500.3</t>
  </si>
  <si>
    <t>6500.4</t>
  </si>
  <si>
    <t>7000</t>
  </si>
  <si>
    <t>7200</t>
  </si>
  <si>
    <t>7200.1</t>
  </si>
  <si>
    <t>7200.2</t>
  </si>
  <si>
    <t>7200.3</t>
  </si>
  <si>
    <t>Are operational spaces (e.g. side-passages or compressor rooms) identified which are subject to enclosed space entry procedures?</t>
  </si>
  <si>
    <t xml:space="preserve">Corrosion Prevention of  Seawater Ballast Tanks </t>
  </si>
  <si>
    <t>Certificates for Cargo Gear</t>
  </si>
  <si>
    <t>Does the MS provide for specific measures aimed at promoting the reliability of critical equipment and systems ?</t>
  </si>
  <si>
    <t xml:space="preserve">                    </t>
  </si>
  <si>
    <t>Doc. &amp; Impl.</t>
  </si>
  <si>
    <t xml:space="preserve">RANKING SCORE </t>
  </si>
  <si>
    <t>RANKING MAX. SCORE</t>
  </si>
  <si>
    <t>GENERAL</t>
  </si>
  <si>
    <t>O</t>
  </si>
  <si>
    <t>Total score</t>
  </si>
  <si>
    <t>105.1</t>
  </si>
  <si>
    <t>109</t>
  </si>
  <si>
    <t>109.1</t>
  </si>
  <si>
    <t>109.2</t>
  </si>
  <si>
    <t>109.3</t>
  </si>
  <si>
    <t>109.4</t>
  </si>
  <si>
    <t>109.5</t>
  </si>
  <si>
    <t>110</t>
  </si>
  <si>
    <t>110.1</t>
  </si>
  <si>
    <t>110.2</t>
  </si>
  <si>
    <t>110.3</t>
  </si>
  <si>
    <t>110.4</t>
  </si>
  <si>
    <t>110.5</t>
  </si>
  <si>
    <t>110.6</t>
  </si>
  <si>
    <t>111</t>
  </si>
  <si>
    <t>111.1</t>
  </si>
  <si>
    <t>111.2</t>
  </si>
  <si>
    <t>111.3</t>
  </si>
  <si>
    <t>111.4</t>
  </si>
  <si>
    <t>112</t>
  </si>
  <si>
    <t>112.1</t>
  </si>
  <si>
    <t>112.4</t>
  </si>
  <si>
    <t>200</t>
  </si>
  <si>
    <t>201</t>
  </si>
  <si>
    <t>201.1</t>
  </si>
  <si>
    <t>201.2</t>
  </si>
  <si>
    <t>217</t>
  </si>
  <si>
    <t>217.1</t>
  </si>
  <si>
    <t>217.3</t>
  </si>
  <si>
    <t>217.5</t>
  </si>
  <si>
    <t>217.7</t>
  </si>
  <si>
    <t>217.9</t>
  </si>
  <si>
    <t>301</t>
  </si>
  <si>
    <t>300</t>
  </si>
  <si>
    <t>Is a register of cargo handling gear and lifting appliances issued? (CG1)</t>
  </si>
  <si>
    <t>Does the master motivate the crew in the observation of that policy?</t>
  </si>
  <si>
    <t>Is there an instruction that all persons involved are to be familiar with the intended bunker operation and/or internal transfer operation and their duties?</t>
  </si>
  <si>
    <t>Does the system cover the arrangements needed to ensure that the company, day and night, can be notified if a hazard, accident or emergency involving the ship occurs ?</t>
  </si>
  <si>
    <t>Ship Recycling - Inventory of Hazardous Materials</t>
  </si>
  <si>
    <t>Have all the senior officers (Master, Chief Officer, Chief Engineer, 2nd Engineer and Gas Engineer) completed the Liquid Cargo Operations Simulator (LICOS) course as recommended by SIGTTO for senior officers and relevant to cargo containment type (Membrane or Spherical)?</t>
  </si>
  <si>
    <t>Is a winch brake test kit on board?</t>
  </si>
  <si>
    <t xml:space="preserve">NOT APPLICABLE </t>
  </si>
  <si>
    <t xml:space="preserve">Are the lubricants &amp; cleaning products compatible with the wire and approved by the wire manufacturer? </t>
  </si>
  <si>
    <t>Are tasks, qualifications and responsibilities defined in the manuals and in the job descriptions?</t>
  </si>
  <si>
    <t>Are non-conformities reported including their possible cause?</t>
  </si>
  <si>
    <t>5700.5</t>
  </si>
  <si>
    <t>5700.6</t>
  </si>
  <si>
    <t>5900.10</t>
  </si>
  <si>
    <t>5900.13</t>
  </si>
  <si>
    <t>Is training provided at a level required to effectively operate and maintain the system and cover normal, abnormal and emergency conditions?</t>
  </si>
  <si>
    <t>Are internal audits carried out to verify whether safety and pollution-prevention activities, and other procedures, comply with the MS?</t>
  </si>
  <si>
    <t>Are pre-arrival checks completed 2 days and 1 day before, and upon arrival at load-port or discharge-port?</t>
  </si>
  <si>
    <t>Compliance with IGC Code</t>
  </si>
  <si>
    <t>6400.8</t>
  </si>
  <si>
    <t>6400.9</t>
  </si>
  <si>
    <t>6400.3</t>
  </si>
  <si>
    <t>6400.4</t>
  </si>
  <si>
    <t>6400.5</t>
  </si>
  <si>
    <t>6400.6</t>
  </si>
  <si>
    <t>7300.10</t>
  </si>
  <si>
    <t>Are tanks for fuel oil protected by a double side ? (for ships below 20,000gt, width of double side to be at least 0.76m ; for 20,000gt and above, width to be at least 2 metres)</t>
  </si>
  <si>
    <t>Are all lubrication oil tanks constructed at least 0.76 metres above the keel line ?</t>
  </si>
  <si>
    <t>Are all official ENCs and RNCs up-to-date?</t>
  </si>
  <si>
    <t>Min = Max</t>
  </si>
  <si>
    <t>Are results from the assessment evident in the onboard procedures + instructions for ECDIS?</t>
  </si>
  <si>
    <t>Is a log for "working days" of mooring wires and tails / fibre ropes maintained? (to predict the point of discard &amp; for evaluation of wire/rope performance )</t>
  </si>
  <si>
    <t>Are cool down operations performed to procedure?</t>
  </si>
  <si>
    <t>Are all regulatory certificates valid ?</t>
  </si>
  <si>
    <t>Is a checklist used for bunker operations (company format) ?</t>
  </si>
  <si>
    <t>M</t>
  </si>
  <si>
    <t>Environmental Ship Index (ESI)</t>
  </si>
  <si>
    <t>Do these criteria take manufacturer’s recommendations into account ?</t>
  </si>
  <si>
    <t>Are safety and environmental inspections carried out, documented and reported?</t>
  </si>
  <si>
    <t>Is the crew familiarised with the system(s)?</t>
  </si>
  <si>
    <t xml:space="preserve">Is the vessel in receipt of evaluation reports of the annual ERS drill(s) between company, (class) and vessel? </t>
  </si>
  <si>
    <t>5810.3</t>
  </si>
  <si>
    <t>5810.4</t>
  </si>
  <si>
    <t>5810.5</t>
  </si>
  <si>
    <t>Mooring wire lubrication</t>
  </si>
  <si>
    <t>5811.1</t>
  </si>
  <si>
    <t>Deck equipment lubrication (use of oils)</t>
  </si>
  <si>
    <t>5812.1</t>
  </si>
  <si>
    <t>5812.2</t>
  </si>
  <si>
    <t>5812.3</t>
  </si>
  <si>
    <t>Are winch brake tests carried out and recorded at least once a year or after an excessive load?</t>
  </si>
  <si>
    <t>Does an additional examination take place after unusual events, such as long periods of inactivity, excessive loads, heat exposure, loading/discharge at swell ports, etc?</t>
  </si>
  <si>
    <r>
      <t xml:space="preserve">Extra personnel, </t>
    </r>
    <r>
      <rPr>
        <sz val="16"/>
        <rFont val="Arial"/>
        <family val="2"/>
      </rPr>
      <t>Additional Green Award Requirement</t>
    </r>
  </si>
  <si>
    <r>
      <t xml:space="preserve">Compressor for the refilling of air cylinders for breathing apparatus or Alternative,  </t>
    </r>
    <r>
      <rPr>
        <sz val="16"/>
        <rFont val="Arial"/>
        <family val="2"/>
      </rPr>
      <t>Additional Green Award requirement</t>
    </r>
  </si>
  <si>
    <t>Is the Master fully conversant with the Company's Management Systems?</t>
  </si>
  <si>
    <t>5460</t>
  </si>
  <si>
    <t>Is the corrosion prevention system, other than coating, included in the maintenance system?</t>
  </si>
  <si>
    <t>103.1</t>
  </si>
  <si>
    <t>103.2</t>
  </si>
  <si>
    <t>218</t>
  </si>
  <si>
    <t xml:space="preserve">Noise Levels On Board Ships </t>
  </si>
  <si>
    <t>218.1</t>
  </si>
  <si>
    <t>218.2</t>
  </si>
  <si>
    <t>1700</t>
  </si>
  <si>
    <t>Noise and Vibration Management</t>
  </si>
  <si>
    <t>1700.2</t>
  </si>
  <si>
    <t>1700.3</t>
  </si>
  <si>
    <t>1700.4</t>
  </si>
  <si>
    <t>Noise Mitigation and Health Hazards</t>
  </si>
  <si>
    <t>1700.8</t>
  </si>
  <si>
    <t>1710</t>
  </si>
  <si>
    <t>Underwater Noise and Vibration Management</t>
  </si>
  <si>
    <t>1710.1</t>
  </si>
  <si>
    <t>1710.4</t>
  </si>
  <si>
    <t xml:space="preserve">Is the noise survey report available onboard? </t>
  </si>
  <si>
    <t>Are noise areas marked by placing relevant visible warning notices at the entrance to these areas? (IMO noise symbols)</t>
  </si>
  <si>
    <t>Noise/Vibration Monitoring and Measures</t>
  </si>
  <si>
    <t>Is the crew wearing hearing protectors which meet the requirements of the HML(High-Medium-Low) method (ISO 4869-2:1994) when entering spaces where noise levels exceed 85db(a)?</t>
  </si>
  <si>
    <t>Does the PMS have the routine to inspect and rectify any abnormalities in terms of noise and vibration from a machinery equipment ?</t>
  </si>
  <si>
    <t xml:space="preserve">Are appropriated measures implemented onboard in order to protect the crew from cargo handling equipment noise if the noise exceeds 85db(a) (by taking into account technical solutions and/or exposure limits)? </t>
  </si>
  <si>
    <t>Is the noise exposure limit of each rating/officer recorded  and available onboard?</t>
  </si>
  <si>
    <t>1700.9</t>
  </si>
  <si>
    <t>Is the crew restricted towards prolonged exposure in spaces where noise limits exceed 110 db(a)?</t>
  </si>
  <si>
    <t>1700.10</t>
  </si>
  <si>
    <t>Are all engine exhaust pipes insulated with ship specific suitable silencers to attenuate noise?</t>
  </si>
  <si>
    <t>1700.11</t>
  </si>
  <si>
    <t>Is the ship installed with noise cancelling equipment such as active mufflers/mounts, resilient mounts, vibration dampers where practically possible?</t>
  </si>
  <si>
    <t>1700.12</t>
  </si>
  <si>
    <t>Are noise cancelling measures such as mineral wool/silencers being installed in the ventilation ducts or fan rooms to reduce the noise level?</t>
  </si>
  <si>
    <t>Were any measures implemented periodically to reduce cavitation from propeller?</t>
  </si>
  <si>
    <t xml:space="preserve">Does the ship opt for re-routing or slow steaming where possible and practicable to protect whale sensitive areas? </t>
  </si>
  <si>
    <t>Waste Management / Garbage Handling Onboard</t>
  </si>
  <si>
    <t>5200.16</t>
  </si>
  <si>
    <t>5200.22</t>
  </si>
  <si>
    <t>5200.25</t>
  </si>
  <si>
    <t>5200.28</t>
  </si>
  <si>
    <t>Are records kept according to the garbage management plan?</t>
  </si>
  <si>
    <t xml:space="preserve">5200.20 </t>
  </si>
  <si>
    <t xml:space="preserve">Are the crew aware that  plastic should not be incinerated? </t>
  </si>
  <si>
    <t>5200.31</t>
  </si>
  <si>
    <t>Is the vessel equipped with compactor to reduce the volume of garbage?</t>
  </si>
  <si>
    <t>5200.37</t>
  </si>
  <si>
    <t>Is the vessel equipped with a waste shredder?</t>
  </si>
  <si>
    <t>Is the vessel equipped with grinder/comminutor for food waste ?</t>
  </si>
  <si>
    <t xml:space="preserve">5200.32 </t>
  </si>
  <si>
    <t>5200.33</t>
  </si>
  <si>
    <t>5200.34</t>
  </si>
  <si>
    <t>5200.35</t>
  </si>
  <si>
    <t xml:space="preserve">Are all incinerated ashes and clinkers always delivered to the port reception facilities? </t>
  </si>
  <si>
    <t>7200.7</t>
  </si>
  <si>
    <t>7200.6</t>
  </si>
  <si>
    <t>7200.8</t>
  </si>
  <si>
    <t>7300.18</t>
  </si>
  <si>
    <t>7300.6</t>
  </si>
  <si>
    <t>7300.19</t>
  </si>
  <si>
    <t>7300.20</t>
  </si>
  <si>
    <t>7300.17</t>
  </si>
  <si>
    <t>Safe Manning and Fatigue Management</t>
  </si>
  <si>
    <t>7500.5</t>
  </si>
  <si>
    <t>7500.7</t>
  </si>
  <si>
    <t xml:space="preserve">Are there extra deck officers onboard in addition to what is required by minimum safe manning document? </t>
  </si>
  <si>
    <t xml:space="preserve">Are there extra engine officers onboard in addition to what is required by minimum safe manning document? </t>
  </si>
  <si>
    <t>Are there extra deck ratings onboard in addition to what is required by minimum safe manning document?</t>
  </si>
  <si>
    <t xml:space="preserve">Are there extra engine ratings onboard  in addition to what is required by minimum safe manning document? </t>
  </si>
  <si>
    <t>Is there a ship administrator onboard (In addition to the standard complement and extra deck-officers and -ratings above) ?</t>
  </si>
  <si>
    <t>Is there a gas engineer onboard?</t>
  </si>
  <si>
    <t>Is there an electrical officer onboard in addition to the engine officers required by the safe manning document?</t>
  </si>
  <si>
    <t>Have the lower ranking deck officers completed advanced fire fighting (IMO2.03) ?</t>
  </si>
  <si>
    <t>Have the lower ranking engine officers completed advanced fire fighting (IMO2.03) ?</t>
  </si>
  <si>
    <t>Has the onboard management completed the onboard assessment/train the trainer course (IMO 1.30)?</t>
  </si>
  <si>
    <t xml:space="preserve">Have the officers involved in cargo and ballast handling completed a simulator based training/course (IMO 1.36) ? </t>
  </si>
  <si>
    <t>Have the ship personnel completed "Marine Environmental Awareness" course (IMO 1.38)?</t>
  </si>
  <si>
    <t>Have all the deck officers completed bridge team management/bridge resource management training course (IMO 1.22) ?</t>
  </si>
  <si>
    <t>Have all the engine officers completed engine room resource management training course?</t>
  </si>
  <si>
    <r>
      <rPr>
        <b/>
        <u/>
        <sz val="16"/>
        <rFont val="Arial"/>
        <family val="2"/>
      </rPr>
      <t>Alternative to 7300.8 &amp; 7300.19</t>
    </r>
    <r>
      <rPr>
        <b/>
        <sz val="16"/>
        <rFont val="Arial"/>
        <family val="2"/>
      </rPr>
      <t xml:space="preserve"> </t>
    </r>
    <r>
      <rPr>
        <sz val="16"/>
        <rFont val="Arial"/>
        <family val="2"/>
      </rPr>
      <t>Have all  the officers completed maritime resource management course ?</t>
    </r>
  </si>
  <si>
    <t>Is there a cadet currently onboard or has there been any in the last 6 months ?</t>
  </si>
  <si>
    <t>Has the gas engineer completed the advanced training for liquefied gas tanker cargo operations? (IMO 1.06)</t>
  </si>
  <si>
    <t>Have all the officers completed Security Awareness Training?</t>
  </si>
  <si>
    <t>Have all the ship board crew after a period of absence or leave has been provided with familiarization of changes with regard to the operations/machinery which is related to their position ?</t>
  </si>
  <si>
    <t>Are the company format handover reports from all off - signing officers available onboard?</t>
  </si>
  <si>
    <t>7400.7</t>
  </si>
  <si>
    <t xml:space="preserve">Are the on-signers aware of the content of the hand-over reports? </t>
  </si>
  <si>
    <t>Are the senior officers retained to sail on the same vessel or the same type of vessel (Membrane or Spherical)?</t>
  </si>
  <si>
    <t>Are the junior officers retained to sail on the same vessel or the same type of vessel (Membrane or Spherical)?</t>
  </si>
  <si>
    <t>Is the master provided with instruction/procedure to monitor and address non compliance on STCW 2010 Manila amendments on work/rest hours onboard ?</t>
  </si>
  <si>
    <t>Training  &amp; Onboard Use of ECDIS (Compulsory carriage of ECDIS)</t>
  </si>
  <si>
    <t>2100.18</t>
  </si>
  <si>
    <t>2100.19</t>
  </si>
  <si>
    <t>2100.15</t>
  </si>
  <si>
    <t>2100.16</t>
  </si>
  <si>
    <t>2100.17</t>
  </si>
  <si>
    <t>2111</t>
  </si>
  <si>
    <t>Electronic chart display &amp; information systems / ECDIS</t>
  </si>
  <si>
    <t>2111.4</t>
  </si>
  <si>
    <t>2111.5</t>
  </si>
  <si>
    <t>2111.6</t>
  </si>
  <si>
    <t>2111.7</t>
  </si>
  <si>
    <t>2111.11</t>
  </si>
  <si>
    <t>2111.12</t>
  </si>
  <si>
    <r>
      <t>Alternative 1 (217.1 - 217.4) :</t>
    </r>
    <r>
      <rPr>
        <b/>
        <sz val="16"/>
        <rFont val="Arial"/>
        <family val="2"/>
      </rPr>
      <t xml:space="preserve"> Compulsory carriage of ECDIS, with full official ENC coverage</t>
    </r>
  </si>
  <si>
    <t xml:space="preserve">Is the ECDIS type-approved according to Res A 817(19)  as amended by MSC 64 (67) and MSC 86 (70) or MSC.232(82)? </t>
  </si>
  <si>
    <t>Is an acceptable back-up arrangement in place? ( an independent  type-approved ECDIS with an independent position fixing system using official Electronic Navigational Charts (ENC's), or a full / reduced folio of up-to-date paper charts as relevant to the ship's voyage )</t>
  </si>
  <si>
    <r>
      <t>Alternative 2 (217.1 - 217.4):</t>
    </r>
    <r>
      <rPr>
        <b/>
        <sz val="16"/>
        <rFont val="Arial"/>
        <family val="2"/>
      </rPr>
      <t xml:space="preserve">  Compulsory carriage of ECDIS, Navigation with official ENCs where available and official RNCs where ENCs are not available</t>
    </r>
  </si>
  <si>
    <t>Is the ECDIS type-approved according to Res A817 (19)  as amended by MSC 64 (67) and MSC 86 (70) or MSC.232(82)?</t>
  </si>
  <si>
    <t>Is an acceptable back-up arrangement in place? ( an independent  type-approved ECDIS with an independent position fixing system using official ENCs and Raster Navigational Charts where needed, or a full / reduced folio of up-to-date paper charts, as relevant to the ship's voyage )</t>
  </si>
  <si>
    <t xml:space="preserve">Have all deck officers and the master completed generic training in the use of ECDIS based on the IMO model course 1.27?   </t>
  </si>
  <si>
    <r>
      <rPr>
        <sz val="16"/>
        <color indexed="8"/>
        <rFont val="Arial"/>
        <family val="2"/>
      </rPr>
      <t>Is the vessel automatically supplied with n</t>
    </r>
    <r>
      <rPr>
        <sz val="16"/>
        <rFont val="Arial"/>
        <family val="2"/>
      </rPr>
      <t>ew hydrographic publications?</t>
    </r>
  </si>
  <si>
    <r>
      <t>Is the vessel electronically updated for hydrographic publications? (eg. Temporary and Preliminary NtM</t>
    </r>
    <r>
      <rPr>
        <sz val="16"/>
        <color indexed="8"/>
        <rFont val="Arial"/>
        <family val="2"/>
      </rPr>
      <t>)</t>
    </r>
  </si>
  <si>
    <t>Is navigational equipment included in the electronic Planned Maintenance System?</t>
  </si>
  <si>
    <t>Is the vessel using weather routing services while on long haul voyage?</t>
  </si>
  <si>
    <t>Is the vessel enrolled in a meteorological &amp; oceanographic service in a form of a software application?</t>
  </si>
  <si>
    <r>
      <rPr>
        <b/>
        <u/>
        <sz val="16"/>
        <rFont val="Arial"/>
        <family val="2"/>
      </rPr>
      <t>Alternative to 2100.18</t>
    </r>
    <r>
      <rPr>
        <sz val="16"/>
        <rFont val="Arial"/>
        <family val="2"/>
      </rPr>
      <t>:  Does the vessel have a capability to receive comprehensive weather information from the office or from coastal stations / platforms?</t>
    </r>
  </si>
  <si>
    <t>Is the vessel equipped with  the multi constellation GNSS receiver?</t>
  </si>
  <si>
    <t>Is the vessel equipped with the eLoran receiver?</t>
  </si>
  <si>
    <t>Is the position for all stages of voyage compared with a different method of positioning than GPS?</t>
  </si>
  <si>
    <t>Applicable to ships for which carriage of ECDIS is compulsory</t>
  </si>
  <si>
    <t>Is ECDIS hardware maintained and software updated?</t>
  </si>
  <si>
    <t>Is ECDIS tested according to the IHO ECDIS data presentation and performance check with a use of test data set after every update of the software (including back up)?</t>
  </si>
  <si>
    <t>Is the crew regardless of the generic training familiarized with the ECDIS unit(s) installed onboard according to the Industry Recommendations for ECDIS Familiarisation?</t>
  </si>
  <si>
    <t>Have all the officers completed structured ECDIS training(s) on top of the generic training (besides the familiarization onboard in R2111.6)?</t>
  </si>
  <si>
    <t>2111.10</t>
  </si>
  <si>
    <t>Does the voyage planning include checking if all needed charts are up-to-date  (latest edition official chart updated an corrected to the latest available updates and NtM)?</t>
  </si>
  <si>
    <t>Does the ECDIS procedure suggest  display settings (layers) of ECDIS for various navigation conditions (arrival / departure - coastal - deep sea)?</t>
  </si>
  <si>
    <t>Does the vessel have a basic folio of paper charts (in case second ECDIS is a back up system)?</t>
  </si>
  <si>
    <r>
      <t xml:space="preserve">Does the voyage plan (checklist) include when fuel change over </t>
    </r>
    <r>
      <rPr>
        <u/>
        <sz val="16"/>
        <rFont val="Arial"/>
        <family val="2"/>
      </rPr>
      <t>should</t>
    </r>
    <r>
      <rPr>
        <sz val="16"/>
        <rFont val="Arial"/>
        <family val="2"/>
      </rPr>
      <t xml:space="preserve"> be carried out?</t>
    </r>
  </si>
  <si>
    <r>
      <t xml:space="preserve">Does the voyage plan (checklist) include when ballast water exchange </t>
    </r>
    <r>
      <rPr>
        <u/>
        <sz val="16"/>
        <rFont val="Arial"/>
        <family val="2"/>
      </rPr>
      <t>can</t>
    </r>
    <r>
      <rPr>
        <sz val="16"/>
        <rFont val="Arial"/>
        <family val="2"/>
      </rPr>
      <t xml:space="preserve"> be carried out?</t>
    </r>
  </si>
  <si>
    <t>5500</t>
  </si>
  <si>
    <t>Sewage Management</t>
  </si>
  <si>
    <t>5500.1</t>
  </si>
  <si>
    <t>5500.2</t>
  </si>
  <si>
    <t>5510</t>
  </si>
  <si>
    <t>Grey Water Management</t>
  </si>
  <si>
    <t>5510.1</t>
  </si>
  <si>
    <t>5510.2</t>
  </si>
  <si>
    <t>5500.3</t>
  </si>
  <si>
    <t>5500.8</t>
  </si>
  <si>
    <t>Is the sewage treatment plant regularly checked and maintained as per manufacturer's guidelines?</t>
  </si>
  <si>
    <r>
      <rPr>
        <b/>
        <u/>
        <sz val="16"/>
        <rFont val="Arial"/>
        <family val="2"/>
      </rPr>
      <t>For all ships</t>
    </r>
    <r>
      <rPr>
        <b/>
        <sz val="16"/>
        <rFont val="Arial"/>
        <family val="2"/>
      </rPr>
      <t>: Sewage Holding Tank</t>
    </r>
  </si>
  <si>
    <t>5500.7</t>
  </si>
  <si>
    <t>Is the sewage holding tank regularly checked and maintained?</t>
  </si>
  <si>
    <t>Is the sewage treatment plant capable of treating grey water before being discharged?</t>
  </si>
  <si>
    <t>Is the grey water never discharged within the coastal and port areas?</t>
  </si>
  <si>
    <t xml:space="preserve">Does the ship participate in the Environmental Ship Index (ESI) and are ESI points above 40?  </t>
  </si>
  <si>
    <t xml:space="preserve">Does the ship participate in the Environmental Ship Index (ESI) and are ESI points above 50?  </t>
  </si>
  <si>
    <t>5810.6</t>
  </si>
  <si>
    <r>
      <t xml:space="preserve">Is the vessel fitted with a class approved stern tube </t>
    </r>
    <r>
      <rPr>
        <u/>
        <sz val="16"/>
        <rFont val="Arial"/>
        <family val="2"/>
      </rPr>
      <t>water</t>
    </r>
    <r>
      <rPr>
        <sz val="16"/>
        <rFont val="Arial"/>
        <family val="2"/>
      </rPr>
      <t xml:space="preserve"> lubricated system which uses </t>
    </r>
    <r>
      <rPr>
        <u/>
        <sz val="16"/>
        <rFont val="Arial"/>
        <family val="2"/>
      </rPr>
      <t>sea water</t>
    </r>
    <r>
      <rPr>
        <sz val="16"/>
        <rFont val="Arial"/>
        <family val="2"/>
      </rPr>
      <t xml:space="preserve"> as a lubricant? (system includes water conditioning and monitoring equipment)</t>
    </r>
  </si>
  <si>
    <r>
      <t>Alternative for 5810.1 and 5810.6:</t>
    </r>
    <r>
      <rPr>
        <sz val="16"/>
        <rFont val="Arial"/>
        <family val="2"/>
      </rPr>
      <t xml:space="preserve">
Does the vessel use a stern tube lubricant that is certified according to the EAL/EEL or equivalent?</t>
    </r>
  </si>
  <si>
    <r>
      <rPr>
        <b/>
        <u/>
        <sz val="16"/>
        <rFont val="Arial"/>
        <family val="2"/>
      </rPr>
      <t xml:space="preserve">Alternative for 5810.1 and 5810.6: </t>
    </r>
    <r>
      <rPr>
        <sz val="16"/>
        <rFont val="Arial"/>
        <family val="2"/>
      </rPr>
      <t xml:space="preserve">
Is the crew aware of characteristics of the environmentally friendly stern tube lubricant (EAL/EEL certified or equivalent) with respect to maintenance &amp; its effect on the system if needed? (e.g. condition of seals &amp; filters, temperature &amp; condition of oil etc.)</t>
    </r>
  </si>
  <si>
    <r>
      <t xml:space="preserve">(Alternative to 6400.1, 6400.8 and 6400.9 above) </t>
    </r>
    <r>
      <rPr>
        <sz val="16"/>
        <rFont val="Arial"/>
        <family val="2"/>
      </rPr>
      <t>Is the ship less than 20 years of age or has not reached the end of the 4th special survey yet?</t>
    </r>
  </si>
  <si>
    <r>
      <t xml:space="preserve">Does the ship hold a CAP rating for </t>
    </r>
    <r>
      <rPr>
        <u/>
        <sz val="16"/>
        <rFont val="Arial"/>
        <family val="2"/>
      </rPr>
      <t>Hull</t>
    </r>
    <r>
      <rPr>
        <sz val="16"/>
        <rFont val="Arial"/>
        <family val="2"/>
      </rPr>
      <t xml:space="preserve"> with Rating / Grade 2 as a minimum? 
(When the vessel reaches </t>
    </r>
    <r>
      <rPr>
        <u/>
        <sz val="16"/>
        <rFont val="Arial"/>
        <family val="2"/>
      </rPr>
      <t>20 years</t>
    </r>
    <r>
      <rPr>
        <sz val="16"/>
        <rFont val="Arial"/>
        <family val="2"/>
      </rPr>
      <t xml:space="preserve"> of age, or by the </t>
    </r>
    <r>
      <rPr>
        <u/>
        <sz val="16"/>
        <rFont val="Arial"/>
        <family val="2"/>
      </rPr>
      <t>end of the 4th special survey</t>
    </r>
    <r>
      <rPr>
        <sz val="16"/>
        <rFont val="Arial"/>
        <family val="2"/>
      </rPr>
      <t>, whichever is earlier.)</t>
    </r>
  </si>
  <si>
    <r>
      <t xml:space="preserve">Does the ship hold a CAP rating for </t>
    </r>
    <r>
      <rPr>
        <u/>
        <sz val="16"/>
        <rFont val="Arial"/>
        <family val="2"/>
      </rPr>
      <t>Cargo Systems</t>
    </r>
    <r>
      <rPr>
        <sz val="16"/>
        <rFont val="Arial"/>
        <family val="2"/>
      </rPr>
      <t xml:space="preserve"> with Rating / Grade 2 as a minimum? 
(When the vessel reaches </t>
    </r>
    <r>
      <rPr>
        <u/>
        <sz val="16"/>
        <rFont val="Arial"/>
        <family val="2"/>
      </rPr>
      <t>20 years</t>
    </r>
    <r>
      <rPr>
        <sz val="16"/>
        <rFont val="Arial"/>
        <family val="2"/>
      </rPr>
      <t xml:space="preserve"> of age, or by the </t>
    </r>
    <r>
      <rPr>
        <u/>
        <sz val="16"/>
        <rFont val="Arial"/>
        <family val="2"/>
      </rPr>
      <t>end of the 4th special survey</t>
    </r>
    <r>
      <rPr>
        <sz val="16"/>
        <rFont val="Arial"/>
        <family val="2"/>
      </rPr>
      <t>, whichever is earlier.)</t>
    </r>
  </si>
  <si>
    <r>
      <t>Alternative for 5810.1, 5810.3, 5810.4 and 5810.5</t>
    </r>
    <r>
      <rPr>
        <sz val="16"/>
        <rFont val="Arial"/>
        <family val="2"/>
      </rPr>
      <t xml:space="preserve">
Is the vessel fitted with a class approved stern tube water lubricated system which uses </t>
    </r>
    <r>
      <rPr>
        <u/>
        <sz val="16"/>
        <rFont val="Arial"/>
        <family val="2"/>
      </rPr>
      <t>fresh water</t>
    </r>
    <r>
      <rPr>
        <sz val="16"/>
        <rFont val="Arial"/>
        <family val="2"/>
      </rPr>
      <t xml:space="preserve"> as a lubricant? (system  includes water conditioning and monitoring equipment)
*Additives used to maintain the condition of the water should be environmentally friendly.</t>
    </r>
  </si>
  <si>
    <t>na</t>
  </si>
  <si>
    <t>Have all newly employed/engaged shipboard crew (first ship for that specific company) been provided with familiarization with regard to operations/machinery which is related to their position ?</t>
  </si>
  <si>
    <r>
      <t xml:space="preserve">Alternative for 5810.1 and 5810.6: </t>
    </r>
    <r>
      <rPr>
        <sz val="16"/>
        <rFont val="Arial"/>
        <family val="2"/>
      </rPr>
      <t xml:space="preserve">
Is the vessel fitted with a class approved stern tube  lubrication system with an </t>
    </r>
    <r>
      <rPr>
        <u/>
        <sz val="16"/>
        <rFont val="Arial"/>
        <family val="2"/>
      </rPr>
      <t>air type</t>
    </r>
    <r>
      <rPr>
        <sz val="16"/>
        <rFont val="Arial"/>
        <family val="2"/>
      </rPr>
      <t xml:space="preserve"> or </t>
    </r>
    <r>
      <rPr>
        <u/>
        <sz val="16"/>
        <rFont val="Arial"/>
        <family val="2"/>
      </rPr>
      <t>void space seal</t>
    </r>
    <r>
      <rPr>
        <sz val="16"/>
        <rFont val="Arial"/>
        <family val="2"/>
      </rPr>
      <t xml:space="preserve">?  </t>
    </r>
  </si>
  <si>
    <t>1400.5</t>
  </si>
  <si>
    <t>1400.6</t>
  </si>
  <si>
    <t>s</t>
  </si>
  <si>
    <t>1610</t>
  </si>
  <si>
    <t>Cyber Risk Management</t>
  </si>
  <si>
    <t>1610.1</t>
  </si>
  <si>
    <t>1610.4</t>
  </si>
  <si>
    <t>Does the cyber risk policy focus on elements such as third-party access and bring your own device (BYOD) in the office?</t>
  </si>
  <si>
    <t>1610.5</t>
  </si>
  <si>
    <t>Is evidence of an unannounced alcohol testing initiated by the office available on board? (Approved test equipment to be available on board)</t>
  </si>
  <si>
    <t>Have all current crew members been subjected to shore-based drug and alcohol testing at least once in last 12 months?</t>
  </si>
  <si>
    <r>
      <t xml:space="preserve">Alternative to 1400.1 &amp; 1400.5: </t>
    </r>
    <r>
      <rPr>
        <sz val="16"/>
        <rFont val="Arial"/>
        <family val="2"/>
      </rPr>
      <t>In case crew members are not subject to shore-based drug and alcohol testing at least once in last 12 months, has the vessel been subjected to unannounced drug and alcohol testing at least twice in 12 months by an external organisation?</t>
    </r>
  </si>
  <si>
    <t>Is there a designated shipboard crew member on board appropriately trained to identify and respond to cyber threats to the ship's information and operational technology systems?</t>
  </si>
  <si>
    <t>SUPPLEMENT TO 5410 - NOx EMISSIONS</t>
  </si>
  <si>
    <r>
      <t>DATA FROM "</t>
    </r>
    <r>
      <rPr>
        <b/>
        <sz val="12"/>
        <color theme="1"/>
        <rFont val="Arial"/>
        <family val="2"/>
      </rPr>
      <t xml:space="preserve">SUPPLEMENT TO </t>
    </r>
    <r>
      <rPr>
        <b/>
        <u/>
        <sz val="12"/>
        <color theme="1"/>
        <rFont val="Arial"/>
        <family val="2"/>
      </rPr>
      <t>ENGINE</t>
    </r>
    <r>
      <rPr>
        <b/>
        <sz val="12"/>
        <color theme="1"/>
        <rFont val="Arial"/>
        <family val="2"/>
      </rPr>
      <t xml:space="preserve"> INTERNATIONAL AIR POLLUTION PREVENTION CERTIFICATE -- RECORD OF CONSTRUCTION, TECHNICAL FILE, AND MEANS OF VERIFICATION</t>
    </r>
    <r>
      <rPr>
        <sz val="12"/>
        <color theme="1"/>
        <rFont val="Arial"/>
        <family val="2"/>
      </rPr>
      <t>"</t>
    </r>
  </si>
  <si>
    <t>Keel Laid (DD/MM/YYYY) (available on supplement to IAPP certificate)</t>
  </si>
  <si>
    <t>MAIN</t>
  </si>
  <si>
    <t>TIER</t>
  </si>
  <si>
    <t>AUXILIARY</t>
  </si>
  <si>
    <t>Questions applicable (from 5410.11 - 5410.18)</t>
  </si>
  <si>
    <t>OTHER</t>
  </si>
  <si>
    <t>MAIN ENGINE 1</t>
  </si>
  <si>
    <t>RPM</t>
  </si>
  <si>
    <t>Tier 1</t>
  </si>
  <si>
    <t>Tier 2</t>
  </si>
  <si>
    <t>Tier 3</t>
  </si>
  <si>
    <t>Applicable NOx emission limit (g/kWh)</t>
  </si>
  <si>
    <t>Engine's actual NOx emission value (g/kWh)</t>
  </si>
  <si>
    <t>Percentage reduction</t>
  </si>
  <si>
    <t>GA Compliance</t>
  </si>
  <si>
    <t>MAIN ENGINE 2</t>
  </si>
  <si>
    <t>AUXILIARY ENGINE 1</t>
  </si>
  <si>
    <t>AUXILIARY ENGINE 2</t>
  </si>
  <si>
    <t>AUXILIARY ENGINE 3</t>
  </si>
  <si>
    <t>AUXILIARY ENGINE 4</t>
  </si>
  <si>
    <t>OTHER ENGINE</t>
  </si>
  <si>
    <t>SUPPLEMENT TO 5440 GHG EMISSIONS - CO2</t>
  </si>
  <si>
    <t>ENERGY EFFICIENCY TECHNOLOGIES INFORMATION PORTAL</t>
  </si>
  <si>
    <t>TECHNOLOGY GROUPS</t>
  </si>
  <si>
    <t>IMO GLOMEEP Website</t>
  </si>
  <si>
    <t>MACHINERY TECHNOLOGIES</t>
  </si>
  <si>
    <t>This technology group includes measures that improve the energy efficiency of main and auxiliary engines. These include measures such as auxiliary systems optimization, optimizing heat exchangers, waste heat recovery systems, electronic auto-tuning, batteries and other solutions.</t>
  </si>
  <si>
    <t>Y?</t>
  </si>
  <si>
    <t>NAME</t>
  </si>
  <si>
    <t>FUNCTION</t>
  </si>
  <si>
    <t>TECHNICAL MATURITY*</t>
  </si>
  <si>
    <t>APPLICABILITY</t>
  </si>
  <si>
    <t>Auxiliary systems optimization</t>
  </si>
  <si>
    <t>Optimizing auxiliary systems to actual operational profiles, not design conditions</t>
  </si>
  <si>
    <t>Semi-mature</t>
  </si>
  <si>
    <t>All vessels</t>
  </si>
  <si>
    <t>Engine de-rating</t>
  </si>
  <si>
    <t>De-rating an engine for reduction of the vessel's maximum speed to increase its efficiency by limiting the potential power output</t>
  </si>
  <si>
    <t>Vessels sailing 10-15% slower than design speed</t>
  </si>
  <si>
    <t>Engine performance optimization (automatic)</t>
  </si>
  <si>
    <t>Automatic increase of engine efficiency through testing and tuning according to actual operational load and conditions</t>
  </si>
  <si>
    <t>Mainly for two stroke engines</t>
  </si>
  <si>
    <t>Engine performance optimization (manual)</t>
  </si>
  <si>
    <t>Manual increase of engine efficiency through testing and tuning according to actual operational load and conditions</t>
  </si>
  <si>
    <t>Mature</t>
  </si>
  <si>
    <t>Exhaust gas boilers on auxiliary engines</t>
  </si>
  <si>
    <t>Exhaust gas boilers recover the heat from the exhaust gas of auxiliary engines to generate steam, hot water or heat for process heating</t>
  </si>
  <si>
    <t>Vessels without shaft generator</t>
  </si>
  <si>
    <t>Hybridization (plug-in or conventional)</t>
  </si>
  <si>
    <t>Use of electricity to replace various modes of power consumption</t>
  </si>
  <si>
    <t>Vessels with large fluctuations in power output (ferries, offshore vessels, tugs)</t>
  </si>
  <si>
    <t>Improved auxiliary engine load</t>
  </si>
  <si>
    <t>Increase of the auxiliary engines' load and efficiency by reducing the number of auxiliary engines running</t>
  </si>
  <si>
    <t>Shaft generator</t>
  </si>
  <si>
    <t>Produce electricity from the main propulsion engine</t>
  </si>
  <si>
    <t>All vessels with high power needs and long transits</t>
  </si>
  <si>
    <t>Shore power</t>
  </si>
  <si>
    <t>Use of cold ironing in ports to reduce fuel consumption on power producing engines</t>
  </si>
  <si>
    <t>For smaller vessels and in ports with developed solutions for larger vessels</t>
  </si>
  <si>
    <t>Steam plant operation improvement</t>
  </si>
  <si>
    <t>Improve operations and maintenance of steam plant system saving fuel on oil fired boiler</t>
  </si>
  <si>
    <t>Mainly crude and product tankers</t>
  </si>
  <si>
    <t>Waste heat recovery systems</t>
  </si>
  <si>
    <t>Recover thermal energy from the exhaust gas and convert it into electrical energy</t>
  </si>
  <si>
    <t>All vessels with engines above 10 MW</t>
  </si>
  <si>
    <t>PROPULSION AND HULL IMPROVEMENTS</t>
  </si>
  <si>
    <t>Technologies in this group focus on improving the hydrodynamic performance of the vessel. This includes solutions that reduce the resistance of the vessel and/or also improve the propulsive efficiency of the vessel. Examples include measures such as propeller polishing, hull cleaning, PIDs (Propulsion Improving Devices), air lubrication and more.</t>
  </si>
  <si>
    <t>Air cavity lubrication</t>
  </si>
  <si>
    <t>Use of air injection on the wetted hull surfaces to improve a ship’s hydrodynamic performance</t>
  </si>
  <si>
    <t>Most vessels in deep sea trade</t>
  </si>
  <si>
    <t>Hull cleaning</t>
  </si>
  <si>
    <t>Removal of fouling on the hull to increase the vessel's hydrodynamic performance</t>
  </si>
  <si>
    <t>Hull coating</t>
  </si>
  <si>
    <t>Reduction of the hull's resistance through water</t>
  </si>
  <si>
    <t>Hull form optimization</t>
  </si>
  <si>
    <t>Optimizing the hull for lower resistance through water</t>
  </si>
  <si>
    <t>Hull retrofitting</t>
  </si>
  <si>
    <t>Retrofitting of the bulbous bow, optimizing thruster tunnels or bilge keel to reduce resistance</t>
  </si>
  <si>
    <t>Propeller polishing</t>
  </si>
  <si>
    <t>Removal of fouling on the propeller</t>
  </si>
  <si>
    <t>Propeller retrofitting</t>
  </si>
  <si>
    <t>Retrofitting the propeller to increase efficiency</t>
  </si>
  <si>
    <t>Propulsion Improving Devices (PIDs)</t>
  </si>
  <si>
    <t>Installation of propulsion improving devices</t>
  </si>
  <si>
    <t>ENERGY CONSUMERS</t>
  </si>
  <si>
    <t>Consumers are equipment or devices that use energy when operated. Technologies in this group focus on minimizing the energy consumption by improving the device or optimizing the utilization of the device. Examples of measures in this group are frequency controllers, cargo handling systems, low energy lighting and more.</t>
  </si>
  <si>
    <t>Cargo handling systems (Cargo discharge operation)</t>
  </si>
  <si>
    <t>Reduction of energy consumption while discharging crude oil by use of model-based studies of the discharge operation</t>
  </si>
  <si>
    <t>Tankers</t>
  </si>
  <si>
    <t>Energy efficient lighting system</t>
  </si>
  <si>
    <t>Use of energy efficient lighting equipment, such as LED light, to increase efficiency and remove heat loss from light devices</t>
  </si>
  <si>
    <t>Frequency controlled electric motors</t>
  </si>
  <si>
    <t>Regulating the frequency of the motors in order to adapt the motor optimized load</t>
  </si>
  <si>
    <t>ENERGY RECOVERY</t>
  </si>
  <si>
    <t>Technologies in this group focus on capturing energy from the surroundings of the vessel and using or transforming this to useful energy for the vessel. This involves measures such as application of kites, fixed sails or wings, Flettner rotors, or solar panels.</t>
  </si>
  <si>
    <t>Fixed sails or wings</t>
  </si>
  <si>
    <t>Use sails or wings to replace some of the propulsion power needed</t>
  </si>
  <si>
    <t>Not mature</t>
  </si>
  <si>
    <t>Vessels with enough place on deck (general cargo, tankers, bulkers)</t>
  </si>
  <si>
    <t>Flettner rotors</t>
  </si>
  <si>
    <t>Use Flettner rotors to generate power from wind energy</t>
  </si>
  <si>
    <t>Dependent on trading area and sufficient free deck-surface</t>
  </si>
  <si>
    <t>Kite</t>
  </si>
  <si>
    <t>Use a kite to replace some of the propulsion power needed</t>
  </si>
  <si>
    <t>Solar panels</t>
  </si>
  <si>
    <t>Install solar panels for conversion of solar energy to electricity</t>
  </si>
  <si>
    <t>TECHNICAL SOLUTIONS FOR OPTIMIZING OPERATION</t>
  </si>
  <si>
    <t>Technologies in this group focus on improving the operation of the vessel more than improving the vessel itself. The list of suggested measures includes both technologies and suggestions for best practice (without direct application of a technology). Measures in this group include trim and draft optimization, speed management, autopilot adjustment and use, combinator optimizing, and others.</t>
  </si>
  <si>
    <t>Autopilot adjustment and use</t>
  </si>
  <si>
    <t>Use of an automatic system to control the vessel's rudder in a more energy efficient manner</t>
  </si>
  <si>
    <t>Combinator optimizing</t>
  </si>
  <si>
    <t>Use of optimized pitch settings and propeller speed for optimized efficiency of propulsion system</t>
  </si>
  <si>
    <t>For vessels with controllable pitch propeller</t>
  </si>
  <si>
    <t>Efficient DP Operation</t>
  </si>
  <si>
    <t>Optimize the operation in DP mode</t>
  </si>
  <si>
    <t>Vessels with DP mode</t>
  </si>
  <si>
    <t>Speed management</t>
  </si>
  <si>
    <t>Management of the vessel's speed in the most efficient manner</t>
  </si>
  <si>
    <t>Trim and draft optimization</t>
  </si>
  <si>
    <t>Optimizing the trim and draft to reduce the vessel's water resistance</t>
  </si>
  <si>
    <t>Weather routing</t>
  </si>
  <si>
    <t>Including weather conditions when planning a voyage</t>
  </si>
  <si>
    <t>Definitions of maturity levels according to uptake across the maritime industry, and degree of proven technology/principle</t>
  </si>
  <si>
    <t>Proven, new or existing technology/principle, with high uptake across the industry.</t>
  </si>
  <si>
    <t>Proven, new or existing technology/principle, but with limited uptake across the industry.</t>
  </si>
  <si>
    <t>New unproven-, unproven existing- , or proven existing technology/principle but with very few installations and little to no operational experience.</t>
  </si>
  <si>
    <t xml:space="preserve">*This Information Portal is still under development and further images will be added. </t>
  </si>
  <si>
    <t>This Energy Efficiency Technologies Information Portal was developed in cooperation with DNV GL.</t>
  </si>
  <si>
    <t>This webpage serves as an Information Portal for Energy Efficiency Technologies for Ships. IMO does not make any warranties or representations as to the accuracy or completeness of the information provided.</t>
  </si>
  <si>
    <t>View disclaimer</t>
  </si>
  <si>
    <t>(Only applicable to new ships (ships contracted to build on or after 1st July 2014) of a gross tonnage of 1,600 and above.)</t>
  </si>
  <si>
    <t>1510</t>
  </si>
  <si>
    <t>Emergency Oil Recovery</t>
  </si>
  <si>
    <t>1510.1</t>
  </si>
  <si>
    <t>1510.2</t>
  </si>
  <si>
    <t>1800</t>
  </si>
  <si>
    <t>Social Dimension / Sustainability</t>
  </si>
  <si>
    <t>A. Good Health &amp; Well-Being</t>
  </si>
  <si>
    <t>1800.1</t>
  </si>
  <si>
    <t>1800.3</t>
  </si>
  <si>
    <t>1800.4</t>
  </si>
  <si>
    <t>1800.5</t>
  </si>
  <si>
    <t>B. Reduced Inequalities / Equal Opportunities / Diversity</t>
  </si>
  <si>
    <t>B.1 General</t>
  </si>
  <si>
    <t>1800.7</t>
  </si>
  <si>
    <t>1800.8</t>
  </si>
  <si>
    <t>B.2 Gender-specific</t>
  </si>
  <si>
    <t>1800.10</t>
  </si>
  <si>
    <t>1800.11</t>
  </si>
  <si>
    <t>NOx Emissions</t>
  </si>
  <si>
    <t>A. Emission Monitoring</t>
  </si>
  <si>
    <t>5410.10</t>
  </si>
  <si>
    <t>B. Emission Reduction</t>
  </si>
  <si>
    <t>If YES, choose from below options</t>
  </si>
  <si>
    <t>C. Additional Questions</t>
  </si>
  <si>
    <t>Exhaust Gas Recirculation (EGR)</t>
  </si>
  <si>
    <t>5410.22</t>
  </si>
  <si>
    <t>5410.24</t>
  </si>
  <si>
    <t>Selective Catalytic Reduction (SCR)</t>
  </si>
  <si>
    <t>5410.26</t>
  </si>
  <si>
    <t>SOx Emissions</t>
  </si>
  <si>
    <t>5420.11</t>
  </si>
  <si>
    <t>5420.12</t>
  </si>
  <si>
    <t>Exhaust Gas Cleaning System (EGCS)</t>
  </si>
  <si>
    <t>5420.13</t>
  </si>
  <si>
    <t>5420.14</t>
  </si>
  <si>
    <t>5420.20</t>
  </si>
  <si>
    <t>5440.10</t>
  </si>
  <si>
    <t>5440.14</t>
  </si>
  <si>
    <r>
      <t>Short term goals (CO</t>
    </r>
    <r>
      <rPr>
        <b/>
        <vertAlign val="subscript"/>
        <sz val="16"/>
        <rFont val="Arial"/>
        <family val="2"/>
      </rPr>
      <t>2</t>
    </r>
    <r>
      <rPr>
        <b/>
        <sz val="16"/>
        <rFont val="Arial"/>
        <family val="2"/>
      </rPr>
      <t xml:space="preserve"> reduction through energy efficiency measures)</t>
    </r>
  </si>
  <si>
    <t>5440.15</t>
  </si>
  <si>
    <t>For ease of use, measures are grouped according to the GLOMEEP Energy efficiency technologies information portal.</t>
  </si>
  <si>
    <r>
      <t>If YES, choose from below options and fill-in supplement CO</t>
    </r>
    <r>
      <rPr>
        <b/>
        <vertAlign val="subscript"/>
        <sz val="16"/>
        <rFont val="Arial"/>
        <family val="2"/>
      </rPr>
      <t>2</t>
    </r>
    <r>
      <rPr>
        <b/>
        <sz val="16"/>
        <rFont val="Arial"/>
        <family val="2"/>
      </rPr>
      <t xml:space="preserve"> - GloMEEP tab</t>
    </r>
  </si>
  <si>
    <t>Measures related to Machinery</t>
  </si>
  <si>
    <t>Measures related to Propulsion and Hull Improvements</t>
  </si>
  <si>
    <t>Measures related to Energy Consumers</t>
  </si>
  <si>
    <t>Measures related to Energy Recovery</t>
  </si>
  <si>
    <r>
      <t>Mid term goals (CO</t>
    </r>
    <r>
      <rPr>
        <b/>
        <vertAlign val="subscript"/>
        <sz val="16"/>
        <rFont val="Arial"/>
        <family val="2"/>
      </rPr>
      <t>2</t>
    </r>
    <r>
      <rPr>
        <b/>
        <sz val="16"/>
        <rFont val="Arial"/>
        <family val="2"/>
      </rPr>
      <t xml:space="preserve"> reduction through the use of low carbon fuels)</t>
    </r>
  </si>
  <si>
    <t>5440.18</t>
  </si>
  <si>
    <t>Low carbon fuels</t>
  </si>
  <si>
    <t>LNG (Liquefied Natural Gas)</t>
  </si>
  <si>
    <t>LPG (Liquefied Petroleum Gas)</t>
  </si>
  <si>
    <t>Bio-diesel</t>
  </si>
  <si>
    <t>Bio-LNG (Bio-methane)</t>
  </si>
  <si>
    <t>Methanol</t>
  </si>
  <si>
    <t>Ethanol</t>
  </si>
  <si>
    <t>Dimethyl Ether</t>
  </si>
  <si>
    <t>5440.19</t>
  </si>
  <si>
    <r>
      <t>Long term goals (CO</t>
    </r>
    <r>
      <rPr>
        <b/>
        <vertAlign val="subscript"/>
        <sz val="16"/>
        <rFont val="Arial"/>
        <family val="2"/>
      </rPr>
      <t>2</t>
    </r>
    <r>
      <rPr>
        <b/>
        <sz val="16"/>
        <rFont val="Arial"/>
        <family val="2"/>
      </rPr>
      <t xml:space="preserve"> neutral operation through zero carbon fuels)</t>
    </r>
  </si>
  <si>
    <t>5440.20</t>
  </si>
  <si>
    <t>Zero carbon fuels</t>
  </si>
  <si>
    <t>Anhydrous Ammonia</t>
  </si>
  <si>
    <t>Hydrogen</t>
  </si>
  <si>
    <t>Fuel Cells (Powered by ammonia or hydrogen)</t>
  </si>
  <si>
    <t>Batteries</t>
  </si>
  <si>
    <t>Nuclear</t>
  </si>
  <si>
    <t>5440.21</t>
  </si>
  <si>
    <t>5440.22</t>
  </si>
  <si>
    <t>Renewable Energy source</t>
  </si>
  <si>
    <t>Solar</t>
  </si>
  <si>
    <t>Sewage Treatment Plant</t>
  </si>
  <si>
    <t>5821.17</t>
  </si>
  <si>
    <t>B. Soot Collection Tank arrangement</t>
  </si>
  <si>
    <t>C. Oily bilge water tank arrangement</t>
  </si>
  <si>
    <t>D. Oily water separator / Oil content meter</t>
  </si>
  <si>
    <t>Is the vessel equipped with a system providing emergency access to cargo tanks and bunker tanks (for example, from the vessel deck), should the vessel be submerged?</t>
  </si>
  <si>
    <t>Does the ship carry an oil skimmer or a similar device that can be used in an emergency situation of oil spill overboard?</t>
  </si>
  <si>
    <t>Does the vessel have an ITF or similar agreement in place?</t>
  </si>
  <si>
    <t>Is an electronic device available on board specifically to access digital platform (web or app) subscribed by the company for seeking medical advice?</t>
  </si>
  <si>
    <t>Has the shipboard staff been familiarized with platforms (online/offline) providing access to emotional support networks to tackle mental health issues?</t>
  </si>
  <si>
    <t>Do all shipboard personnel have access to the internet at all times?</t>
  </si>
  <si>
    <t>Have all ship board personnel been made aware of confidential reporting procedures to report harassment &amp; discrimination?</t>
  </si>
  <si>
    <t>Have steps been taken to create awareness among shipboard staff and to ensure effective implementation of policies focusing on subjects such as equal opportunities, equality and diversity, inclusion, anti-discrimination, anti-harassment, etc.?</t>
  </si>
  <si>
    <t>Does the vessel have women seafarer(s) working either as officers or ratings?</t>
  </si>
  <si>
    <t>Is the ship equipped with the following specific facilities for women seafarers:
– feminine hygiene items (in bonded stores) &amp; separate disposal facilities
– separate washrooms with sanitary facilities
– suitable sized (gender specific) safety and protective clothing
– access to medical supplies without having to consult male colleagues</t>
  </si>
  <si>
    <t>5410</t>
  </si>
  <si>
    <t>Does the ship use a continuous emission monitoring system (in-situ or extractive) for monitoring and recording NOx emissions?</t>
  </si>
  <si>
    <t>For ships keel laid between 01-01-2000 and 31-12-2010 (Tier I mandatory ships)</t>
  </si>
  <si>
    <t>5410.11</t>
  </si>
  <si>
    <r>
      <t xml:space="preserve">Does the ship reach the NOx tier 2 limits on the </t>
    </r>
    <r>
      <rPr>
        <b/>
        <u/>
        <sz val="16"/>
        <rFont val="Arial"/>
        <family val="2"/>
      </rPr>
      <t>main engines</t>
    </r>
    <r>
      <rPr>
        <sz val="16"/>
        <rFont val="Arial"/>
        <family val="2"/>
      </rPr>
      <t>?</t>
    </r>
  </si>
  <si>
    <t>5410.12</t>
  </si>
  <si>
    <r>
      <t xml:space="preserve">Does the ship reach the NOx tier 2 limits on the </t>
    </r>
    <r>
      <rPr>
        <b/>
        <u/>
        <sz val="16"/>
        <rFont val="Arial"/>
        <family val="2"/>
      </rPr>
      <t>auxiliary engines</t>
    </r>
    <r>
      <rPr>
        <sz val="16"/>
        <rFont val="Arial"/>
        <family val="2"/>
      </rPr>
      <t>?</t>
    </r>
  </si>
  <si>
    <t>For ships keel laid on / after 01-01-2011 (5410.13 - 5410.18)</t>
  </si>
  <si>
    <t>5410.13</t>
  </si>
  <si>
    <r>
      <t xml:space="preserve">Does the ship reach NOx emissions 15% below the tier 2 limits on their </t>
    </r>
    <r>
      <rPr>
        <b/>
        <u/>
        <sz val="16"/>
        <rFont val="Arial"/>
        <family val="2"/>
      </rPr>
      <t>main engine</t>
    </r>
    <r>
      <rPr>
        <sz val="16"/>
        <rFont val="Arial"/>
        <family val="2"/>
      </rPr>
      <t>?</t>
    </r>
  </si>
  <si>
    <t>5410.15</t>
  </si>
  <si>
    <r>
      <rPr>
        <b/>
        <u/>
        <sz val="16"/>
        <rFont val="Arial"/>
        <family val="2"/>
      </rPr>
      <t>ALTERNATIVE 1 to 5410.13</t>
    </r>
    <r>
      <rPr>
        <sz val="16"/>
        <rFont val="Arial"/>
        <family val="2"/>
      </rPr>
      <t xml:space="preserve">
Does the ship reach NOx emissions 30% below the tier 2 limits on their </t>
    </r>
    <r>
      <rPr>
        <b/>
        <u/>
        <sz val="16"/>
        <rFont val="Arial"/>
        <family val="2"/>
      </rPr>
      <t>main engine</t>
    </r>
    <r>
      <rPr>
        <sz val="16"/>
        <rFont val="Arial"/>
        <family val="2"/>
      </rPr>
      <t>?</t>
    </r>
  </si>
  <si>
    <t>5410.17</t>
  </si>
  <si>
    <r>
      <rPr>
        <b/>
        <u/>
        <sz val="16"/>
        <rFont val="Arial"/>
        <family val="2"/>
      </rPr>
      <t>ALTERNATIVE 2 to 5410.13</t>
    </r>
    <r>
      <rPr>
        <sz val="16"/>
        <rFont val="Arial"/>
        <family val="2"/>
      </rPr>
      <t xml:space="preserve">
Does the ship reach NOx emissions 50% below the tier 2 limits on their </t>
    </r>
    <r>
      <rPr>
        <b/>
        <u/>
        <sz val="16"/>
        <rFont val="Arial"/>
        <family val="2"/>
      </rPr>
      <t>main engine</t>
    </r>
    <r>
      <rPr>
        <sz val="16"/>
        <rFont val="Arial"/>
        <family val="2"/>
      </rPr>
      <t>?</t>
    </r>
  </si>
  <si>
    <t>5410.14</t>
  </si>
  <si>
    <r>
      <t xml:space="preserve">Does the ship reach NOx emissions 15% below the tier 2 limits on their </t>
    </r>
    <r>
      <rPr>
        <b/>
        <u/>
        <sz val="16"/>
        <rFont val="Arial"/>
        <family val="2"/>
      </rPr>
      <t>auxiliary engine</t>
    </r>
    <r>
      <rPr>
        <sz val="16"/>
        <rFont val="Arial"/>
        <family val="2"/>
      </rPr>
      <t>?</t>
    </r>
  </si>
  <si>
    <t>5410.16</t>
  </si>
  <si>
    <r>
      <rPr>
        <b/>
        <u/>
        <sz val="16"/>
        <rFont val="Arial"/>
        <family val="2"/>
      </rPr>
      <t>ALTERNATIVE 1 to 5410.14</t>
    </r>
    <r>
      <rPr>
        <sz val="16"/>
        <rFont val="Arial"/>
        <family val="2"/>
      </rPr>
      <t xml:space="preserve">
Does the ship reach NOx emissions 30% below the tier 2 limits on their </t>
    </r>
    <r>
      <rPr>
        <b/>
        <u/>
        <sz val="16"/>
        <rFont val="Arial"/>
        <family val="2"/>
      </rPr>
      <t>auxiliary engine</t>
    </r>
    <r>
      <rPr>
        <sz val="16"/>
        <rFont val="Arial"/>
        <family val="2"/>
      </rPr>
      <t>?</t>
    </r>
  </si>
  <si>
    <t>5410.18</t>
  </si>
  <si>
    <r>
      <rPr>
        <b/>
        <u/>
        <sz val="16"/>
        <rFont val="Arial"/>
        <family val="2"/>
      </rPr>
      <t>ALTERNATIVE 2 to 5410.14</t>
    </r>
    <r>
      <rPr>
        <sz val="16"/>
        <rFont val="Arial"/>
        <family val="2"/>
      </rPr>
      <t xml:space="preserve">
Does the ship reach NOx emissions 50% below the tier 2 limits on their </t>
    </r>
    <r>
      <rPr>
        <b/>
        <u/>
        <sz val="16"/>
        <rFont val="Arial"/>
        <family val="2"/>
      </rPr>
      <t>auxiliary engine</t>
    </r>
    <r>
      <rPr>
        <sz val="16"/>
        <rFont val="Arial"/>
        <family val="2"/>
      </rPr>
      <t>?</t>
    </r>
  </si>
  <si>
    <r>
      <t xml:space="preserve">Does the ship communicate negative test results from the continuous monitoring of exhaust gas recirculation bleed-off discharge water to the company?
</t>
    </r>
    <r>
      <rPr>
        <i/>
        <sz val="16"/>
        <rFont val="Arial"/>
        <family val="2"/>
      </rPr>
      <t>* The guidelines set out in MEPC.259 (68) are applicable to EGR bleed-off discharge water as well.</t>
    </r>
  </si>
  <si>
    <t>5410.23</t>
  </si>
  <si>
    <r>
      <t xml:space="preserve">Is the treated wash water discharged from the EGR unit as bleed-off water collected for sampling periodically 
and communicated communication made to the company for the below parameters?
1. Heavy metals
2. Wash water additives.
</t>
    </r>
    <r>
      <rPr>
        <i/>
        <sz val="16"/>
        <rFont val="Arial"/>
        <family val="2"/>
      </rPr>
      <t>*Above two values are on top of the mandatory monitoring of pH, PAH, turbidity values set by IMO.</t>
    </r>
  </si>
  <si>
    <t>Is appropriate PPE being used by the crew during the handling of caustic soda which is used as an additive for EGR?</t>
  </si>
  <si>
    <t>Does the shipboard crew monitor the catalyst condition continuously to make sure injected urea is fully utilized to avoid ammonia slip?</t>
  </si>
  <si>
    <t>Does the ship use a continuous emission monitoring system (in-situ or extractive) for monitoring and recording SOx emissions?</t>
  </si>
  <si>
    <r>
      <rPr>
        <b/>
        <sz val="16"/>
        <rFont val="Arial"/>
        <family val="2"/>
      </rPr>
      <t>Main and auxiliary engines:</t>
    </r>
    <r>
      <rPr>
        <sz val="16"/>
        <rFont val="Arial"/>
        <family val="2"/>
      </rPr>
      <t xml:space="preserve">
Does the ship voluntarily burn low sulphur fuel (max. 0.10% sulphur) or use equivalent methodology during the ship's stay at every port?
</t>
    </r>
    <r>
      <rPr>
        <i/>
        <sz val="16"/>
        <rFont val="Arial"/>
        <family val="2"/>
      </rPr>
      <t>(If exhaust gas cleaning system is used, sulphur content is measured with SO2:CO2 ratio. Ratio of max 4.3 is equal to 0.10% sulphur content)</t>
    </r>
  </si>
  <si>
    <r>
      <t xml:space="preserve">Is the ship fitted with an EGC system which is tested, surveyed, certified and verified under the requirements of Scheme B* (continuous emission monitoring with parameter checks)?
</t>
    </r>
    <r>
      <rPr>
        <i/>
        <sz val="16"/>
        <rFont val="Arial"/>
        <family val="2"/>
      </rPr>
      <t>* Under scheme B, the SOx emissions compliance plan (SECP) should present how the continuous monitoring of ship exhaust gas emissions will demonstrate that the total SO2(ppm)/CO2(%) ratio is comparable to the requirements of 14.1 and/or 14.4 of MARPOL Annex 6.
* The ship should be in possession of EGC technical manual, scheme B (ETM-B).</t>
    </r>
  </si>
  <si>
    <r>
      <t xml:space="preserve">Does the ship communicate negative test results from the continuous monitoring of wash water discharge to the company?
</t>
    </r>
    <r>
      <rPr>
        <i/>
        <sz val="16"/>
        <rFont val="Arial"/>
        <family val="2"/>
      </rPr>
      <t>*The wash water discharge criteria have been set out in MEPC.259 (68).</t>
    </r>
  </si>
  <si>
    <t>5420.15</t>
  </si>
  <si>
    <r>
      <t xml:space="preserve">Is the treated wash water discharged from the EGC unit collected for sampling periodically and communication made to the company for the below parameters?
1.Heavy metals
2.Wash water additives
</t>
    </r>
    <r>
      <rPr>
        <i/>
        <sz val="16"/>
        <rFont val="Arial"/>
        <family val="2"/>
      </rPr>
      <t>*Above two are on top of the mandatory monitoring of pH, PaH, turbidity values set by IMO.</t>
    </r>
  </si>
  <si>
    <t>5420.18</t>
  </si>
  <si>
    <r>
      <t xml:space="preserve">Does the ship have an EGC unit that is capable of operating </t>
    </r>
    <r>
      <rPr>
        <b/>
        <u/>
        <sz val="16"/>
        <rFont val="Arial"/>
        <family val="2"/>
      </rPr>
      <t>only</t>
    </r>
    <r>
      <rPr>
        <sz val="16"/>
        <rFont val="Arial"/>
        <family val="2"/>
      </rPr>
      <t xml:space="preserve"> in closed-loop mode?</t>
    </r>
  </si>
  <si>
    <t>5420.17</t>
  </si>
  <si>
    <r>
      <rPr>
        <b/>
        <u/>
        <sz val="16"/>
        <rFont val="Arial"/>
        <family val="2"/>
      </rPr>
      <t>ALTERNATIVE TO 5420.18</t>
    </r>
    <r>
      <rPr>
        <sz val="16"/>
        <rFont val="Arial"/>
        <family val="2"/>
      </rPr>
      <t xml:space="preserve">
Does the ship have an EGC unit that is capable of operating both in open and closed-loop mode (hybrid)?</t>
    </r>
  </si>
  <si>
    <t>5420.19</t>
  </si>
  <si>
    <r>
      <t xml:space="preserve">Is the EGC unit capable of operating in zero discharge mode*?
</t>
    </r>
    <r>
      <rPr>
        <i/>
        <sz val="16"/>
        <rFont val="Arial"/>
        <family val="2"/>
      </rPr>
      <t>*Applicable only for vessels fitted with EGCS capable of operating in closed-loop mode.</t>
    </r>
  </si>
  <si>
    <t>Is appropriate PPE being used by the crew during handling of caustic soda which is used as an additive for closed-loop scrubbers?</t>
  </si>
  <si>
    <t>5430</t>
  </si>
  <si>
    <t>Particulate Matter (PM) Emissions</t>
  </si>
  <si>
    <t>5430.7</t>
  </si>
  <si>
    <t>Does the ship have a Diesel Particulate Filter (DPF) for both main and auxiliary engines?</t>
  </si>
  <si>
    <t>5430.8</t>
  </si>
  <si>
    <t>Does the ship have a Diesel Oxidation Catalyst (DOC) for both main and auxiliary engines?</t>
  </si>
  <si>
    <t>5430.9</t>
  </si>
  <si>
    <t>Does the ship have an Electrostatic Precipitator (ESP) for both main and auxiliary engines?</t>
  </si>
  <si>
    <t>Does the ship use flow meters for monitoring and recording of fuel consumption? (Flow meter is to be calibrated and certified by for example a classification society)</t>
  </si>
  <si>
    <t>5440.11</t>
  </si>
  <si>
    <r>
      <rPr>
        <u/>
        <sz val="16"/>
        <rFont val="Arial"/>
        <family val="2"/>
      </rPr>
      <t xml:space="preserve">Applicable to ships contracted for building on or after 1st January 2013, or delivered on or after 1st July 2015: </t>
    </r>
    <r>
      <rPr>
        <sz val="16"/>
        <rFont val="Arial"/>
        <family val="2"/>
      </rPr>
      <t xml:space="preserve">
Is the "attained EEDI" data for the ship available onboard?</t>
    </r>
  </si>
  <si>
    <t>Attained EEDI of the ship =</t>
  </si>
  <si>
    <t>Does the ship use a ship performance monitoring software to monitor and reduce energy consumption by operational measures on-board?</t>
  </si>
  <si>
    <t>(Design and operational based measures)
Energy efficiency measures implemented on-board the vessel?</t>
  </si>
  <si>
    <t>Measures related to Technical Solutions for optimizing the operations</t>
  </si>
  <si>
    <r>
      <rPr>
        <b/>
        <u/>
        <sz val="16"/>
        <rFont val="Arial"/>
        <family val="2"/>
      </rPr>
      <t>Main engines:</t>
    </r>
    <r>
      <rPr>
        <sz val="16"/>
        <rFont val="Arial"/>
        <family val="2"/>
      </rPr>
      <t xml:space="preserve">
Does the ship burn low carbon fuels such as:</t>
    </r>
  </si>
  <si>
    <t>GTL (Gas to liquid fuel)</t>
  </si>
  <si>
    <t>Other: *fill during survey*</t>
  </si>
  <si>
    <t>If Other=</t>
  </si>
  <si>
    <r>
      <rPr>
        <b/>
        <u/>
        <sz val="16"/>
        <rFont val="Arial"/>
        <family val="2"/>
      </rPr>
      <t>Auxiliary engines:</t>
    </r>
    <r>
      <rPr>
        <sz val="16"/>
        <rFont val="Arial"/>
        <family val="2"/>
      </rPr>
      <t xml:space="preserve">
Does the ship burn low carbon fuels such as:</t>
    </r>
  </si>
  <si>
    <r>
      <rPr>
        <b/>
        <u/>
        <sz val="16"/>
        <rFont val="Arial"/>
        <family val="2"/>
      </rPr>
      <t xml:space="preserve">Main engines:
</t>
    </r>
    <r>
      <rPr>
        <sz val="16"/>
        <rFont val="Arial"/>
        <family val="2"/>
      </rPr>
      <t>Does the ship use zero carbon fuels such as:</t>
    </r>
  </si>
  <si>
    <r>
      <rPr>
        <b/>
        <u/>
        <sz val="16"/>
        <rFont val="Arial"/>
        <family val="2"/>
      </rPr>
      <t>Auxiliary engines:</t>
    </r>
    <r>
      <rPr>
        <sz val="16"/>
        <rFont val="Arial"/>
        <family val="2"/>
      </rPr>
      <t xml:space="preserve">
Does the ship use zero carbon fuels such as:</t>
    </r>
  </si>
  <si>
    <t>Does the ship use renewable energy sources for energy production such as:</t>
  </si>
  <si>
    <t>Wind: *fill during survey*</t>
  </si>
  <si>
    <t>Wind=</t>
  </si>
  <si>
    <t>5440.23</t>
  </si>
  <si>
    <t>Have shipboard personnel received training for energy efficiency measures and related monitoring systems on board?</t>
  </si>
  <si>
    <t>Is the sewage treated with a sewage treatment plant which uses minimal or no harmful chemicals?</t>
  </si>
  <si>
    <t>Are samples of treated discharged effluent from the sewage treatment plant collected periodically (at least annually) for lab testing ashore to check the compliance with relevant MEPC standards?</t>
  </si>
  <si>
    <t>Is the ship in possession of the periodical sample testing report/certificate from a laboratory ashore confirming the compliance with the relevant MEPC standards?</t>
  </si>
  <si>
    <r>
      <t xml:space="preserve">Are </t>
    </r>
    <r>
      <rPr>
        <b/>
        <u/>
        <sz val="16"/>
        <rFont val="Arial"/>
        <family val="2"/>
      </rPr>
      <t>all</t>
    </r>
    <r>
      <rPr>
        <sz val="16"/>
        <rFont val="Arial"/>
        <family val="2"/>
      </rPr>
      <t xml:space="preserve"> fuel oil bunker tanks fitted with a high-high level alarm? </t>
    </r>
  </si>
  <si>
    <r>
      <t xml:space="preserve">Are overflow lines of </t>
    </r>
    <r>
      <rPr>
        <b/>
        <u/>
        <sz val="16"/>
        <rFont val="Arial"/>
        <family val="2"/>
      </rPr>
      <t>all</t>
    </r>
    <r>
      <rPr>
        <sz val="16"/>
        <rFont val="Arial"/>
        <family val="2"/>
      </rPr>
      <t xml:space="preserve"> fuel oil bunker tanks arranged with a flow alarm?</t>
    </r>
  </si>
  <si>
    <t>Are engine room personnel familiarized with on board sludge and bilge water management procedures?</t>
  </si>
  <si>
    <t>Are engine room personnel familiar with the system layout, drawings and manuals?</t>
  </si>
  <si>
    <r>
      <t>A. Clean Drains (Drains that are</t>
    </r>
    <r>
      <rPr>
        <b/>
        <u/>
        <sz val="16"/>
        <color indexed="8"/>
        <rFont val="Arial"/>
        <family val="2"/>
      </rPr>
      <t xml:space="preserve"> normally not</t>
    </r>
    <r>
      <rPr>
        <b/>
        <sz val="16"/>
        <color indexed="8"/>
        <rFont val="Arial"/>
        <family val="2"/>
      </rPr>
      <t xml:space="preserve"> contaminated by oil)</t>
    </r>
  </si>
  <si>
    <t>Does the bilge water from the Clean drain tank (for the collection of "clean drains" As per MEPC.1/Circ.642) pass through 15 ppm oil content meter and alarm?</t>
  </si>
  <si>
    <t>Does the engine room logbook logs discharges from the Clean drain tank (tank used for the collection of "clean drains", as per MEPC.1/Circ.642)?</t>
  </si>
  <si>
    <t>5821.18</t>
  </si>
  <si>
    <t>Is soot separation / collection tank decanted, remaining water transferred to bilge holding tank and solid soot particles collected for garbage disposal (reception facility)?</t>
  </si>
  <si>
    <t>Is an independent pump arrangement available for the discharge from the Soot separation / collection tank to overboard?</t>
  </si>
  <si>
    <t>Is Oily bilge water from the Oily bilge water holding tank pumped through the Oily Water Separator to the Clean water tank (rather than overboard discharge)?</t>
  </si>
  <si>
    <r>
      <rPr>
        <b/>
        <u/>
        <sz val="16"/>
        <rFont val="Arial"/>
        <family val="2"/>
      </rPr>
      <t>N/A for vessels keel laid after 2005</t>
    </r>
    <r>
      <rPr>
        <sz val="16"/>
        <rFont val="Arial"/>
        <family val="2"/>
      </rPr>
      <t xml:space="preserve">
Is the oil content meter with an automatic stopping device capable of measuring the difference between emulsifying particles and oil installed , as per IMO resolution MEPC.107(49)?</t>
    </r>
  </si>
  <si>
    <t>Is there an equipment or a protection system (e.g. White Box) installed that stops the Oily Water Separator from discharging overboard when the Oil Content Meter is flushed/diluted with clean water to prevent illegal discharges of bilge water from machinery spaces?</t>
  </si>
  <si>
    <t>5821.16</t>
  </si>
  <si>
    <r>
      <rPr>
        <b/>
        <u/>
        <sz val="16"/>
        <rFont val="Arial"/>
        <family val="2"/>
      </rPr>
      <t>Alternative to 5821.15</t>
    </r>
    <r>
      <rPr>
        <sz val="16"/>
        <rFont val="Arial"/>
        <family val="2"/>
      </rPr>
      <t xml:space="preserve">
Is the ship equipped with a system which would ensure that operation and maintenance of the Oily Water Separator and Oil Content Meter can only be started with the Master's permission (for example, Main/Master Switch on bridge)?</t>
    </r>
  </si>
  <si>
    <r>
      <rPr>
        <b/>
        <u/>
        <sz val="16"/>
        <rFont val="Arial"/>
        <family val="2"/>
      </rPr>
      <t>N/A for vessels keel laid after 2005</t>
    </r>
    <r>
      <rPr>
        <sz val="16"/>
        <rFont val="Arial"/>
        <family val="2"/>
      </rPr>
      <t xml:space="preserve">
Is the Oily Water Separator equipped with a re-circulating facility for testing the device with the closed overboard discharge  (As per IMO resolution MEPC.107(49) 6.1.1.) ?</t>
    </r>
  </si>
  <si>
    <r>
      <t>Alternative to 5822.8 - 5822.10</t>
    </r>
    <r>
      <rPr>
        <sz val="16"/>
        <rFont val="Arial"/>
        <family val="2"/>
      </rPr>
      <t xml:space="preserve">
Is all the ship sludge always delivered to reception facilities?</t>
    </r>
  </si>
  <si>
    <t>Does the vessel have an "Inventory of Hazardous Materials" (Part I completed)?</t>
  </si>
  <si>
    <r>
      <t>Alternative to 5900.10:</t>
    </r>
    <r>
      <rPr>
        <sz val="16"/>
        <rFont val="Arial"/>
        <family val="2"/>
      </rPr>
      <t xml:space="preserve"> Has the process been started to prepare Part I of the "Inventory of Hazardous Materials" with a target completion date?</t>
    </r>
  </si>
  <si>
    <r>
      <t>Greenhouse Gas (GHG) Emissions - CO</t>
    </r>
    <r>
      <rPr>
        <b/>
        <vertAlign val="subscript"/>
        <sz val="16"/>
        <rFont val="Arial"/>
        <family val="2"/>
      </rPr>
      <t>2</t>
    </r>
    <r>
      <rPr>
        <b/>
        <sz val="16"/>
        <rFont val="Arial"/>
        <family val="2"/>
      </rPr>
      <t xml:space="preserve"> Emissions</t>
    </r>
  </si>
  <si>
    <r>
      <t xml:space="preserve">Are </t>
    </r>
    <r>
      <rPr>
        <b/>
        <u/>
        <sz val="16"/>
        <rFont val="Arial"/>
        <family val="2"/>
      </rPr>
      <t>all</t>
    </r>
    <r>
      <rPr>
        <sz val="16"/>
        <rFont val="Arial"/>
        <family val="2"/>
      </rPr>
      <t xml:space="preserve"> fuel oil bunker tanks fitted with an overflow line that is connected to an overflow tank?</t>
    </r>
  </si>
  <si>
    <t>Has the vessel been subjected to unannounced drug and alcohol testing at least once every year (not exceeding 18 months between two consecutive tests) by an external organisation?</t>
  </si>
  <si>
    <t>9421.1</t>
  </si>
  <si>
    <t>9421.2</t>
  </si>
  <si>
    <t>9421.3</t>
  </si>
  <si>
    <t>9421.4</t>
  </si>
  <si>
    <t>9421.5</t>
  </si>
  <si>
    <t>9421.6</t>
  </si>
  <si>
    <t>9421.7</t>
  </si>
  <si>
    <t>9421.8</t>
  </si>
  <si>
    <t>9421</t>
  </si>
  <si>
    <t>ISO Certification</t>
  </si>
  <si>
    <t>Is the ship certified for the latest edition of ISO 9001 (quality management systems)?</t>
  </si>
  <si>
    <t>Is the ship certified for the latest edition of ISO 14001 (environmental management systems)?</t>
  </si>
  <si>
    <t>Is the ship certified for the latest edition of ISO 22301 (societal security – business continuity management systems)?</t>
  </si>
  <si>
    <t>Is the ship certified for the latest edition of ISO 27001 (information security management systems)?</t>
  </si>
  <si>
    <t>Is the ship certified for the latest edition of ISO 45001 (occupational health and safety management systems)?</t>
  </si>
  <si>
    <t>Is the ship certified for the latest edition of ISO 50001 (energy management systems)?</t>
  </si>
  <si>
    <t>Does the vessel have a ship specific garbage management plan detailing the specific ship's equipment, arrangements and procedures for the handling of garbage?</t>
  </si>
  <si>
    <t>1610.8</t>
  </si>
  <si>
    <t>1610.9</t>
  </si>
  <si>
    <t>1610.12</t>
  </si>
  <si>
    <t>Is shipboard crew aware of plans and procedures of cyber risk management (as described in SMS) and their implementation on board?</t>
  </si>
  <si>
    <t>Does the vessel undergo cyber risk assessment (at an interval deemed suitable by the company) by means of either of the following:
- self-assessment followed by third party risk assessment
- penetration tests of critical IT and OT infrastructure performed by external experts simulating cyber attacks?</t>
  </si>
  <si>
    <t>Are on-board systems forbidden to be remotely accessed by technicians and manufacturers without authorization by the vessel’s senior leadership team (For example, by following a two-step digital authorization process)?</t>
  </si>
  <si>
    <t>Fuel oil management</t>
  </si>
  <si>
    <t>B.1 MARPOL delivered fuel oil sampling</t>
  </si>
  <si>
    <t>B.2 In-use fuel oil sampling</t>
  </si>
  <si>
    <t>3200.16</t>
  </si>
  <si>
    <t>B.3 Testing</t>
  </si>
  <si>
    <t>C. Operational procedures</t>
  </si>
  <si>
    <t>3200.17</t>
  </si>
  <si>
    <t>3200.18</t>
  </si>
  <si>
    <t>D. Additional questions</t>
  </si>
  <si>
    <t>3200.19</t>
  </si>
  <si>
    <t>B.Sampling &amp; Testing</t>
  </si>
  <si>
    <t>Is all fuel oil sampling (during bunkering) carried out using an automatic sampler (time or flow proportional) in accordance with MARPOL Annex VI?</t>
  </si>
  <si>
    <r>
      <t xml:space="preserve">Is bunkered fuel oil </t>
    </r>
    <r>
      <rPr>
        <b/>
        <u/>
        <sz val="16"/>
        <rFont val="Arial"/>
        <family val="2"/>
      </rPr>
      <t>always</t>
    </r>
    <r>
      <rPr>
        <sz val="16"/>
        <rFont val="Arial"/>
        <family val="2"/>
      </rPr>
      <t xml:space="preserve"> tested (before use onboard) by a recognized fuel analysis organization ashore in accordance with the requirements of ISO 8217 standard?</t>
    </r>
  </si>
  <si>
    <r>
      <t xml:space="preserve">For the situations where commingling of two different fuels is unavoidable, does the relevant ship crew implement the company prescribed </t>
    </r>
    <r>
      <rPr>
        <b/>
        <u/>
        <sz val="16"/>
        <rFont val="Arial"/>
        <family val="2"/>
      </rPr>
      <t>commingling procedure</t>
    </r>
    <r>
      <rPr>
        <sz val="16"/>
        <rFont val="Arial"/>
        <family val="2"/>
      </rPr>
      <t xml:space="preserve"> to determine the compatibility of two bunkers (including the reference test methods)?</t>
    </r>
  </si>
  <si>
    <t>Are the copies of valid certificate of quality (COQ) and associated laboratory analysis reports for the recently bunkered fuel oil available on board?</t>
  </si>
  <si>
    <t>A. General procedures</t>
  </si>
  <si>
    <t>B. Garbage types</t>
  </si>
  <si>
    <t>B.3 Ashes and clinkers</t>
  </si>
  <si>
    <t>B.4 Cleaning agents &amp; additives</t>
  </si>
  <si>
    <t>B.5 Plastics</t>
  </si>
  <si>
    <t>5200.41</t>
  </si>
  <si>
    <t>5200.42</t>
  </si>
  <si>
    <t>5200.43</t>
  </si>
  <si>
    <t>C. Additional questions</t>
  </si>
  <si>
    <t>Are all collection garbage receptacles for all categories of garbage labelled/marked and color coded?</t>
  </si>
  <si>
    <t>B.1 Food waste</t>
  </si>
  <si>
    <t>Is the discharge from comminutors directed to a dedicated holding tank while the vessel is operating in special areas?</t>
  </si>
  <si>
    <t>Is the vessel equipped with a refrigerated sack compactor or freezer space for food waste storage?</t>
  </si>
  <si>
    <t>Is the vessel equipped with a grease interceptors (grease traps)?</t>
  </si>
  <si>
    <r>
      <t xml:space="preserve">Are </t>
    </r>
    <r>
      <rPr>
        <u/>
        <sz val="16"/>
        <rFont val="Arial"/>
        <family val="2"/>
      </rPr>
      <t>non harmful</t>
    </r>
    <r>
      <rPr>
        <sz val="16"/>
        <rFont val="Arial"/>
        <family val="2"/>
      </rPr>
      <t xml:space="preserve"> (MARPOL Annex V compliant) cleaning agents and additives used for cleaning the deck / external surfaces?</t>
    </r>
  </si>
  <si>
    <t>5200.39</t>
  </si>
  <si>
    <t>Are plastic cutlery, dishes &amp; straws banned on board?</t>
  </si>
  <si>
    <t>5200.40</t>
  </si>
  <si>
    <t>Are beverages and mineral water bottles in bonded store replaced by better sustainable alternatives such as beverages in tin cans and large water barrels in a dispenser?</t>
  </si>
  <si>
    <t>Are single food servings in small plastic pots not used on board (for example, small yoghurt pots are replaced with decanted supplies in large containers)?</t>
  </si>
  <si>
    <t>Has the crew completed training / education programme in relation to garbage management?</t>
  </si>
  <si>
    <t>For ALL ships (5410.19)</t>
  </si>
  <si>
    <t>5410.19</t>
  </si>
  <si>
    <t>5441</t>
  </si>
  <si>
    <r>
      <t>Greenhouse Gas (GHG) Emissions - Methane (CH</t>
    </r>
    <r>
      <rPr>
        <b/>
        <vertAlign val="subscript"/>
        <sz val="16"/>
        <rFont val="Arial"/>
        <family val="2"/>
      </rPr>
      <t>4</t>
    </r>
    <r>
      <rPr>
        <b/>
        <sz val="16"/>
        <rFont val="Arial"/>
        <family val="2"/>
      </rPr>
      <t>) Emissions - Main Propulsion</t>
    </r>
  </si>
  <si>
    <t>5441.2</t>
  </si>
  <si>
    <t>5441.3</t>
  </si>
  <si>
    <t>5441.1</t>
  </si>
  <si>
    <t>5441.4</t>
  </si>
  <si>
    <t>Alternative 1 - Gas Turbine or High Pressure Dual Fuel Engine</t>
  </si>
  <si>
    <t>Is the ship powered by low (or no) Methane Slip technology, for example, Gas Turbine or High Pressure Dual Fuel (HPDF) Engine?</t>
  </si>
  <si>
    <t>Alternative 2 - Other Engine Types</t>
  </si>
  <si>
    <t>Does the ship use a continuous emission monitoring system (in-situ or extractive) for monitoring and recording Methane Slip?</t>
  </si>
  <si>
    <t>Protection of fuel oil tanks, lube oil tanks and hull</t>
  </si>
  <si>
    <t>5801.4</t>
  </si>
  <si>
    <t>Is the ship’s hull and/or fuel tanks are built of advanced shipbuilding plates (highly ductile steel) or structural features (for example, sandwich plate structure)?</t>
  </si>
  <si>
    <t>A. General - managing work/rest hours</t>
  </si>
  <si>
    <t>B. Fatigue management</t>
  </si>
  <si>
    <t>7500.9</t>
  </si>
  <si>
    <t>Does the fatigue mitigation and control strategy consist of the following (both):
- framework to assess the hazards associated with fatigue (hazard assessment)
- strategies to mitigate the risk of fatigue (risk mitigation)</t>
  </si>
  <si>
    <t>7500.10</t>
  </si>
  <si>
    <t>C. Additional questions - reporting, training &amp; awareness</t>
  </si>
  <si>
    <t>7500.11</t>
  </si>
  <si>
    <t>Are work/rest hours performed by the individual seafarer recorded  with the use of a software programme and the reports generated accessible for the office?</t>
  </si>
  <si>
    <t>Does the ship have fatigue mitigation and control strategy (or similar document) available within the Safety Management System (SMS) to ensure the health and well being of the seafarers?</t>
  </si>
  <si>
    <t>Does the Master implement the use of any one of the following fatigue management tools (as described in IMO MSC.1/Circ1598) by shipboard crew on board:
- Sleep Diary
- Self-monitoring through fatigue and sleepiness ratings
- Fatigue self-assessment tool
- Fatigue event reporting</t>
  </si>
  <si>
    <r>
      <t xml:space="preserve">Does the ship have a procedure in which crew members are able to report to a designated person on fatigue related issues </t>
    </r>
    <r>
      <rPr>
        <b/>
        <u/>
        <sz val="16"/>
        <rFont val="Arial"/>
        <family val="2"/>
      </rPr>
      <t>without fearing any action against them for such communication</t>
    </r>
    <r>
      <rPr>
        <sz val="16"/>
        <rFont val="Arial"/>
        <family val="2"/>
      </rPr>
      <t>?</t>
    </r>
  </si>
  <si>
    <t>Do all shipboard crew members undergo company fatigue management training and awareness campaigns on an initial and recurrent basis?</t>
  </si>
  <si>
    <t>Are non-conformities, accidents and hazardous occurrences reported to the office?</t>
  </si>
  <si>
    <t>Is an annual technical report made by the Company's superintendent?</t>
  </si>
  <si>
    <r>
      <t>Alternative to 1300.1</t>
    </r>
    <r>
      <rPr>
        <u/>
        <sz val="16"/>
        <rFont val="Arial"/>
        <family val="2"/>
      </rPr>
      <t>:</t>
    </r>
    <r>
      <rPr>
        <sz val="16"/>
        <rFont val="Arial"/>
        <family val="2"/>
      </rPr>
      <t xml:space="preserve"> sufficient number of air cylinders for the sole purpose of safety drills.</t>
    </r>
  </si>
  <si>
    <t>Does the vessel have access to contingency plans and related information in a non-electronic form that need to be followed in the event of a cyber attack?</t>
  </si>
  <si>
    <t>Is fine filtering mesh installed to the ship’s washing machine’s outlets to prevent micro-plastic fibres reaching the ocean?</t>
  </si>
  <si>
    <t>Has the ship achieved annual reduction in Methane Slip on its LNG-fuelled engines?</t>
  </si>
  <si>
    <t>Have shipboard personnel received awareness training on methane emissions from LNG-fuelled engines?</t>
  </si>
  <si>
    <r>
      <t xml:space="preserve">Does the ship hold a CAP rating for </t>
    </r>
    <r>
      <rPr>
        <u/>
        <sz val="16"/>
        <rFont val="Arial"/>
        <family val="2"/>
      </rPr>
      <t>Machinery</t>
    </r>
    <r>
      <rPr>
        <sz val="16"/>
        <rFont val="Arial"/>
        <family val="2"/>
      </rPr>
      <t xml:space="preserve"> with Rating / Grade 2 as a minimum? 
(When the vessel reaches </t>
    </r>
    <r>
      <rPr>
        <u/>
        <sz val="16"/>
        <rFont val="Arial"/>
        <family val="2"/>
      </rPr>
      <t>20 years</t>
    </r>
    <r>
      <rPr>
        <sz val="16"/>
        <rFont val="Arial"/>
        <family val="2"/>
      </rPr>
      <t xml:space="preserve"> of age, or by the </t>
    </r>
    <r>
      <rPr>
        <u/>
        <sz val="16"/>
        <rFont val="Arial"/>
        <family val="2"/>
      </rPr>
      <t>end of the 4th special survey</t>
    </r>
    <r>
      <rPr>
        <sz val="16"/>
        <rFont val="Arial"/>
        <family val="2"/>
      </rPr>
      <t>, whichever is earlier.)</t>
    </r>
  </si>
  <si>
    <t>Are fuel oil samples drawn from the following designated sampling points at least once every four months for testing of catalytic fines &amp; separator efficiency at a recognized fuel analysis organization ashore?
1. at engine inlet
2. before separator
3. after separator</t>
  </si>
  <si>
    <t>Is the commingling of two different bunkers (even of the same grade of fuel) prohibited?</t>
  </si>
  <si>
    <t>Is the grinder / comminutor also used beyond 12 nautical miles (and operating outside special areas) from the nearest shore as they hasten assimilation into the marine environment ?</t>
  </si>
  <si>
    <t>Is the ship certified for the latest edition of ISO 10015 (quality management – guidelines for competence management and people development)?</t>
  </si>
  <si>
    <t>Is the ship certified for the latest edition of ISO 30401 (knowledge management systems – requirements)?</t>
  </si>
  <si>
    <t>REQUIREMENTS ACCORDING TO ISO STANDARDS</t>
  </si>
  <si>
    <r>
      <t xml:space="preserve">Do all the ship’s engines (main and auxiliary) </t>
    </r>
    <r>
      <rPr>
        <b/>
        <u/>
        <sz val="16"/>
        <rFont val="Arial"/>
        <family val="2"/>
      </rPr>
      <t>ALWAYS</t>
    </r>
    <r>
      <rPr>
        <sz val="16"/>
        <rFont val="Arial"/>
        <family val="2"/>
      </rPr>
      <t xml:space="preserve"> operate at NOx Tier 3 levels in all ports and contiguous zones (24 nm from the nearest land)?</t>
    </r>
  </si>
  <si>
    <t>For ships required to follow D-1 standard (as per International Ballast Water Management Certificate (IBWMC))</t>
  </si>
  <si>
    <t>5700.10</t>
  </si>
  <si>
    <t>For ships required to follow D-2 standard (as per International Ballast Water Management Certificate (IBWMC))</t>
  </si>
  <si>
    <t>5700.11</t>
  </si>
  <si>
    <t>5700.12</t>
  </si>
  <si>
    <t>5700.14</t>
  </si>
  <si>
    <t>5700.15</t>
  </si>
  <si>
    <t>Does the ship voluntarily comply with D-2 ballast water management standard using a type-approved ballast water treatment system (BWTS)?</t>
  </si>
  <si>
    <t>Does the ship carry and implement ship-specific contingency plan prepared taking into account system design limitations, for example, 
- the UV-based BWTS cannot operate correctly in ports where the water is very muddy, 
- when operating in low salinity ports, the crew should plan to carry enough salt water or brine in order for the electrochlorination BWTS to function effectively.</t>
  </si>
  <si>
    <t>Does the ship undertake (both of) the following in order to keep the BWTS in operable condition:
- maintain full inventory of manufacturer recommended spare parts list
- maintain safe-margin stock of consumables (such as chemicals with short shelf-life, UV lamps, etc. as required by the installed system)</t>
  </si>
  <si>
    <t>5700.13</t>
  </si>
  <si>
    <t>Does relevant shipboard personnel make use of suitable personal protective equipment (PPE) for handling chemicals used to operate BWTS?</t>
  </si>
  <si>
    <t>Is relevant crew trained to operate specific BWT system installed on board, for example, by means of computer-based training, training at the makers facilities or on a simulation BWMS that mimics real BWTS operations?</t>
  </si>
  <si>
    <t>Is the relevant crew familiarized with the operation of the BWTS installed on board?</t>
  </si>
  <si>
    <t>For all ships</t>
  </si>
  <si>
    <t>5100</t>
  </si>
  <si>
    <t>Biofouling Management</t>
  </si>
  <si>
    <t>5100.5</t>
  </si>
  <si>
    <t>5100.6</t>
  </si>
  <si>
    <t>5100.7</t>
  </si>
  <si>
    <t>Are there ship-specific procedures/instructions (according to IMO guidelines) for the control and management of ship's biofouling to minimize the transfer of invasive aquatic species?</t>
  </si>
  <si>
    <t>Does the ship undergo in-water inspections and proactive hull cleanings as per the frequency and timing defined in consultation with coatings manufacturer and/or coatings consultant?</t>
  </si>
  <si>
    <t>Does the ship communicate to the office data points that are pre-defined as indicators for reactive hull cleaning (For example, based on performance monitoring or other relevant datasets such as increased drag or increased friction)?</t>
  </si>
  <si>
    <t>A</t>
  </si>
  <si>
    <t>5100.9</t>
  </si>
  <si>
    <t>Is the vessel's hull coated with non-toxic hard coating to mitigate bio-fouling?</t>
  </si>
  <si>
    <t>Vessel assigned to NOx Tier-3 ECA route (Y/N)</t>
  </si>
  <si>
    <t>Main propulsion type</t>
  </si>
  <si>
    <t>DIESEL ENGINE</t>
  </si>
  <si>
    <t>Electricity generation</t>
  </si>
  <si>
    <t>DUAL FUEL DIESEL ENGINE</t>
  </si>
  <si>
    <t>For DIESEL-ELECTRIC &amp; DUAL FUEL (LNG / LPG) data, use "OTHER ENGINE" modules below</t>
  </si>
  <si>
    <t>STEAM TURBINE</t>
  </si>
  <si>
    <r>
      <rPr>
        <b/>
        <sz val="12"/>
        <rFont val="Arial"/>
        <family val="2"/>
      </rPr>
      <t>NA</t>
    </r>
    <r>
      <rPr>
        <b/>
        <sz val="12"/>
        <rFont val="Wingdings"/>
        <charset val="2"/>
      </rPr>
      <t>à</t>
    </r>
  </si>
  <si>
    <t>GAS TURBINE</t>
  </si>
  <si>
    <t>DIESEL-ELECTRIC</t>
  </si>
  <si>
    <t>STEAM TURBINE + (DUAL FUEL) DIESEL ENGINE</t>
  </si>
  <si>
    <t>CHECKLIST - BASIC CRITERIA - SURVEY - LNG CARRIER - VERSION 2023</t>
  </si>
  <si>
    <t>CHECKLIST - RANKING CRITERIA - SHIP SURVEY - LNG CARRIER - VERSION 2023</t>
  </si>
  <si>
    <r>
      <t xml:space="preserve">Is the crew </t>
    </r>
    <r>
      <rPr>
        <b/>
        <u/>
        <sz val="16"/>
        <rFont val="Arial"/>
        <family val="2"/>
      </rPr>
      <t>aware</t>
    </r>
    <r>
      <rPr>
        <sz val="16"/>
        <rFont val="Arial"/>
        <family val="2"/>
      </rPr>
      <t xml:space="preserve"> that old ropes and mooring lines are forbidden to be dumped at sea and must be retained on board until landed ashore for correct disposal?</t>
    </r>
  </si>
  <si>
    <t>Are all recyclable material such as paper, plastic, metal (for example, tin cans), glass, bottles, crockery &amp; similar refuse, and dunnage always delivered to the port reception facilities?</t>
  </si>
  <si>
    <t>5821.19</t>
  </si>
  <si>
    <t>5821.9 is an alternative to 5821.1 - 5821.19 (all the above)</t>
  </si>
  <si>
    <t>Does the ship have in operation a Class-approved equipment that ensures that the oil content of the bilge water effluent without dilution does not exceed 5 parts per million?</t>
  </si>
  <si>
    <t>5500.10</t>
  </si>
  <si>
    <r>
      <rPr>
        <b/>
        <u/>
        <sz val="16"/>
        <rFont val="Arial"/>
        <family val="2"/>
      </rPr>
      <t>Alternative for 5500.1, 5500.2, 5500.3 &amp; 5500.8 (applicable ONLY for short-haul vessels)</t>
    </r>
    <r>
      <rPr>
        <sz val="16"/>
        <rFont val="Arial"/>
        <family val="2"/>
      </rPr>
      <t xml:space="preserve">
Does the ship deliver all its sewage / sewage sludge (regardless of treated or untreated) to port reception facilities (where available)?</t>
    </r>
  </si>
  <si>
    <t>5900.14</t>
  </si>
  <si>
    <t>Is a software tool used to support the IHM maintenance process, for example, for the collection of Material Declarations (MDs) &amp; SDoCs for all purchased items that fall into the scope of IHM Part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</si>
</sst>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7">
    <numFmt numFmtId="164" formatCode="&quot;Minimum ranking score required for element 1300 = &quot;##"/>
    <numFmt numFmtId="165" formatCode="&quot;Minimum ranking score required for element 1500 = &quot;##"/>
    <numFmt numFmtId="166" formatCode="&quot;Minimum ranking score required for element 1600 = &quot;##"/>
    <numFmt numFmtId="167" formatCode="&quot;Minimum ranking score required for element 2100 = &quot;##"/>
    <numFmt numFmtId="168" formatCode="&quot;Minimum ranking score required for element 2300 = &quot;##"/>
    <numFmt numFmtId="169" formatCode="&quot;Minimum ranking score required for element 3100 = &quot;##"/>
    <numFmt numFmtId="170" formatCode="&quot;Minimum ranking score required for element 3200 = &quot;##"/>
    <numFmt numFmtId="171" formatCode="&quot;Minimum ranking score required for element 4100 = &quot;##"/>
    <numFmt numFmtId="173" formatCode="&quot;Minimum ranking score required for element 5700 = &quot;##"/>
    <numFmt numFmtId="175" formatCode="&quot;Minimum ranking score required for element 6100 = &quot;##"/>
    <numFmt numFmtId="176" formatCode="&quot;Minimum ranking score required for element 6200 = &quot;##"/>
    <numFmt numFmtId="178" formatCode="&quot;Minimum ranking score required for element 7200 = &quot;##"/>
    <numFmt numFmtId="179" formatCode="&quot;Minimum ranking score required for element 7300 = &quot;##"/>
    <numFmt numFmtId="180" formatCode="&quot;Minimum ranking score required for element 7400 = &quot;##"/>
    <numFmt numFmtId="181" formatCode="&quot;Minimum ranking score required for element 7500 = &quot;##"/>
    <numFmt numFmtId="183" formatCode="&quot;Minimum ranking score required for element 1200 = &quot;##"/>
    <numFmt numFmtId="184" formatCode="&quot;Minimum ranking score required for element 2200 = &quot;##"/>
    <numFmt numFmtId="185" formatCode="&quot;Minimum ranking score required for element 4200 = &quot;##"/>
    <numFmt numFmtId="186" formatCode="&quot;Minimum ranking score required for element 4400 = &quot;##"/>
    <numFmt numFmtId="187" formatCode="&quot;Minimum ranking score required for element 4500 = &quot;##0"/>
    <numFmt numFmtId="188" formatCode="&quot;Minimum ranking score required for element 5300 = &quot;##0"/>
    <numFmt numFmtId="189" formatCode="&quot;Minimum ranking score required for element 6400 = &quot;#"/>
    <numFmt numFmtId="190" formatCode="&quot;Minimum ranking score required for element 6500 = &quot;##"/>
    <numFmt numFmtId="191" formatCode="0.000"/>
    <numFmt numFmtId="192" formatCode="##&quot; not complied&quot;"/>
    <numFmt numFmtId="194" formatCode="&quot;Minimum ranking score required for element 1400 = &quot;0"/>
    <numFmt numFmtId="195" formatCode="&quot;Minimum ranking score required for element 2120 = &quot;0"/>
    <numFmt numFmtId="196" formatCode="&quot;Minimum ranking score required for element 5460 = &quot;0#"/>
    <numFmt numFmtId="200" formatCode="&quot;Minimum ranking score required for element 5820 = &quot;0"/>
    <numFmt numFmtId="201" formatCode="&quot;Minimum ranking score required for element 5821 = &quot;0"/>
    <numFmt numFmtId="202" formatCode="&quot;Minimum ranking score required for element 5822 = &quot;0"/>
    <numFmt numFmtId="203" formatCode="&quot;Minimum ranking score required for element 6110 = &quot;0"/>
    <numFmt numFmtId="204" formatCode="&quot;Minimum ranking score required for element 6300 = &quot;0"/>
    <numFmt numFmtId="205" formatCode="&quot;Minimum ranking score required for element 5800 = &quot;0"/>
    <numFmt numFmtId="206" formatCode="&quot;Minimum ranking score required for element 5801 = &quot;0"/>
    <numFmt numFmtId="207" formatCode="&quot;Minimum ranking score required for element 5810 = &quot;0#"/>
    <numFmt numFmtId="208" formatCode="&quot;Minimum ranking score required for element 5811 = &quot;0#"/>
    <numFmt numFmtId="209" formatCode="&quot;Minimum ranking score required for element 5812 = &quot;0#"/>
    <numFmt numFmtId="210" formatCode="&quot;Minimum ranking score required for element 1700 = &quot;0"/>
    <numFmt numFmtId="211" formatCode="&quot;Minimum ranking score required for element 1710 = &quot;0"/>
    <numFmt numFmtId="212" formatCode="&quot;Minimum ranking score required for element 5200 = &quot;0"/>
    <numFmt numFmtId="213" formatCode="&quot;Minimum ranking score required for element 5420 = &quot;0"/>
    <numFmt numFmtId="214" formatCode="&quot;Minimum ranking score required for element 2111 = &quot;0"/>
    <numFmt numFmtId="215" formatCode="&quot;Minimum ranking score required for element 5500 = &quot;0"/>
    <numFmt numFmtId="216" formatCode="&quot;Minimum ranking score required for element 5510 = &quot;0"/>
    <numFmt numFmtId="217" formatCode="&quot;£&quot;#,##0.0"/>
    <numFmt numFmtId="219" formatCode="&quot;Minimum ranking score required for element 1610 = &quot;0"/>
    <numFmt numFmtId="220" formatCode="0.0"/>
    <numFmt numFmtId="221" formatCode="&quot;Minimum ranking score required for element 1510 = &quot;0"/>
    <numFmt numFmtId="222" formatCode="&quot;Minimum ranking score required for element 1800 = &quot;0"/>
    <numFmt numFmtId="223" formatCode="&quot;Minimum ranking score required for element 5410 = &quot;0#"/>
    <numFmt numFmtId="225" formatCode="&quot;Minimum ranking score required for element 5430 = &quot;0#"/>
    <numFmt numFmtId="227" formatCode="&quot;Minimum ranking score required for element 5440 = &quot;0"/>
    <numFmt numFmtId="228" formatCode="&quot;Minimum ranking score required for element 5900 = &quot;0"/>
    <numFmt numFmtId="229" formatCode="&quot;Minimum ranking score required for element 9421 = &quot;0"/>
    <numFmt numFmtId="230" formatCode="&quot;Minimum ranking score required for element 5441 = &quot;0"/>
    <numFmt numFmtId="231" formatCode="&quot;Minimum ranking score required for element 5100 = &quot;0"/>
  </numFmts>
  <fonts count="10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20"/>
      <name val="Arial"/>
      <family val="2"/>
    </font>
    <font>
      <b/>
      <sz val="14"/>
      <name val="Arial"/>
      <family val="2"/>
    </font>
    <font>
      <b/>
      <sz val="12"/>
      <name val="Arial"/>
      <family val="2"/>
    </font>
    <font>
      <sz val="12"/>
      <name val="Arial"/>
      <family val="2"/>
    </font>
    <font>
      <b/>
      <sz val="12"/>
      <color indexed="12"/>
      <name val="Arial"/>
      <family val="2"/>
    </font>
    <font>
      <sz val="12"/>
      <color indexed="10"/>
      <name val="Arial"/>
      <family val="2"/>
    </font>
    <font>
      <sz val="14"/>
      <name val="Arial"/>
      <family val="2"/>
    </font>
    <font>
      <b/>
      <sz val="16"/>
      <color indexed="10"/>
      <name val="Arial"/>
      <family val="2"/>
    </font>
    <font>
      <sz val="16"/>
      <name val="Arial"/>
      <family val="2"/>
    </font>
    <font>
      <b/>
      <sz val="14"/>
      <color indexed="10"/>
      <name val="Arial Black"/>
      <family val="2"/>
    </font>
    <font>
      <b/>
      <sz val="14"/>
      <color indexed="12"/>
      <name val="Arial"/>
      <family val="2"/>
    </font>
    <font>
      <b/>
      <sz val="14"/>
      <color indexed="10"/>
      <name val="Arial"/>
      <family val="2"/>
    </font>
    <font>
      <sz val="10"/>
      <color indexed="12"/>
      <name val="Arial"/>
      <family val="2"/>
    </font>
    <font>
      <sz val="14"/>
      <color indexed="10"/>
      <name val="Arial"/>
      <family val="2"/>
    </font>
    <font>
      <sz val="14"/>
      <color indexed="12"/>
      <name val="Arial"/>
      <family val="2"/>
    </font>
    <font>
      <b/>
      <sz val="14"/>
      <color indexed="8"/>
      <name val="Arial"/>
      <family val="2"/>
    </font>
    <font>
      <b/>
      <sz val="14"/>
      <color indexed="52"/>
      <name val="Arial"/>
      <family val="2"/>
    </font>
    <font>
      <b/>
      <sz val="36"/>
      <name val="Arial"/>
      <family val="2"/>
    </font>
    <font>
      <b/>
      <sz val="14"/>
      <color indexed="57"/>
      <name val="Arial"/>
      <family val="2"/>
    </font>
    <font>
      <sz val="14"/>
      <color indexed="57"/>
      <name val="Arial"/>
      <family val="2"/>
    </font>
    <font>
      <b/>
      <sz val="12"/>
      <color indexed="10"/>
      <name val="Arial"/>
      <family val="2"/>
    </font>
    <font>
      <b/>
      <sz val="18"/>
      <color indexed="10"/>
      <name val="Arial"/>
      <family val="2"/>
    </font>
    <font>
      <b/>
      <sz val="10"/>
      <color indexed="10"/>
      <name val="Arial Black"/>
      <family val="2"/>
    </font>
    <font>
      <sz val="10"/>
      <color indexed="10"/>
      <name val="Arial Black"/>
      <family val="2"/>
    </font>
    <font>
      <sz val="10"/>
      <name val="Arial"/>
      <family val="2"/>
    </font>
    <font>
      <b/>
      <i/>
      <sz val="12"/>
      <name val="Arial"/>
      <family val="2"/>
    </font>
    <font>
      <b/>
      <sz val="14"/>
      <name val="Arial"/>
      <family val="2"/>
    </font>
    <font>
      <sz val="14"/>
      <color indexed="48"/>
      <name val="Arial"/>
      <family val="2"/>
    </font>
    <font>
      <b/>
      <sz val="16"/>
      <name val="Arial"/>
      <family val="2"/>
    </font>
    <font>
      <b/>
      <sz val="26"/>
      <name val="Arial"/>
      <family val="2"/>
    </font>
    <font>
      <sz val="14"/>
      <color indexed="17"/>
      <name val="Arial"/>
      <family val="2"/>
    </font>
    <font>
      <sz val="10"/>
      <color indexed="17"/>
      <name val="Arial"/>
      <family val="2"/>
    </font>
    <font>
      <b/>
      <sz val="26"/>
      <color indexed="17"/>
      <name val="Arial"/>
      <family val="2"/>
    </font>
    <font>
      <sz val="26"/>
      <name val="Arial"/>
      <family val="2"/>
    </font>
    <font>
      <sz val="26"/>
      <color indexed="17"/>
      <name val="Arial"/>
      <family val="2"/>
    </font>
    <font>
      <b/>
      <u/>
      <sz val="16"/>
      <name val="Arial"/>
      <family val="2"/>
    </font>
    <font>
      <sz val="16"/>
      <color indexed="22"/>
      <name val="Arial"/>
      <family val="2"/>
    </font>
    <font>
      <u/>
      <sz val="16"/>
      <name val="Arial"/>
      <family val="2"/>
    </font>
    <font>
      <b/>
      <sz val="16"/>
      <color indexed="14"/>
      <name val="Arial"/>
      <family val="2"/>
    </font>
    <font>
      <b/>
      <sz val="16"/>
      <color indexed="8"/>
      <name val="Arial"/>
      <family val="2"/>
    </font>
    <font>
      <sz val="16"/>
      <color indexed="8"/>
      <name val="Arial"/>
      <family val="2"/>
    </font>
    <font>
      <b/>
      <sz val="14"/>
      <color indexed="17"/>
      <name val="Arial"/>
      <family val="2"/>
    </font>
    <font>
      <sz val="16"/>
      <color indexed="17"/>
      <name val="Arial"/>
      <family val="2"/>
    </font>
    <font>
      <i/>
      <sz val="16"/>
      <name val="Arial"/>
      <family val="2"/>
    </font>
    <font>
      <sz val="16"/>
      <color indexed="10"/>
      <name val="Arial"/>
      <family val="2"/>
    </font>
    <font>
      <sz val="17"/>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u/>
      <sz val="16"/>
      <color indexed="8"/>
      <name val="Arial"/>
      <family val="2"/>
    </font>
    <font>
      <sz val="1"/>
      <name val="Arial"/>
      <family val="2"/>
    </font>
    <font>
      <b/>
      <sz val="1"/>
      <color indexed="10"/>
      <name val="Arial Black"/>
      <family val="2"/>
    </font>
    <font>
      <sz val="16"/>
      <name val="Arial"/>
      <family val="2"/>
    </font>
    <font>
      <sz val="1"/>
      <name val="Arial"/>
      <family val="2"/>
    </font>
    <font>
      <sz val="16"/>
      <color indexed="55"/>
      <name val="Arial"/>
      <family val="2"/>
    </font>
    <font>
      <sz val="1"/>
      <color indexed="17"/>
      <name val="Arial"/>
      <family val="2"/>
    </font>
    <font>
      <sz val="10"/>
      <color indexed="9"/>
      <name val="Arial"/>
      <family val="2"/>
    </font>
    <font>
      <sz val="14"/>
      <name val="Arial"/>
      <family val="2"/>
    </font>
    <font>
      <b/>
      <sz val="22"/>
      <name val="Arial"/>
      <family val="2"/>
    </font>
    <font>
      <b/>
      <sz val="14"/>
      <color indexed="9"/>
      <name val="Arial Black"/>
      <family val="2"/>
    </font>
    <font>
      <b/>
      <sz val="26"/>
      <color indexed="9"/>
      <name val="Arial"/>
      <family val="2"/>
    </font>
    <font>
      <sz val="26"/>
      <color indexed="9"/>
      <name val="Arial"/>
      <family val="2"/>
    </font>
    <font>
      <b/>
      <sz val="16"/>
      <color rgb="FFFF0000"/>
      <name val="Arial"/>
      <family val="2"/>
    </font>
    <font>
      <sz val="16"/>
      <color theme="1"/>
      <name val="Arial"/>
      <family val="2"/>
    </font>
    <font>
      <sz val="10"/>
      <color theme="1"/>
      <name val="Arial"/>
      <family val="2"/>
    </font>
    <font>
      <sz val="12"/>
      <color theme="1"/>
      <name val="Calibri"/>
      <family val="2"/>
      <scheme val="minor"/>
    </font>
    <font>
      <sz val="12"/>
      <color theme="1"/>
      <name val="Arial"/>
      <family val="2"/>
    </font>
    <font>
      <b/>
      <sz val="12"/>
      <color theme="1"/>
      <name val="Arial"/>
      <family val="2"/>
    </font>
    <font>
      <b/>
      <u/>
      <sz val="12"/>
      <color theme="1"/>
      <name val="Arial"/>
      <family val="2"/>
    </font>
    <font>
      <b/>
      <sz val="12"/>
      <color rgb="FFFF0000"/>
      <name val="Arial"/>
      <family val="2"/>
    </font>
    <font>
      <b/>
      <sz val="12"/>
      <color theme="1"/>
      <name val="Calibri"/>
      <family val="2"/>
      <scheme val="minor"/>
    </font>
    <font>
      <b/>
      <sz val="10"/>
      <color theme="1"/>
      <name val="Arial"/>
      <family val="2"/>
    </font>
    <font>
      <b/>
      <sz val="10"/>
      <color theme="1"/>
      <name val="Calibri"/>
      <family val="2"/>
      <scheme val="minor"/>
    </font>
    <font>
      <u/>
      <sz val="11"/>
      <color theme="10"/>
      <name val="Calibri"/>
      <family val="2"/>
      <scheme val="minor"/>
    </font>
    <font>
      <b/>
      <sz val="11"/>
      <color theme="1"/>
      <name val="Calibri"/>
      <family val="2"/>
      <scheme val="minor"/>
    </font>
    <font>
      <b/>
      <sz val="12"/>
      <name val="Calibri"/>
      <family val="2"/>
      <scheme val="minor"/>
    </font>
    <font>
      <u/>
      <sz val="10"/>
      <color theme="10"/>
      <name val="Arial"/>
      <family val="2"/>
    </font>
    <font>
      <sz val="1"/>
      <color theme="1"/>
      <name val="Calibri"/>
      <family val="2"/>
      <scheme val="minor"/>
    </font>
    <font>
      <sz val="11"/>
      <color rgb="FF333333"/>
      <name val="Calibri"/>
      <family val="2"/>
      <scheme val="minor"/>
    </font>
    <font>
      <b/>
      <vertAlign val="subscript"/>
      <sz val="16"/>
      <name val="Arial"/>
      <family val="2"/>
    </font>
    <font>
      <sz val="14"/>
      <color rgb="FF339966"/>
      <name val="Arial"/>
      <family val="2"/>
    </font>
    <font>
      <b/>
      <u/>
      <sz val="17"/>
      <name val="Arial"/>
      <family val="2"/>
    </font>
    <font>
      <b/>
      <sz val="12"/>
      <name val="Wingdings"/>
      <charset val="2"/>
    </font>
    <font>
      <b/>
      <u/>
      <sz val="12"/>
      <color rgb="FFFF0000"/>
      <name val="Arial"/>
      <family val="2"/>
    </font>
    <font>
      <b/>
      <sz val="14"/>
      <color indexed="9"/>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13"/>
        <bgColor indexed="43"/>
      </patternFill>
    </fill>
    <fill>
      <patternFill patternType="solid">
        <fgColor indexed="11"/>
        <bgColor indexed="64"/>
      </patternFill>
    </fill>
    <fill>
      <patternFill patternType="solid">
        <fgColor indexed="10"/>
        <bgColor indexed="64"/>
      </patternFill>
    </fill>
    <fill>
      <patternFill patternType="solid">
        <fgColor indexed="40"/>
        <bgColor indexed="64"/>
      </patternFill>
    </fill>
    <fill>
      <patternFill patternType="solid">
        <fgColor indexed="14"/>
        <bgColor indexed="64"/>
      </patternFill>
    </fill>
    <fill>
      <patternFill patternType="lightUp">
        <bgColor indexed="51"/>
      </patternFill>
    </fill>
    <fill>
      <patternFill patternType="solid">
        <fgColor indexed="52"/>
        <bgColor indexed="64"/>
      </patternFill>
    </fill>
    <fill>
      <patternFill patternType="solid">
        <fgColor theme="0"/>
        <bgColor indexed="43"/>
      </patternFill>
    </fill>
    <fill>
      <patternFill patternType="solid">
        <fgColor theme="0"/>
        <bgColor indexed="64"/>
      </patternFill>
    </fill>
    <fill>
      <patternFill patternType="solid">
        <fgColor rgb="FFC0C0C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0" tint="-0.249977111117893"/>
        <bgColor indexed="64"/>
      </patternFill>
    </fill>
    <fill>
      <patternFill patternType="solid">
        <fgColor rgb="FFCCCCFF"/>
        <bgColor indexed="64"/>
      </patternFill>
    </fill>
    <fill>
      <patternFill patternType="solid">
        <fgColor rgb="FFFF9900"/>
        <bgColor indexed="64"/>
      </patternFill>
    </fill>
  </fills>
  <borders count="1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double">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double">
        <color indexed="64"/>
      </bottom>
      <diagonal/>
    </border>
    <border>
      <left/>
      <right/>
      <top style="thin">
        <color indexed="64"/>
      </top>
      <bottom style="medium">
        <color indexed="64"/>
      </bottom>
      <diagonal/>
    </border>
    <border>
      <left/>
      <right style="thin">
        <color indexed="64"/>
      </right>
      <top/>
      <bottom/>
      <diagonal/>
    </border>
    <border>
      <left style="medium">
        <color indexed="64"/>
      </left>
      <right style="medium">
        <color indexed="64"/>
      </right>
      <top style="double">
        <color indexed="64"/>
      </top>
      <bottom style="medium">
        <color indexed="1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double">
        <color indexed="64"/>
      </top>
      <bottom style="medium">
        <color indexed="10"/>
      </bottom>
      <diagonal/>
    </border>
    <border>
      <left/>
      <right style="medium">
        <color indexed="64"/>
      </right>
      <top style="thin">
        <color indexed="64"/>
      </top>
      <bottom style="double">
        <color indexed="64"/>
      </bottom>
      <diagonal/>
    </border>
    <border>
      <left style="medium">
        <color indexed="64"/>
      </left>
      <right style="medium">
        <color indexed="64"/>
      </right>
      <top/>
      <bottom style="medium">
        <color indexed="10"/>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10"/>
      </bottom>
      <diagonal/>
    </border>
    <border>
      <left/>
      <right/>
      <top style="medium">
        <color indexed="64"/>
      </top>
      <bottom style="medium">
        <color indexed="10"/>
      </bottom>
      <diagonal/>
    </border>
    <border>
      <left/>
      <right style="medium">
        <color indexed="64"/>
      </right>
      <top style="medium">
        <color indexed="64"/>
      </top>
      <bottom style="medium">
        <color indexed="10"/>
      </bottom>
      <diagonal/>
    </border>
    <border>
      <left style="medium">
        <color indexed="64"/>
      </left>
      <right/>
      <top style="medium">
        <color indexed="10"/>
      </top>
      <bottom style="medium">
        <color indexed="64"/>
      </bottom>
      <diagonal/>
    </border>
    <border>
      <left/>
      <right style="medium">
        <color indexed="10"/>
      </right>
      <top style="medium">
        <color indexed="10"/>
      </top>
      <bottom style="medium">
        <color indexed="64"/>
      </bottom>
      <diagonal/>
    </border>
    <border>
      <left style="medium">
        <color indexed="10"/>
      </left>
      <right/>
      <top style="medium">
        <color indexed="10"/>
      </top>
      <bottom style="medium">
        <color indexed="64"/>
      </bottom>
      <diagonal/>
    </border>
    <border>
      <left/>
      <right/>
      <top style="medium">
        <color indexed="10"/>
      </top>
      <bottom style="medium">
        <color indexed="64"/>
      </bottom>
      <diagonal/>
    </border>
    <border>
      <left/>
      <right style="medium">
        <color indexed="64"/>
      </right>
      <top style="medium">
        <color indexed="10"/>
      </top>
      <bottom style="medium">
        <color indexed="64"/>
      </bottom>
      <diagonal/>
    </border>
    <border>
      <left style="medium">
        <color indexed="10"/>
      </left>
      <right/>
      <top/>
      <bottom style="medium">
        <color indexed="64"/>
      </bottom>
      <diagonal/>
    </border>
    <border>
      <left style="medium">
        <color indexed="10"/>
      </left>
      <right/>
      <top style="medium">
        <color indexed="10"/>
      </top>
      <bottom/>
      <diagonal/>
    </border>
    <border>
      <left/>
      <right/>
      <top style="medium">
        <color indexed="10"/>
      </top>
      <bottom/>
      <diagonal/>
    </border>
    <border>
      <left/>
      <right style="medium">
        <color indexed="64"/>
      </right>
      <top style="medium">
        <color indexed="10"/>
      </top>
      <bottom/>
      <diagonal/>
    </border>
    <border>
      <left style="medium">
        <color indexed="64"/>
      </left>
      <right/>
      <top style="medium">
        <color indexed="10"/>
      </top>
      <bottom/>
      <diagonal/>
    </border>
    <border>
      <left/>
      <right style="medium">
        <color indexed="10"/>
      </right>
      <top style="medium">
        <color indexed="10"/>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59">
    <xf numFmtId="0" fontId="0" fillId="0" borderId="0"/>
    <xf numFmtId="0" fontId="52" fillId="2" borderId="0" applyNumberFormat="0" applyBorder="0" applyAlignment="0" applyProtection="0"/>
    <xf numFmtId="0" fontId="52" fillId="3" borderId="0" applyNumberFormat="0" applyBorder="0" applyAlignment="0" applyProtection="0"/>
    <xf numFmtId="0" fontId="52" fillId="4" borderId="0" applyNumberFormat="0" applyBorder="0" applyAlignment="0" applyProtection="0"/>
    <xf numFmtId="0" fontId="52" fillId="5" borderId="0" applyNumberFormat="0" applyBorder="0" applyAlignment="0" applyProtection="0"/>
    <xf numFmtId="0" fontId="52" fillId="6" borderId="0" applyNumberFormat="0" applyBorder="0" applyAlignment="0" applyProtection="0"/>
    <xf numFmtId="0" fontId="52" fillId="7" borderId="0" applyNumberFormat="0" applyBorder="0" applyAlignment="0" applyProtection="0"/>
    <xf numFmtId="0" fontId="52" fillId="8"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5" borderId="0" applyNumberFormat="0" applyBorder="0" applyAlignment="0" applyProtection="0"/>
    <xf numFmtId="0" fontId="52" fillId="8" borderId="0" applyNumberFormat="0" applyBorder="0" applyAlignment="0" applyProtection="0"/>
    <xf numFmtId="0" fontId="52" fillId="11" borderId="0" applyNumberFormat="0" applyBorder="0" applyAlignment="0" applyProtection="0"/>
    <xf numFmtId="0" fontId="53" fillId="12"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9" borderId="0" applyNumberFormat="0" applyBorder="0" applyAlignment="0" applyProtection="0"/>
    <xf numFmtId="0" fontId="54" fillId="20" borderId="1" applyNumberFormat="0" applyAlignment="0" applyProtection="0"/>
    <xf numFmtId="0" fontId="55" fillId="21" borderId="2" applyNumberFormat="0" applyAlignment="0" applyProtection="0"/>
    <xf numFmtId="0" fontId="56" fillId="0" borderId="3" applyNumberFormat="0" applyFill="0" applyAlignment="0" applyProtection="0"/>
    <xf numFmtId="0" fontId="57" fillId="4" borderId="0" applyNumberFormat="0" applyBorder="0" applyAlignment="0" applyProtection="0"/>
    <xf numFmtId="0" fontId="58" fillId="7" borderId="1" applyNumberFormat="0" applyAlignment="0" applyProtection="0"/>
    <xf numFmtId="0" fontId="59" fillId="0" borderId="4" applyNumberFormat="0" applyFill="0" applyAlignment="0" applyProtection="0"/>
    <xf numFmtId="0" fontId="60" fillId="0" borderId="5" applyNumberFormat="0" applyFill="0" applyAlignment="0" applyProtection="0"/>
    <xf numFmtId="0" fontId="61" fillId="0" borderId="6" applyNumberFormat="0" applyFill="0" applyAlignment="0" applyProtection="0"/>
    <xf numFmtId="0" fontId="61" fillId="0" borderId="0" applyNumberFormat="0" applyFill="0" applyBorder="0" applyAlignment="0" applyProtection="0"/>
    <xf numFmtId="0" fontId="62" fillId="22" borderId="0" applyNumberFormat="0" applyBorder="0" applyAlignment="0" applyProtection="0"/>
    <xf numFmtId="0" fontId="5" fillId="23" borderId="7" applyNumberFormat="0" applyFont="0" applyAlignment="0" applyProtection="0"/>
    <xf numFmtId="0" fontId="63" fillId="3" borderId="0" applyNumberFormat="0" applyBorder="0" applyAlignment="0" applyProtection="0"/>
    <xf numFmtId="9" fontId="5" fillId="0" borderId="0" applyFont="0" applyFill="0" applyBorder="0" applyAlignment="0" applyProtection="0"/>
    <xf numFmtId="0" fontId="64" fillId="0" borderId="0" applyNumberFormat="0" applyFill="0" applyBorder="0" applyAlignment="0" applyProtection="0"/>
    <xf numFmtId="0" fontId="65" fillId="0" borderId="9" applyNumberFormat="0" applyFill="0" applyAlignment="0" applyProtection="0"/>
    <xf numFmtId="0" fontId="66" fillId="20" borderId="8" applyNumberFormat="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4" fillId="0" borderId="0"/>
    <xf numFmtId="9" fontId="4" fillId="0" borderId="0" applyFont="0" applyFill="0" applyBorder="0" applyAlignment="0" applyProtection="0"/>
    <xf numFmtId="0" fontId="93" fillId="0" borderId="0" applyNumberFormat="0" applyFill="0" applyBorder="0" applyAlignment="0" applyProtection="0"/>
    <xf numFmtId="0" fontId="5" fillId="0" borderId="0"/>
    <xf numFmtId="0" fontId="5" fillId="0" borderId="0"/>
    <xf numFmtId="0" fontId="4" fillId="0" borderId="0"/>
    <xf numFmtId="0" fontId="3" fillId="0" borderId="0"/>
    <xf numFmtId="9" fontId="3" fillId="0" borderId="0" applyFont="0" applyFill="0" applyBorder="0" applyAlignment="0" applyProtection="0"/>
    <xf numFmtId="0" fontId="2" fillId="0" borderId="0"/>
    <xf numFmtId="0" fontId="96" fillId="0" borderId="0" applyNumberForma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1119">
    <xf numFmtId="0" fontId="0" fillId="0" borderId="0" xfId="0"/>
    <xf numFmtId="0" fontId="10" fillId="0" borderId="10" xfId="0" applyFont="1" applyBorder="1" applyAlignment="1">
      <alignment horizontal="center" textRotation="90"/>
    </xf>
    <xf numFmtId="0" fontId="16" fillId="0" borderId="11" xfId="0" applyFont="1" applyBorder="1" applyAlignment="1">
      <alignment horizontal="center" vertical="center"/>
    </xf>
    <xf numFmtId="0" fontId="0" fillId="0" borderId="0" xfId="0" applyAlignment="1">
      <alignment vertical="center"/>
    </xf>
    <xf numFmtId="0" fontId="7" fillId="0" borderId="10" xfId="0" applyFont="1" applyBorder="1" applyAlignment="1">
      <alignment horizontal="center" vertical="center" textRotation="90"/>
    </xf>
    <xf numFmtId="0" fontId="9" fillId="0" borderId="12" xfId="0" applyFont="1" applyBorder="1" applyAlignment="1">
      <alignment horizontal="center" textRotation="90"/>
    </xf>
    <xf numFmtId="0" fontId="9" fillId="0" borderId="13" xfId="0" applyFont="1" applyBorder="1" applyAlignment="1">
      <alignment horizontal="center" textRotation="90"/>
    </xf>
    <xf numFmtId="0" fontId="8" fillId="0" borderId="10" xfId="0" applyFont="1" applyBorder="1" applyAlignment="1">
      <alignment horizontal="center" textRotation="90"/>
    </xf>
    <xf numFmtId="0" fontId="8" fillId="0" borderId="14" xfId="0" applyFont="1" applyBorder="1" applyAlignment="1">
      <alignment horizontal="left" vertical="center"/>
    </xf>
    <xf numFmtId="0" fontId="9" fillId="0" borderId="15" xfId="0" applyFont="1" applyBorder="1" applyAlignment="1">
      <alignment horizontal="left" vertical="center"/>
    </xf>
    <xf numFmtId="0" fontId="0" fillId="0" borderId="16" xfId="0" applyBorder="1" applyAlignment="1">
      <alignment horizontal="left" vertical="center"/>
    </xf>
    <xf numFmtId="0" fontId="23" fillId="0" borderId="13" xfId="0" applyFont="1" applyBorder="1" applyAlignment="1">
      <alignment horizontal="left" vertical="center" wrapText="1" indent="1"/>
    </xf>
    <xf numFmtId="0" fontId="15" fillId="24" borderId="18" xfId="0" applyFont="1" applyFill="1" applyBorder="1" applyAlignment="1">
      <alignment horizontal="center" vertical="center"/>
    </xf>
    <xf numFmtId="0" fontId="15" fillId="24" borderId="10" xfId="0" applyFont="1" applyFill="1" applyBorder="1" applyAlignment="1">
      <alignment horizontal="center" vertical="center"/>
    </xf>
    <xf numFmtId="0" fontId="15" fillId="24" borderId="10" xfId="0" applyFont="1" applyFill="1" applyBorder="1" applyAlignment="1">
      <alignment vertical="center"/>
    </xf>
    <xf numFmtId="0" fontId="15" fillId="24" borderId="12" xfId="0" applyFont="1" applyFill="1" applyBorder="1" applyAlignment="1">
      <alignment vertical="center"/>
    </xf>
    <xf numFmtId="0" fontId="15" fillId="24" borderId="17" xfId="0" applyFont="1" applyFill="1" applyBorder="1" applyAlignment="1">
      <alignment vertical="center"/>
    </xf>
    <xf numFmtId="0" fontId="15" fillId="24" borderId="13" xfId="0" applyFont="1" applyFill="1" applyBorder="1" applyAlignment="1">
      <alignment vertical="center"/>
    </xf>
    <xf numFmtId="0" fontId="15" fillId="24" borderId="21" xfId="0" applyFont="1" applyFill="1" applyBorder="1" applyAlignment="1">
      <alignment vertical="center"/>
    </xf>
    <xf numFmtId="0" fontId="0" fillId="24" borderId="21" xfId="0" applyFill="1" applyBorder="1" applyAlignment="1">
      <alignment vertical="center"/>
    </xf>
    <xf numFmtId="0" fontId="18" fillId="24" borderId="21" xfId="0" applyFont="1" applyFill="1" applyBorder="1" applyAlignment="1">
      <alignment vertical="center"/>
    </xf>
    <xf numFmtId="0" fontId="15" fillId="24" borderId="12" xfId="0" applyFont="1" applyFill="1" applyBorder="1" applyAlignment="1">
      <alignment horizontal="center" vertical="center"/>
    </xf>
    <xf numFmtId="0" fontId="15" fillId="24" borderId="17" xfId="0" applyFont="1" applyFill="1" applyBorder="1" applyAlignment="1">
      <alignment horizontal="center" vertical="center"/>
    </xf>
    <xf numFmtId="0" fontId="15" fillId="24" borderId="13" xfId="0" applyFont="1" applyFill="1" applyBorder="1" applyAlignment="1">
      <alignment horizontal="center" vertical="center"/>
    </xf>
    <xf numFmtId="0" fontId="15" fillId="24" borderId="22" xfId="0" applyFont="1" applyFill="1" applyBorder="1" applyAlignment="1">
      <alignment vertical="center"/>
    </xf>
    <xf numFmtId="0" fontId="33" fillId="24" borderId="21" xfId="0" applyFont="1" applyFill="1" applyBorder="1" applyAlignment="1">
      <alignment vertical="center"/>
    </xf>
    <xf numFmtId="0" fontId="15" fillId="24" borderId="21" xfId="0" applyFont="1" applyFill="1" applyBorder="1" applyAlignment="1">
      <alignment horizontal="center" vertical="center"/>
    </xf>
    <xf numFmtId="0" fontId="15" fillId="24" borderId="21" xfId="0" applyFont="1" applyFill="1" applyBorder="1" applyAlignment="1">
      <alignment horizontal="left" vertical="center"/>
    </xf>
    <xf numFmtId="0" fontId="15" fillId="24" borderId="12" xfId="0" applyFont="1" applyFill="1" applyBorder="1" applyAlignment="1">
      <alignment horizontal="left" vertical="center"/>
    </xf>
    <xf numFmtId="0" fontId="15" fillId="24" borderId="17" xfId="0" applyFont="1" applyFill="1" applyBorder="1" applyAlignment="1">
      <alignment horizontal="left" vertical="center"/>
    </xf>
    <xf numFmtId="0" fontId="15" fillId="24" borderId="13" xfId="0" applyFont="1" applyFill="1" applyBorder="1" applyAlignment="1">
      <alignment horizontal="left" vertical="center"/>
    </xf>
    <xf numFmtId="0" fontId="15" fillId="24" borderId="10" xfId="0" applyFont="1" applyFill="1" applyBorder="1" applyAlignment="1">
      <alignment horizontal="left" vertical="center"/>
    </xf>
    <xf numFmtId="0" fontId="0" fillId="24" borderId="21" xfId="0" applyFill="1" applyBorder="1" applyAlignment="1">
      <alignment horizontal="left" vertical="center"/>
    </xf>
    <xf numFmtId="0" fontId="20" fillId="24" borderId="21" xfId="0" applyFont="1" applyFill="1" applyBorder="1" applyAlignment="1">
      <alignment horizontal="center" vertical="center"/>
    </xf>
    <xf numFmtId="0" fontId="15" fillId="24" borderId="18" xfId="0" applyFont="1" applyFill="1" applyBorder="1" applyAlignment="1">
      <alignment vertical="center"/>
    </xf>
    <xf numFmtId="0" fontId="15" fillId="24" borderId="20" xfId="0" applyFont="1" applyFill="1" applyBorder="1" applyAlignment="1">
      <alignment horizontal="center" vertical="center"/>
    </xf>
    <xf numFmtId="0" fontId="9" fillId="24" borderId="21" xfId="0" applyFont="1" applyFill="1" applyBorder="1" applyAlignment="1">
      <alignment horizontal="center" vertical="center"/>
    </xf>
    <xf numFmtId="0" fontId="15" fillId="24" borderId="23" xfId="0" applyFont="1" applyFill="1" applyBorder="1" applyAlignment="1">
      <alignment horizontal="center" vertical="center"/>
    </xf>
    <xf numFmtId="0" fontId="15" fillId="24" borderId="24" xfId="0" applyFont="1" applyFill="1" applyBorder="1" applyAlignment="1">
      <alignment horizontal="center" vertical="center"/>
    </xf>
    <xf numFmtId="0" fontId="15" fillId="24" borderId="25" xfId="0" applyFont="1" applyFill="1" applyBorder="1" applyAlignment="1">
      <alignment horizontal="center" vertical="center"/>
    </xf>
    <xf numFmtId="0" fontId="15" fillId="24" borderId="26" xfId="0" applyFont="1" applyFill="1" applyBorder="1" applyAlignment="1">
      <alignment horizontal="center" vertical="center"/>
    </xf>
    <xf numFmtId="0" fontId="15" fillId="24" borderId="27" xfId="0" applyFont="1" applyFill="1" applyBorder="1" applyAlignment="1">
      <alignment horizontal="center" vertical="center"/>
    </xf>
    <xf numFmtId="0" fontId="15" fillId="24" borderId="25" xfId="0" applyFont="1" applyFill="1" applyBorder="1" applyAlignment="1">
      <alignment vertical="center"/>
    </xf>
    <xf numFmtId="0" fontId="15" fillId="24" borderId="26" xfId="0" applyFont="1" applyFill="1" applyBorder="1" applyAlignment="1">
      <alignment vertical="center"/>
    </xf>
    <xf numFmtId="0" fontId="15" fillId="24" borderId="27" xfId="0" applyFont="1" applyFill="1" applyBorder="1" applyAlignment="1">
      <alignment vertical="center"/>
    </xf>
    <xf numFmtId="0" fontId="15" fillId="24" borderId="24" xfId="0" applyFont="1" applyFill="1" applyBorder="1" applyAlignment="1">
      <alignment vertical="center"/>
    </xf>
    <xf numFmtId="0" fontId="20" fillId="24" borderId="28" xfId="0" applyFont="1" applyFill="1" applyBorder="1" applyAlignment="1">
      <alignment horizontal="center" vertical="center"/>
    </xf>
    <xf numFmtId="0" fontId="15" fillId="24" borderId="19" xfId="0" applyFont="1" applyFill="1" applyBorder="1" applyAlignment="1">
      <alignment horizontal="center" vertical="center"/>
    </xf>
    <xf numFmtId="0" fontId="17" fillId="24" borderId="12" xfId="0" applyFont="1" applyFill="1" applyBorder="1" applyAlignment="1">
      <alignment horizontal="center" vertical="center"/>
    </xf>
    <xf numFmtId="0" fontId="17" fillId="24" borderId="17" xfId="0" applyFont="1" applyFill="1" applyBorder="1" applyAlignment="1">
      <alignment horizontal="center" vertical="center"/>
    </xf>
    <xf numFmtId="0" fontId="17" fillId="24" borderId="13" xfId="0" applyFont="1" applyFill="1" applyBorder="1" applyAlignment="1">
      <alignment horizontal="center" vertical="center"/>
    </xf>
    <xf numFmtId="0" fontId="17" fillId="24" borderId="10" xfId="0" applyFont="1" applyFill="1" applyBorder="1" applyAlignment="1">
      <alignment horizontal="center" vertical="center"/>
    </xf>
    <xf numFmtId="0" fontId="17" fillId="24" borderId="17" xfId="0" applyFont="1" applyFill="1" applyBorder="1" applyAlignment="1">
      <alignment horizontal="left" vertical="center"/>
    </xf>
    <xf numFmtId="0" fontId="17" fillId="24" borderId="13" xfId="0" applyFont="1" applyFill="1" applyBorder="1" applyAlignment="1">
      <alignment horizontal="left" vertical="center"/>
    </xf>
    <xf numFmtId="0" fontId="17" fillId="24" borderId="21" xfId="0" applyFont="1" applyFill="1" applyBorder="1" applyAlignment="1">
      <alignment horizontal="left" vertical="center"/>
    </xf>
    <xf numFmtId="0" fontId="15" fillId="24" borderId="10" xfId="0" applyFont="1" applyFill="1" applyBorder="1" applyAlignment="1">
      <alignment horizontal="center"/>
    </xf>
    <xf numFmtId="0" fontId="15" fillId="24" borderId="17" xfId="0" applyFont="1" applyFill="1" applyBorder="1" applyAlignment="1">
      <alignment horizontal="center"/>
    </xf>
    <xf numFmtId="0" fontId="0" fillId="24" borderId="21" xfId="0" applyFill="1" applyBorder="1"/>
    <xf numFmtId="0" fontId="15" fillId="24" borderId="13" xfId="0" applyFont="1" applyFill="1" applyBorder="1" applyAlignment="1">
      <alignment horizontal="center"/>
    </xf>
    <xf numFmtId="0" fontId="15" fillId="24" borderId="12" xfId="0" applyFont="1" applyFill="1" applyBorder="1" applyAlignment="1">
      <alignment horizontal="center"/>
    </xf>
    <xf numFmtId="0" fontId="15" fillId="24" borderId="22" xfId="0" applyFont="1" applyFill="1" applyBorder="1" applyAlignment="1">
      <alignment horizontal="center"/>
    </xf>
    <xf numFmtId="0" fontId="0" fillId="25" borderId="0" xfId="0" applyFill="1"/>
    <xf numFmtId="0" fontId="32" fillId="24" borderId="39" xfId="0" applyFont="1" applyFill="1" applyBorder="1" applyAlignment="1" applyProtection="1">
      <alignment horizontal="center" vertical="center"/>
      <protection locked="0"/>
    </xf>
    <xf numFmtId="0" fontId="16" fillId="0" borderId="14" xfId="0" applyFont="1" applyBorder="1" applyAlignment="1">
      <alignment horizontal="center" vertical="center"/>
    </xf>
    <xf numFmtId="0" fontId="16" fillId="0" borderId="40" xfId="0" applyFont="1" applyBorder="1" applyAlignment="1">
      <alignment horizontal="center" vertical="center"/>
    </xf>
    <xf numFmtId="0" fontId="32" fillId="0" borderId="39" xfId="0" applyFont="1" applyBorder="1" applyAlignment="1">
      <alignment horizontal="center" vertical="center"/>
    </xf>
    <xf numFmtId="0" fontId="16" fillId="0" borderId="41" xfId="0" applyFont="1" applyBorder="1" applyAlignment="1">
      <alignment horizontal="center" vertical="center"/>
    </xf>
    <xf numFmtId="0" fontId="16" fillId="0" borderId="39" xfId="0" applyFont="1" applyBorder="1" applyAlignment="1">
      <alignment horizontal="center" vertical="center"/>
    </xf>
    <xf numFmtId="0" fontId="7" fillId="24" borderId="14" xfId="0" applyFont="1" applyFill="1" applyBorder="1" applyAlignment="1" applyProtection="1">
      <alignment horizontal="center" vertical="center"/>
      <protection locked="0"/>
    </xf>
    <xf numFmtId="0" fontId="15" fillId="0" borderId="42" xfId="0" applyFont="1" applyBorder="1" applyAlignment="1">
      <alignment horizontal="center" vertical="center"/>
    </xf>
    <xf numFmtId="0" fontId="15" fillId="0" borderId="41" xfId="0" applyFont="1" applyBorder="1" applyAlignment="1">
      <alignment horizontal="center" vertical="center"/>
    </xf>
    <xf numFmtId="0" fontId="7" fillId="0" borderId="16" xfId="0" applyFont="1" applyBorder="1" applyAlignment="1">
      <alignment horizontal="left" vertical="center"/>
    </xf>
    <xf numFmtId="0" fontId="0" fillId="0" borderId="19" xfId="0" applyBorder="1" applyAlignment="1">
      <alignment vertical="center"/>
    </xf>
    <xf numFmtId="0" fontId="32" fillId="0" borderId="39" xfId="0" applyFont="1" applyBorder="1" applyAlignment="1">
      <alignment vertical="center"/>
    </xf>
    <xf numFmtId="0" fontId="37" fillId="0" borderId="0" xfId="0" applyFont="1" applyAlignment="1">
      <alignment vertical="center"/>
    </xf>
    <xf numFmtId="0" fontId="12" fillId="0" borderId="0" xfId="0" applyFont="1" applyAlignment="1">
      <alignment vertical="center"/>
    </xf>
    <xf numFmtId="0" fontId="7" fillId="0" borderId="39" xfId="0" applyFont="1" applyBorder="1" applyAlignment="1">
      <alignment horizontal="left" vertical="center"/>
    </xf>
    <xf numFmtId="0" fontId="30" fillId="0" borderId="0" xfId="0" applyFont="1" applyAlignment="1">
      <alignment vertical="center"/>
    </xf>
    <xf numFmtId="0" fontId="7" fillId="0" borderId="14" xfId="0" applyFont="1" applyBorder="1" applyAlignment="1">
      <alignment horizontal="center" vertical="center"/>
    </xf>
    <xf numFmtId="0" fontId="0" fillId="0" borderId="0" xfId="0" applyAlignment="1">
      <alignment vertical="center" wrapText="1"/>
    </xf>
    <xf numFmtId="0" fontId="7" fillId="0" borderId="14" xfId="0" applyFont="1" applyBorder="1" applyAlignment="1">
      <alignment horizontal="left" vertical="center"/>
    </xf>
    <xf numFmtId="0" fontId="7" fillId="0" borderId="39" xfId="0" applyFont="1" applyBorder="1" applyAlignment="1">
      <alignment vertical="center"/>
    </xf>
    <xf numFmtId="0" fontId="11" fillId="0" borderId="0" xfId="0" applyFont="1" applyAlignment="1">
      <alignment horizontal="center" vertical="center"/>
    </xf>
    <xf numFmtId="0" fontId="0" fillId="0" borderId="42" xfId="0" applyBorder="1" applyAlignment="1">
      <alignment vertical="center"/>
    </xf>
    <xf numFmtId="0" fontId="0" fillId="0" borderId="0" xfId="0" applyAlignment="1">
      <alignment horizontal="left" vertical="center" wrapText="1" indent="1"/>
    </xf>
    <xf numFmtId="0" fontId="0" fillId="25" borderId="0" xfId="0" applyFill="1" applyAlignment="1">
      <alignment vertical="center"/>
    </xf>
    <xf numFmtId="0" fontId="7" fillId="0" borderId="20" xfId="0" applyFont="1" applyBorder="1" applyAlignment="1">
      <alignment horizontal="center" vertical="center" textRotation="90"/>
    </xf>
    <xf numFmtId="0" fontId="7" fillId="0" borderId="21" xfId="0" applyFont="1" applyBorder="1" applyAlignment="1">
      <alignment horizontal="right" vertical="center" textRotation="90" wrapText="1"/>
    </xf>
    <xf numFmtId="0" fontId="28" fillId="24" borderId="13" xfId="0" applyFont="1" applyFill="1" applyBorder="1" applyAlignment="1">
      <alignment horizontal="center"/>
    </xf>
    <xf numFmtId="0" fontId="28" fillId="24" borderId="12" xfId="0" applyFont="1" applyFill="1" applyBorder="1" applyAlignment="1">
      <alignment horizontal="center"/>
    </xf>
    <xf numFmtId="0" fontId="28" fillId="24" borderId="10" xfId="0" applyFont="1" applyFill="1" applyBorder="1" applyAlignment="1">
      <alignment horizontal="center"/>
    </xf>
    <xf numFmtId="0" fontId="28" fillId="24" borderId="19" xfId="0" applyFont="1" applyFill="1" applyBorder="1" applyAlignment="1">
      <alignment horizontal="center"/>
    </xf>
    <xf numFmtId="0" fontId="28" fillId="24" borderId="22" xfId="0" applyFont="1" applyFill="1" applyBorder="1" applyAlignment="1">
      <alignment horizontal="center"/>
    </xf>
    <xf numFmtId="0" fontId="15" fillId="24" borderId="19" xfId="0" applyFont="1" applyFill="1" applyBorder="1" applyAlignment="1">
      <alignment horizontal="center"/>
    </xf>
    <xf numFmtId="0" fontId="15" fillId="24" borderId="18" xfId="0" applyFont="1" applyFill="1" applyBorder="1" applyAlignment="1">
      <alignment horizontal="center"/>
    </xf>
    <xf numFmtId="0" fontId="28" fillId="24" borderId="18" xfId="0" applyFont="1" applyFill="1" applyBorder="1" applyAlignment="1">
      <alignment horizontal="center"/>
    </xf>
    <xf numFmtId="0" fontId="28" fillId="24" borderId="12" xfId="0" applyFont="1" applyFill="1" applyBorder="1" applyAlignment="1">
      <alignment horizontal="center" vertical="center"/>
    </xf>
    <xf numFmtId="0" fontId="28" fillId="24" borderId="13" xfId="0" applyFont="1" applyFill="1" applyBorder="1" applyAlignment="1">
      <alignment horizontal="center" vertical="center"/>
    </xf>
    <xf numFmtId="0" fontId="29" fillId="24" borderId="12" xfId="0" applyFont="1" applyFill="1" applyBorder="1" applyAlignment="1">
      <alignment horizontal="center" vertical="center"/>
    </xf>
    <xf numFmtId="0" fontId="29" fillId="24" borderId="13" xfId="0" applyFont="1" applyFill="1" applyBorder="1" applyAlignment="1">
      <alignment horizontal="center" vertical="center"/>
    </xf>
    <xf numFmtId="0" fontId="29" fillId="24" borderId="19" xfId="0" applyFont="1" applyFill="1" applyBorder="1" applyAlignment="1">
      <alignment horizontal="center" vertical="center"/>
    </xf>
    <xf numFmtId="0" fontId="29" fillId="24" borderId="10" xfId="0" applyFont="1" applyFill="1" applyBorder="1" applyAlignment="1">
      <alignment horizontal="center" vertical="center"/>
    </xf>
    <xf numFmtId="0" fontId="12" fillId="0" borderId="14" xfId="0" applyFont="1" applyBorder="1" applyAlignment="1">
      <alignment vertical="center"/>
    </xf>
    <xf numFmtId="0" fontId="30" fillId="25" borderId="0" xfId="0" applyFont="1" applyFill="1" applyAlignment="1">
      <alignment horizontal="center" vertical="center"/>
    </xf>
    <xf numFmtId="0" fontId="30" fillId="0" borderId="0" xfId="0" applyFont="1" applyAlignment="1">
      <alignment horizontal="center" vertical="center"/>
    </xf>
    <xf numFmtId="0" fontId="15" fillId="24" borderId="45" xfId="0" applyFont="1" applyFill="1" applyBorder="1" applyAlignment="1">
      <alignment horizontal="center" vertical="center"/>
    </xf>
    <xf numFmtId="0" fontId="16" fillId="0" borderId="16" xfId="0" applyFont="1" applyBorder="1" applyAlignment="1">
      <alignment horizontal="center" vertical="center"/>
    </xf>
    <xf numFmtId="0" fontId="7" fillId="26" borderId="14" xfId="0" applyFont="1" applyFill="1" applyBorder="1" applyAlignment="1">
      <alignment horizontal="left" vertical="center"/>
    </xf>
    <xf numFmtId="0" fontId="16" fillId="26" borderId="39" xfId="0" applyFont="1" applyFill="1" applyBorder="1" applyAlignment="1">
      <alignment horizontal="center" vertical="center"/>
    </xf>
    <xf numFmtId="0" fontId="16" fillId="26" borderId="14" xfId="0" applyFont="1" applyFill="1" applyBorder="1" applyAlignment="1">
      <alignment horizontal="center" vertical="center"/>
    </xf>
    <xf numFmtId="0" fontId="16" fillId="26" borderId="40" xfId="0" applyFont="1" applyFill="1" applyBorder="1" applyAlignment="1">
      <alignment horizontal="center" vertical="center"/>
    </xf>
    <xf numFmtId="0" fontId="32" fillId="24" borderId="39" xfId="0" applyFont="1" applyFill="1" applyBorder="1" applyAlignment="1">
      <alignment horizontal="center" vertical="center"/>
    </xf>
    <xf numFmtId="0" fontId="7" fillId="24" borderId="39" xfId="0" applyFont="1" applyFill="1" applyBorder="1" applyAlignment="1" applyProtection="1">
      <alignment horizontal="center" vertical="center"/>
      <protection locked="0"/>
    </xf>
    <xf numFmtId="0" fontId="7" fillId="24" borderId="39" xfId="0" applyFont="1" applyFill="1" applyBorder="1" applyAlignment="1">
      <alignment horizontal="center" vertical="center"/>
    </xf>
    <xf numFmtId="0" fontId="7" fillId="0" borderId="15" xfId="0" applyFont="1" applyBorder="1" applyAlignment="1">
      <alignment horizontal="left" vertical="center"/>
    </xf>
    <xf numFmtId="0" fontId="7" fillId="0" borderId="46" xfId="0" applyFont="1" applyBorder="1" applyAlignment="1">
      <alignment horizontal="left" vertical="center"/>
    </xf>
    <xf numFmtId="0" fontId="7" fillId="0" borderId="48" xfId="0" applyFont="1" applyBorder="1" applyAlignment="1">
      <alignment horizontal="left" vertical="center"/>
    </xf>
    <xf numFmtId="0" fontId="7" fillId="0" borderId="42" xfId="0" applyFont="1" applyBorder="1" applyAlignment="1">
      <alignment horizontal="left" vertical="center"/>
    </xf>
    <xf numFmtId="0" fontId="34" fillId="0" borderId="20" xfId="0" applyFont="1" applyBorder="1" applyAlignment="1">
      <alignment horizontal="left" vertical="center"/>
    </xf>
    <xf numFmtId="0" fontId="34" fillId="0" borderId="19" xfId="0" applyFont="1" applyBorder="1" applyAlignment="1">
      <alignment horizontal="left" vertical="center"/>
    </xf>
    <xf numFmtId="0" fontId="34" fillId="0" borderId="20" xfId="0" applyFont="1" applyBorder="1" applyAlignment="1">
      <alignment vertical="center"/>
    </xf>
    <xf numFmtId="0" fontId="14" fillId="0" borderId="53" xfId="0" applyFont="1" applyBorder="1" applyAlignment="1">
      <alignment horizontal="left" vertical="center" wrapText="1"/>
    </xf>
    <xf numFmtId="0" fontId="14" fillId="0" borderId="53" xfId="0" applyFont="1" applyBorder="1" applyAlignment="1">
      <alignment vertical="center"/>
    </xf>
    <xf numFmtId="0" fontId="14" fillId="0" borderId="43" xfId="0" applyFont="1" applyBorder="1" applyAlignment="1">
      <alignment vertical="center"/>
    </xf>
    <xf numFmtId="0" fontId="14" fillId="0" borderId="43" xfId="0" applyFont="1" applyBorder="1" applyAlignment="1">
      <alignment horizontal="left" vertical="center" wrapText="1"/>
    </xf>
    <xf numFmtId="0" fontId="14" fillId="0" borderId="47" xfId="0" applyFont="1" applyBorder="1" applyAlignment="1">
      <alignment vertical="center"/>
    </xf>
    <xf numFmtId="0" fontId="14" fillId="0" borderId="43" xfId="0" applyFont="1" applyBorder="1" applyAlignment="1">
      <alignment vertical="center" wrapText="1"/>
    </xf>
    <xf numFmtId="0" fontId="14" fillId="0" borderId="53" xfId="0" applyFont="1" applyBorder="1" applyAlignment="1">
      <alignment horizontal="left" vertical="center"/>
    </xf>
    <xf numFmtId="0" fontId="14" fillId="0" borderId="47" xfId="0" applyFont="1" applyBorder="1" applyAlignment="1">
      <alignment horizontal="left" vertical="center" wrapText="1"/>
    </xf>
    <xf numFmtId="0" fontId="34" fillId="0" borderId="10" xfId="0" applyFont="1" applyBorder="1" applyAlignment="1">
      <alignment vertical="center"/>
    </xf>
    <xf numFmtId="0" fontId="14" fillId="0" borderId="41" xfId="0" applyFont="1" applyBorder="1" applyAlignment="1">
      <alignment horizontal="left" vertical="center" wrapText="1"/>
    </xf>
    <xf numFmtId="0" fontId="14" fillId="0" borderId="14" xfId="0" applyFont="1" applyBorder="1" applyAlignment="1">
      <alignment vertical="center" wrapText="1"/>
    </xf>
    <xf numFmtId="0" fontId="14" fillId="0" borderId="16" xfId="0" applyFont="1" applyBorder="1" applyAlignment="1">
      <alignment vertical="center" wrapText="1"/>
    </xf>
    <xf numFmtId="0" fontId="14" fillId="0" borderId="53" xfId="0" applyFont="1" applyBorder="1" applyAlignment="1">
      <alignment vertical="center" wrapText="1"/>
    </xf>
    <xf numFmtId="0" fontId="14" fillId="0" borderId="47" xfId="0" applyFont="1" applyBorder="1" applyAlignment="1">
      <alignment vertical="center" wrapText="1"/>
    </xf>
    <xf numFmtId="0" fontId="34" fillId="0" borderId="21" xfId="0" applyFont="1" applyBorder="1" applyAlignment="1">
      <alignment vertical="center"/>
    </xf>
    <xf numFmtId="0" fontId="14" fillId="0" borderId="0" xfId="0" applyFont="1" applyAlignment="1">
      <alignment vertical="center" wrapText="1"/>
    </xf>
    <xf numFmtId="0" fontId="34" fillId="0" borderId="19" xfId="0" applyFont="1" applyBorder="1" applyAlignment="1">
      <alignment horizontal="left" vertical="center" wrapText="1"/>
    </xf>
    <xf numFmtId="0" fontId="41" fillId="26" borderId="47" xfId="0" applyFont="1" applyFill="1" applyBorder="1" applyAlignment="1">
      <alignment vertical="center" wrapText="1"/>
    </xf>
    <xf numFmtId="0" fontId="34" fillId="0" borderId="21" xfId="0" applyFont="1" applyBorder="1" applyAlignment="1">
      <alignment vertical="center" wrapText="1"/>
    </xf>
    <xf numFmtId="0" fontId="14" fillId="27" borderId="49" xfId="0" applyFont="1" applyFill="1" applyBorder="1" applyAlignment="1">
      <alignment vertical="center" wrapText="1"/>
    </xf>
    <xf numFmtId="0" fontId="14" fillId="27" borderId="15" xfId="0" applyFont="1" applyFill="1" applyBorder="1" applyAlignment="1">
      <alignment vertical="center" wrapText="1"/>
    </xf>
    <xf numFmtId="0" fontId="14" fillId="0" borderId="14" xfId="0" applyFont="1" applyBorder="1" applyAlignment="1">
      <alignment vertical="center"/>
    </xf>
    <xf numFmtId="0" fontId="14" fillId="0" borderId="39" xfId="0" applyFont="1" applyBorder="1" applyAlignment="1">
      <alignment vertical="center" wrapText="1"/>
    </xf>
    <xf numFmtId="0" fontId="34" fillId="0" borderId="21" xfId="0" applyFont="1" applyBorder="1" applyAlignment="1">
      <alignment horizontal="left" vertical="center" wrapText="1"/>
    </xf>
    <xf numFmtId="0" fontId="14" fillId="0" borderId="14" xfId="0" applyFont="1" applyBorder="1" applyAlignment="1">
      <alignment horizontal="left" vertical="center" wrapText="1"/>
    </xf>
    <xf numFmtId="0" fontId="14" fillId="0" borderId="48" xfId="0" applyFont="1" applyBorder="1" applyAlignment="1">
      <alignment vertical="center" wrapText="1"/>
    </xf>
    <xf numFmtId="0" fontId="34" fillId="0" borderId="20" xfId="0" applyFont="1" applyBorder="1" applyAlignment="1">
      <alignment horizontal="left" vertical="center" wrapText="1"/>
    </xf>
    <xf numFmtId="0" fontId="34" fillId="0" borderId="20" xfId="0" applyFont="1" applyBorder="1" applyAlignment="1">
      <alignment vertical="center" wrapText="1"/>
    </xf>
    <xf numFmtId="0" fontId="34" fillId="0" borderId="34" xfId="0" applyFont="1" applyBorder="1" applyAlignment="1">
      <alignment vertical="center" wrapText="1"/>
    </xf>
    <xf numFmtId="0" fontId="34" fillId="0" borderId="34" xfId="0" applyFont="1" applyBorder="1" applyAlignment="1">
      <alignment vertical="center"/>
    </xf>
    <xf numFmtId="0" fontId="7" fillId="0" borderId="38" xfId="0" applyFont="1" applyBorder="1" applyAlignment="1">
      <alignment horizontal="left" vertical="center"/>
    </xf>
    <xf numFmtId="0" fontId="14" fillId="0" borderId="47" xfId="0" applyFont="1" applyBorder="1" applyAlignment="1">
      <alignment horizontal="left" vertical="center"/>
    </xf>
    <xf numFmtId="0" fontId="14" fillId="0" borderId="43" xfId="0" applyFont="1" applyBorder="1" applyAlignment="1">
      <alignment horizontal="left" vertical="center"/>
    </xf>
    <xf numFmtId="0" fontId="14" fillId="0" borderId="39" xfId="0" applyFont="1" applyBorder="1" applyAlignment="1">
      <alignment horizontal="left" vertical="center" wrapText="1"/>
    </xf>
    <xf numFmtId="0" fontId="14" fillId="25" borderId="47" xfId="0" applyFont="1" applyFill="1" applyBorder="1" applyAlignment="1">
      <alignment vertical="center" wrapText="1"/>
    </xf>
    <xf numFmtId="0" fontId="14" fillId="0" borderId="56" xfId="0" applyFont="1" applyBorder="1" applyAlignment="1">
      <alignment vertical="center" wrapText="1"/>
    </xf>
    <xf numFmtId="0" fontId="14" fillId="0" borderId="0" xfId="0" applyFont="1" applyAlignment="1">
      <alignment vertical="center"/>
    </xf>
    <xf numFmtId="0" fontId="14" fillId="0" borderId="19" xfId="0" applyFont="1" applyBorder="1" applyAlignment="1">
      <alignment vertical="center"/>
    </xf>
    <xf numFmtId="0" fontId="41" fillId="26" borderId="53" xfId="0" applyFont="1" applyFill="1" applyBorder="1" applyAlignment="1">
      <alignment vertical="center" wrapText="1"/>
    </xf>
    <xf numFmtId="0" fontId="41" fillId="26" borderId="14" xfId="0" applyFont="1" applyFill="1" applyBorder="1" applyAlignment="1">
      <alignment vertical="center" wrapText="1"/>
    </xf>
    <xf numFmtId="0" fontId="14" fillId="0" borderId="19" xfId="0" applyFont="1" applyBorder="1" applyAlignment="1">
      <alignment vertical="center" wrapText="1"/>
    </xf>
    <xf numFmtId="0" fontId="14" fillId="0" borderId="0" xfId="0" applyFont="1" applyAlignment="1">
      <alignment horizontal="left" vertical="center" wrapText="1"/>
    </xf>
    <xf numFmtId="0" fontId="14" fillId="0" borderId="14" xfId="0" applyFont="1" applyBorder="1" applyAlignment="1">
      <alignment horizontal="left" vertical="center" wrapText="1" indent="1"/>
    </xf>
    <xf numFmtId="0" fontId="14" fillId="0" borderId="47" xfId="0" applyFont="1" applyBorder="1" applyAlignment="1">
      <alignment horizontal="left" vertical="center" wrapText="1" indent="1"/>
    </xf>
    <xf numFmtId="0" fontId="14" fillId="0" borderId="43" xfId="0" applyFont="1" applyBorder="1" applyAlignment="1">
      <alignment horizontal="left" vertical="center" wrapText="1" indent="1"/>
    </xf>
    <xf numFmtId="0" fontId="47" fillId="0" borderId="42" xfId="0" applyFont="1" applyBorder="1" applyAlignment="1">
      <alignment horizontal="left" vertical="center"/>
    </xf>
    <xf numFmtId="0" fontId="34" fillId="0" borderId="21" xfId="0" applyFont="1" applyBorder="1" applyAlignment="1">
      <alignment horizontal="left" vertical="center"/>
    </xf>
    <xf numFmtId="0" fontId="47" fillId="0" borderId="14" xfId="0" applyFont="1" applyBorder="1" applyAlignment="1">
      <alignment horizontal="left" vertical="center"/>
    </xf>
    <xf numFmtId="0" fontId="14" fillId="0" borderId="14" xfId="0" applyFont="1" applyBorder="1" applyAlignment="1">
      <alignment horizontal="left" vertical="center" indent="1"/>
    </xf>
    <xf numFmtId="0" fontId="14" fillId="0" borderId="39" xfId="0" applyFont="1" applyBorder="1" applyAlignment="1">
      <alignment horizontal="left" vertical="center" indent="1"/>
    </xf>
    <xf numFmtId="0" fontId="47" fillId="0" borderId="16" xfId="0" applyFont="1" applyBorder="1" applyAlignment="1">
      <alignment horizontal="left" vertical="center"/>
    </xf>
    <xf numFmtId="0" fontId="12" fillId="0" borderId="15" xfId="0" applyFont="1" applyBorder="1" applyAlignment="1">
      <alignment horizontal="left" vertical="center"/>
    </xf>
    <xf numFmtId="0" fontId="14" fillId="0" borderId="15" xfId="0" applyFont="1" applyBorder="1" applyAlignment="1">
      <alignment horizontal="left" vertical="center" wrapText="1" indent="1"/>
    </xf>
    <xf numFmtId="0" fontId="14" fillId="0" borderId="44" xfId="0" applyFont="1" applyBorder="1" applyAlignment="1">
      <alignment horizontal="left" vertical="center" wrapText="1" indent="1"/>
    </xf>
    <xf numFmtId="0" fontId="12" fillId="0" borderId="48" xfId="0" applyFont="1" applyBorder="1" applyAlignment="1">
      <alignment horizontal="left" vertical="center"/>
    </xf>
    <xf numFmtId="0" fontId="12" fillId="0" borderId="14" xfId="0" applyFont="1" applyBorder="1" applyAlignment="1">
      <alignment horizontal="left" vertical="center"/>
    </xf>
    <xf numFmtId="0" fontId="14" fillId="0" borderId="48" xfId="0" applyFont="1" applyBorder="1" applyAlignment="1">
      <alignment vertical="center"/>
    </xf>
    <xf numFmtId="0" fontId="14" fillId="0" borderId="0" xfId="0" applyFont="1" applyAlignment="1">
      <alignment horizontal="left" vertical="center" indent="1"/>
    </xf>
    <xf numFmtId="0" fontId="7" fillId="0" borderId="14" xfId="0" applyFont="1" applyBorder="1" applyAlignment="1">
      <alignment horizontal="left" vertical="center" wrapText="1"/>
    </xf>
    <xf numFmtId="0" fontId="49" fillId="0" borderId="53" xfId="0" applyFont="1" applyBorder="1" applyAlignment="1">
      <alignment horizontal="left" vertical="center" wrapText="1" indent="1"/>
    </xf>
    <xf numFmtId="0" fontId="25" fillId="0" borderId="0" xfId="0" applyFont="1" applyAlignment="1">
      <alignment horizontal="center" vertical="center"/>
    </xf>
    <xf numFmtId="0" fontId="25" fillId="0" borderId="0" xfId="0" applyFont="1" applyAlignment="1">
      <alignment vertical="center"/>
    </xf>
    <xf numFmtId="0" fontId="0" fillId="0" borderId="58" xfId="0" applyBorder="1" applyAlignment="1">
      <alignment horizontal="left" vertical="center" indent="1"/>
    </xf>
    <xf numFmtId="0" fontId="12" fillId="0" borderId="48" xfId="0" applyFont="1" applyBorder="1" applyAlignment="1">
      <alignment horizontal="center" vertical="center"/>
    </xf>
    <xf numFmtId="0" fontId="14" fillId="25" borderId="47" xfId="0" applyFont="1" applyFill="1" applyBorder="1" applyAlignment="1">
      <alignment horizontal="left" vertical="center" indent="1"/>
    </xf>
    <xf numFmtId="0" fontId="31" fillId="0" borderId="10" xfId="0" applyFont="1" applyBorder="1" applyAlignment="1">
      <alignment horizontal="center" textRotation="90"/>
    </xf>
    <xf numFmtId="0" fontId="14" fillId="0" borderId="62" xfId="0" applyFont="1" applyBorder="1" applyAlignment="1">
      <alignment horizontal="left" vertical="center" wrapText="1"/>
    </xf>
    <xf numFmtId="0" fontId="32" fillId="24" borderId="14" xfId="0" applyFont="1" applyFill="1" applyBorder="1" applyAlignment="1" applyProtection="1">
      <alignment horizontal="center" vertical="center"/>
      <protection locked="0"/>
    </xf>
    <xf numFmtId="0" fontId="14" fillId="0" borderId="44" xfId="0" applyFont="1" applyBorder="1" applyAlignment="1">
      <alignment horizontal="left" vertical="center" wrapText="1"/>
    </xf>
    <xf numFmtId="0" fontId="14" fillId="0" borderId="57" xfId="0" applyFont="1" applyBorder="1" applyAlignment="1">
      <alignment horizontal="left" vertical="center" wrapText="1"/>
    </xf>
    <xf numFmtId="0" fontId="14" fillId="27" borderId="47" xfId="0" applyFont="1" applyFill="1" applyBorder="1" applyAlignment="1">
      <alignment horizontal="left" vertical="center" wrapText="1"/>
    </xf>
    <xf numFmtId="0" fontId="14" fillId="0" borderId="35" xfId="0" applyFont="1" applyBorder="1" applyAlignment="1">
      <alignment horizontal="left" vertical="center" wrapText="1"/>
    </xf>
    <xf numFmtId="0" fontId="14" fillId="28" borderId="53" xfId="0" applyFont="1" applyFill="1" applyBorder="1" applyAlignment="1">
      <alignment horizontal="left" vertical="center" wrapText="1"/>
    </xf>
    <xf numFmtId="0" fontId="14" fillId="27" borderId="47" xfId="0" applyFont="1" applyFill="1" applyBorder="1" applyAlignment="1">
      <alignment horizontal="left" vertical="top" wrapText="1"/>
    </xf>
    <xf numFmtId="0" fontId="14" fillId="27" borderId="14" xfId="0" applyFont="1" applyFill="1" applyBorder="1" applyAlignment="1">
      <alignment horizontal="left" vertical="top" wrapText="1"/>
    </xf>
    <xf numFmtId="0" fontId="41" fillId="26" borderId="14" xfId="0" applyFont="1" applyFill="1" applyBorder="1" applyAlignment="1">
      <alignment horizontal="left" vertical="center"/>
    </xf>
    <xf numFmtId="0" fontId="14" fillId="0" borderId="16" xfId="0" applyFont="1" applyBorder="1" applyAlignment="1">
      <alignment vertical="center"/>
    </xf>
    <xf numFmtId="0" fontId="48" fillId="0" borderId="43" xfId="0" applyFont="1" applyBorder="1" applyAlignment="1">
      <alignment horizontal="left" vertical="center"/>
    </xf>
    <xf numFmtId="0" fontId="14" fillId="27" borderId="39" xfId="0" applyFont="1" applyFill="1" applyBorder="1" applyAlignment="1">
      <alignment horizontal="left" vertical="center" wrapText="1"/>
    </xf>
    <xf numFmtId="0" fontId="14" fillId="27" borderId="15" xfId="0" applyFont="1" applyFill="1" applyBorder="1" applyAlignment="1">
      <alignment horizontal="left" vertical="center"/>
    </xf>
    <xf numFmtId="0" fontId="14" fillId="0" borderId="14" xfId="0" applyFont="1" applyBorder="1" applyAlignment="1">
      <alignment horizontal="left" vertical="center"/>
    </xf>
    <xf numFmtId="0" fontId="14" fillId="27" borderId="49" xfId="0" applyFont="1" applyFill="1" applyBorder="1" applyAlignment="1">
      <alignment horizontal="left" vertical="center" wrapText="1"/>
    </xf>
    <xf numFmtId="0" fontId="14" fillId="27" borderId="15" xfId="0" applyFont="1" applyFill="1" applyBorder="1" applyAlignment="1">
      <alignment horizontal="left" vertical="center" wrapText="1"/>
    </xf>
    <xf numFmtId="0" fontId="14" fillId="27" borderId="46" xfId="0" applyFont="1" applyFill="1" applyBorder="1" applyAlignment="1">
      <alignment horizontal="left" vertical="center" wrapText="1"/>
    </xf>
    <xf numFmtId="0" fontId="14" fillId="0" borderId="36" xfId="0" applyFont="1" applyBorder="1" applyAlignment="1">
      <alignment horizontal="left" vertical="center" wrapText="1"/>
    </xf>
    <xf numFmtId="0" fontId="14" fillId="0" borderId="49" xfId="0" applyFont="1" applyBorder="1" applyAlignment="1">
      <alignment horizontal="left" vertical="center" wrapText="1"/>
    </xf>
    <xf numFmtId="0" fontId="14" fillId="0" borderId="15" xfId="0" applyFont="1" applyBorder="1" applyAlignment="1">
      <alignment horizontal="left" vertical="center" wrapText="1"/>
    </xf>
    <xf numFmtId="0" fontId="14" fillId="27" borderId="0" xfId="0" applyFont="1" applyFill="1" applyAlignment="1">
      <alignment horizontal="left" vertical="center" wrapText="1"/>
    </xf>
    <xf numFmtId="0" fontId="41" fillId="27" borderId="43" xfId="0" applyFont="1" applyFill="1" applyBorder="1" applyAlignment="1">
      <alignment horizontal="left" vertical="center" wrapText="1"/>
    </xf>
    <xf numFmtId="0" fontId="41" fillId="26" borderId="43" xfId="0" applyFont="1" applyFill="1" applyBorder="1" applyAlignment="1">
      <alignment horizontal="left" vertical="center" wrapText="1"/>
    </xf>
    <xf numFmtId="0" fontId="43" fillId="27" borderId="43" xfId="0" applyFont="1" applyFill="1" applyBorder="1" applyAlignment="1">
      <alignment horizontal="left" vertical="center" wrapText="1"/>
    </xf>
    <xf numFmtId="0" fontId="14" fillId="0" borderId="48" xfId="0" applyFont="1" applyBorder="1" applyAlignment="1">
      <alignment horizontal="left" vertical="center" wrapText="1"/>
    </xf>
    <xf numFmtId="0" fontId="41" fillId="26" borderId="49" xfId="0" applyFont="1" applyFill="1" applyBorder="1" applyAlignment="1">
      <alignment horizontal="left" vertical="center" wrapText="1"/>
    </xf>
    <xf numFmtId="0" fontId="41" fillId="26" borderId="15" xfId="0" applyFont="1" applyFill="1" applyBorder="1" applyAlignment="1">
      <alignment horizontal="left" vertical="center" wrapText="1"/>
    </xf>
    <xf numFmtId="0" fontId="49" fillId="0" borderId="44" xfId="0" applyFont="1" applyBorder="1" applyAlignment="1">
      <alignment horizontal="left" vertical="center" wrapText="1"/>
    </xf>
    <xf numFmtId="0" fontId="41" fillId="26" borderId="14" xfId="0" applyFont="1" applyFill="1" applyBorder="1" applyAlignment="1">
      <alignment horizontal="left" vertical="center" wrapText="1"/>
    </xf>
    <xf numFmtId="0" fontId="14" fillId="25" borderId="14" xfId="0" applyFont="1" applyFill="1" applyBorder="1" applyAlignment="1">
      <alignment horizontal="left" vertical="center" wrapText="1"/>
    </xf>
    <xf numFmtId="0" fontId="14" fillId="27" borderId="53" xfId="0" applyFont="1" applyFill="1" applyBorder="1" applyAlignment="1">
      <alignment horizontal="left" vertical="center" wrapText="1"/>
    </xf>
    <xf numFmtId="0" fontId="14" fillId="0" borderId="15" xfId="0" applyFont="1" applyBorder="1" applyAlignment="1">
      <alignment horizontal="left" vertical="top" wrapText="1"/>
    </xf>
    <xf numFmtId="0" fontId="14" fillId="27" borderId="14" xfId="0" applyFont="1" applyFill="1" applyBorder="1" applyAlignment="1">
      <alignment horizontal="left" vertical="center" wrapText="1"/>
    </xf>
    <xf numFmtId="0" fontId="14" fillId="25" borderId="53" xfId="0" applyFont="1" applyFill="1" applyBorder="1" applyAlignment="1">
      <alignment horizontal="left" vertical="center" wrapText="1"/>
    </xf>
    <xf numFmtId="0" fontId="34" fillId="26" borderId="53" xfId="0" applyFont="1" applyFill="1" applyBorder="1" applyAlignment="1">
      <alignment horizontal="left" vertical="center" wrapText="1"/>
    </xf>
    <xf numFmtId="0" fontId="14" fillId="0" borderId="47" xfId="0" applyFont="1" applyBorder="1" applyAlignment="1">
      <alignment horizontal="left" vertical="top" wrapText="1"/>
    </xf>
    <xf numFmtId="0" fontId="16" fillId="0" borderId="67" xfId="0" applyFont="1" applyBorder="1" applyAlignment="1">
      <alignment horizontal="center" vertical="center"/>
    </xf>
    <xf numFmtId="0" fontId="14" fillId="0" borderId="57" xfId="0" applyFont="1" applyBorder="1" applyAlignment="1">
      <alignment horizontal="left" vertical="center" wrapText="1" indent="1"/>
    </xf>
    <xf numFmtId="0" fontId="34" fillId="0" borderId="38" xfId="0" applyFont="1" applyBorder="1" applyAlignment="1">
      <alignment horizontal="left" vertical="center" wrapText="1"/>
    </xf>
    <xf numFmtId="0" fontId="15" fillId="24" borderId="29" xfId="0" applyFont="1" applyFill="1" applyBorder="1" applyAlignment="1">
      <alignment horizontal="center" vertical="center"/>
    </xf>
    <xf numFmtId="0" fontId="15" fillId="24" borderId="30" xfId="0" applyFont="1" applyFill="1" applyBorder="1" applyAlignment="1">
      <alignment vertical="center"/>
    </xf>
    <xf numFmtId="0" fontId="15" fillId="24" borderId="32" xfId="0" applyFont="1" applyFill="1" applyBorder="1" applyAlignment="1">
      <alignment vertical="center"/>
    </xf>
    <xf numFmtId="0" fontId="15" fillId="24" borderId="61" xfId="0" applyFont="1" applyFill="1" applyBorder="1" applyAlignment="1">
      <alignment horizontal="center" vertical="center"/>
    </xf>
    <xf numFmtId="0" fontId="15" fillId="24" borderId="29" xfId="0" applyFont="1" applyFill="1" applyBorder="1" applyAlignment="1">
      <alignment vertical="center"/>
    </xf>
    <xf numFmtId="0" fontId="15" fillId="24" borderId="31" xfId="0" applyFont="1" applyFill="1" applyBorder="1" applyAlignment="1">
      <alignment vertical="center"/>
    </xf>
    <xf numFmtId="49" fontId="7" fillId="0" borderId="39" xfId="0" applyNumberFormat="1" applyFont="1" applyBorder="1" applyAlignment="1">
      <alignment horizontal="left" vertical="center"/>
    </xf>
    <xf numFmtId="49" fontId="7" fillId="0" borderId="14" xfId="0" applyNumberFormat="1" applyFont="1" applyBorder="1" applyAlignment="1">
      <alignment horizontal="left" vertical="center"/>
    </xf>
    <xf numFmtId="49" fontId="7" fillId="0" borderId="21" xfId="0" applyNumberFormat="1" applyFont="1" applyBorder="1" applyAlignment="1">
      <alignment horizontal="left" vertical="center"/>
    </xf>
    <xf numFmtId="49" fontId="7" fillId="0" borderId="49" xfId="0" applyNumberFormat="1" applyFont="1" applyBorder="1" applyAlignment="1">
      <alignment horizontal="left" vertical="center"/>
    </xf>
    <xf numFmtId="49" fontId="7" fillId="0" borderId="15" xfId="0" applyNumberFormat="1" applyFont="1" applyBorder="1" applyAlignment="1">
      <alignment horizontal="left" vertical="center"/>
    </xf>
    <xf numFmtId="49" fontId="7" fillId="0" borderId="20" xfId="0" applyNumberFormat="1" applyFont="1" applyBorder="1" applyAlignment="1">
      <alignment horizontal="left" vertical="center"/>
    </xf>
    <xf numFmtId="49" fontId="7" fillId="0" borderId="41" xfId="0" applyNumberFormat="1" applyFont="1" applyBorder="1" applyAlignment="1">
      <alignment horizontal="left" vertical="center"/>
    </xf>
    <xf numFmtId="49" fontId="13" fillId="0" borderId="28" xfId="0" applyNumberFormat="1" applyFont="1" applyBorder="1" applyAlignment="1">
      <alignment horizontal="left" vertical="center"/>
    </xf>
    <xf numFmtId="49" fontId="17" fillId="0" borderId="21" xfId="0" applyNumberFormat="1" applyFont="1" applyBorder="1" applyAlignment="1">
      <alignment horizontal="left" vertical="center"/>
    </xf>
    <xf numFmtId="49" fontId="7" fillId="26" borderId="14" xfId="0" applyNumberFormat="1" applyFont="1" applyFill="1" applyBorder="1" applyAlignment="1">
      <alignment horizontal="left" vertical="center"/>
    </xf>
    <xf numFmtId="49" fontId="7" fillId="26" borderId="39" xfId="0" applyNumberFormat="1" applyFont="1" applyFill="1" applyBorder="1" applyAlignment="1">
      <alignment horizontal="left" vertical="center"/>
    </xf>
    <xf numFmtId="49" fontId="7" fillId="0" borderId="34" xfId="0" applyNumberFormat="1" applyFont="1" applyBorder="1" applyAlignment="1">
      <alignment horizontal="left" vertical="center"/>
    </xf>
    <xf numFmtId="49" fontId="7" fillId="0" borderId="20" xfId="0" applyNumberFormat="1" applyFont="1" applyBorder="1" applyAlignment="1">
      <alignment horizontal="left" vertical="center" wrapText="1"/>
    </xf>
    <xf numFmtId="49" fontId="7" fillId="25" borderId="15" xfId="0" applyNumberFormat="1" applyFont="1" applyFill="1" applyBorder="1" applyAlignment="1">
      <alignment horizontal="left" vertical="center"/>
    </xf>
    <xf numFmtId="49" fontId="7" fillId="26" borderId="15" xfId="0" applyNumberFormat="1" applyFont="1" applyFill="1" applyBorder="1" applyAlignment="1">
      <alignment horizontal="left" vertical="center"/>
    </xf>
    <xf numFmtId="49" fontId="7" fillId="0" borderId="16" xfId="0" applyNumberFormat="1" applyFont="1" applyBorder="1" applyAlignment="1">
      <alignment horizontal="left" vertical="center"/>
    </xf>
    <xf numFmtId="49" fontId="7" fillId="0" borderId="48" xfId="0" applyNumberFormat="1" applyFont="1" applyBorder="1" applyAlignment="1">
      <alignment horizontal="left" vertical="center"/>
    </xf>
    <xf numFmtId="49" fontId="7" fillId="0" borderId="42" xfId="0" applyNumberFormat="1" applyFont="1" applyBorder="1" applyAlignment="1">
      <alignment horizontal="left" vertical="center"/>
    </xf>
    <xf numFmtId="49" fontId="7" fillId="0" borderId="21" xfId="0" applyNumberFormat="1" applyFont="1" applyBorder="1" applyAlignment="1">
      <alignment horizontal="left" vertical="center" wrapText="1"/>
    </xf>
    <xf numFmtId="49" fontId="7" fillId="0" borderId="41" xfId="0" applyNumberFormat="1" applyFont="1" applyBorder="1" applyAlignment="1">
      <alignment horizontal="left" vertical="center" wrapText="1"/>
    </xf>
    <xf numFmtId="49" fontId="7" fillId="0" borderId="34" xfId="0" applyNumberFormat="1" applyFont="1" applyBorder="1" applyAlignment="1">
      <alignment horizontal="left" vertical="center" wrapText="1"/>
    </xf>
    <xf numFmtId="49" fontId="7" fillId="0" borderId="28" xfId="0" applyNumberFormat="1" applyFont="1" applyBorder="1" applyAlignment="1">
      <alignment horizontal="left" vertical="center" wrapText="1"/>
    </xf>
    <xf numFmtId="49" fontId="17" fillId="0" borderId="28" xfId="0" applyNumberFormat="1" applyFont="1" applyBorder="1" applyAlignment="1">
      <alignment horizontal="left" vertical="center"/>
    </xf>
    <xf numFmtId="49" fontId="17" fillId="25" borderId="28" xfId="0" applyNumberFormat="1" applyFont="1" applyFill="1" applyBorder="1" applyAlignment="1">
      <alignment horizontal="left" vertical="center"/>
    </xf>
    <xf numFmtId="49" fontId="7" fillId="0" borderId="28" xfId="0" applyNumberFormat="1" applyFont="1" applyBorder="1" applyAlignment="1">
      <alignment horizontal="left" vertical="center"/>
    </xf>
    <xf numFmtId="49" fontId="7" fillId="25" borderId="14" xfId="0" applyNumberFormat="1" applyFont="1" applyFill="1" applyBorder="1" applyAlignment="1">
      <alignment horizontal="left" vertical="center"/>
    </xf>
    <xf numFmtId="49" fontId="7" fillId="0" borderId="63" xfId="0" applyNumberFormat="1" applyFont="1" applyBorder="1" applyAlignment="1">
      <alignment horizontal="left" vertical="center"/>
    </xf>
    <xf numFmtId="49" fontId="21" fillId="0" borderId="15" xfId="0" applyNumberFormat="1" applyFont="1" applyBorder="1" applyAlignment="1">
      <alignment horizontal="left" vertical="center"/>
    </xf>
    <xf numFmtId="49" fontId="21" fillId="0" borderId="14" xfId="0" applyNumberFormat="1" applyFont="1" applyBorder="1" applyAlignment="1">
      <alignment horizontal="left" vertical="center"/>
    </xf>
    <xf numFmtId="0" fontId="31" fillId="25" borderId="0" xfId="0" applyFont="1" applyFill="1" applyAlignment="1">
      <alignment horizontal="center" textRotation="90"/>
    </xf>
    <xf numFmtId="0" fontId="25" fillId="25" borderId="0" xfId="0" applyFont="1" applyFill="1" applyAlignment="1">
      <alignment horizontal="center" vertical="center"/>
    </xf>
    <xf numFmtId="0" fontId="34" fillId="25" borderId="0" xfId="0" applyFont="1" applyFill="1" applyAlignment="1">
      <alignment horizontal="center" vertical="center"/>
    </xf>
    <xf numFmtId="0" fontId="15" fillId="24" borderId="51" xfId="0" applyFont="1" applyFill="1" applyBorder="1" applyAlignment="1">
      <alignment horizontal="center" vertical="center"/>
    </xf>
    <xf numFmtId="0" fontId="0" fillId="29" borderId="51" xfId="0" applyFill="1" applyBorder="1" applyAlignment="1">
      <alignment vertical="center"/>
    </xf>
    <xf numFmtId="0" fontId="0" fillId="30" borderId="51" xfId="0" applyFill="1" applyBorder="1" applyAlignment="1">
      <alignment vertical="center"/>
    </xf>
    <xf numFmtId="0" fontId="16" fillId="26" borderId="51" xfId="0" applyFont="1" applyFill="1" applyBorder="1" applyAlignment="1">
      <alignment horizontal="center" vertical="center"/>
    </xf>
    <xf numFmtId="0" fontId="0" fillId="31" borderId="51" xfId="0" applyFill="1" applyBorder="1" applyAlignment="1">
      <alignment vertical="center"/>
    </xf>
    <xf numFmtId="0" fontId="16" fillId="32" borderId="51" xfId="0" applyFont="1" applyFill="1" applyBorder="1" applyAlignment="1">
      <alignment horizontal="center" vertical="center"/>
    </xf>
    <xf numFmtId="0" fontId="0" fillId="27" borderId="51" xfId="0" applyFill="1" applyBorder="1" applyAlignment="1">
      <alignment vertical="center"/>
    </xf>
    <xf numFmtId="0" fontId="12" fillId="25" borderId="0" xfId="0" applyFont="1" applyFill="1" applyAlignment="1">
      <alignment vertical="center"/>
    </xf>
    <xf numFmtId="0" fontId="0" fillId="25" borderId="0" xfId="0" applyFill="1" applyAlignment="1">
      <alignment horizontal="center" vertical="center"/>
    </xf>
    <xf numFmtId="0" fontId="11" fillId="25" borderId="0" xfId="0" applyFont="1" applyFill="1" applyAlignment="1">
      <alignment horizontal="center" vertical="center"/>
    </xf>
    <xf numFmtId="0" fontId="0" fillId="25" borderId="0" xfId="0" applyFill="1" applyAlignment="1">
      <alignment vertical="center" wrapText="1"/>
    </xf>
    <xf numFmtId="0" fontId="39" fillId="25" borderId="0" xfId="0" applyFont="1" applyFill="1" applyAlignment="1">
      <alignment vertical="center"/>
    </xf>
    <xf numFmtId="0" fontId="37" fillId="25" borderId="0" xfId="0" applyFont="1" applyFill="1" applyAlignment="1">
      <alignment vertical="center"/>
    </xf>
    <xf numFmtId="0" fontId="12" fillId="25" borderId="0" xfId="0" applyFont="1" applyFill="1" applyAlignment="1">
      <alignment horizontal="center" vertical="center"/>
    </xf>
    <xf numFmtId="0" fontId="74" fillId="25" borderId="0" xfId="0" applyFont="1" applyFill="1" applyAlignment="1">
      <alignment vertical="center"/>
    </xf>
    <xf numFmtId="0" fontId="0" fillId="26" borderId="0" xfId="0" applyFill="1" applyAlignment="1">
      <alignment vertical="center"/>
    </xf>
    <xf numFmtId="0" fontId="0" fillId="26" borderId="0" xfId="0" applyFill="1"/>
    <xf numFmtId="0" fontId="0" fillId="26" borderId="19" xfId="0" applyFill="1" applyBorder="1" applyAlignment="1">
      <alignment vertical="center"/>
    </xf>
    <xf numFmtId="0" fontId="37" fillId="26" borderId="0" xfId="0" applyFont="1" applyFill="1" applyAlignment="1">
      <alignment vertical="center"/>
    </xf>
    <xf numFmtId="0" fontId="12" fillId="26" borderId="0" xfId="0" applyFont="1" applyFill="1" applyAlignment="1">
      <alignment vertical="center"/>
    </xf>
    <xf numFmtId="0" fontId="30" fillId="26" borderId="0" xfId="0" applyFont="1" applyFill="1" applyAlignment="1">
      <alignment vertical="center"/>
    </xf>
    <xf numFmtId="0" fontId="0" fillId="26" borderId="0" xfId="0" applyFill="1" applyAlignment="1">
      <alignment vertical="center" wrapText="1"/>
    </xf>
    <xf numFmtId="0" fontId="35" fillId="26" borderId="0" xfId="0" applyFont="1" applyFill="1" applyAlignment="1">
      <alignment vertical="center"/>
    </xf>
    <xf numFmtId="0" fontId="0" fillId="26" borderId="0" xfId="0" applyFill="1" applyAlignment="1">
      <alignment horizontal="left" vertical="center" wrapText="1" indent="1"/>
    </xf>
    <xf numFmtId="0" fontId="11" fillId="26" borderId="0" xfId="0" applyFont="1" applyFill="1" applyAlignment="1">
      <alignment horizontal="center" vertical="center"/>
    </xf>
    <xf numFmtId="0" fontId="0" fillId="26" borderId="42" xfId="0" applyFill="1" applyBorder="1" applyAlignment="1">
      <alignment vertical="center"/>
    </xf>
    <xf numFmtId="0" fontId="7" fillId="26" borderId="10" xfId="0" applyFont="1" applyFill="1" applyBorder="1" applyAlignment="1">
      <alignment horizontal="center" textRotation="90"/>
    </xf>
    <xf numFmtId="0" fontId="7" fillId="26" borderId="12" xfId="0" applyFont="1" applyFill="1" applyBorder="1" applyAlignment="1">
      <alignment horizontal="center" textRotation="90"/>
    </xf>
    <xf numFmtId="0" fontId="12" fillId="26" borderId="68" xfId="0" applyFont="1" applyFill="1" applyBorder="1" applyAlignment="1">
      <alignment vertical="center"/>
    </xf>
    <xf numFmtId="0" fontId="73" fillId="26" borderId="69" xfId="0" applyFont="1" applyFill="1" applyBorder="1" applyAlignment="1">
      <alignment vertical="center"/>
    </xf>
    <xf numFmtId="0" fontId="12" fillId="26" borderId="70" xfId="0" applyFont="1" applyFill="1" applyBorder="1" applyAlignment="1">
      <alignment vertical="center"/>
    </xf>
    <xf numFmtId="0" fontId="73" fillId="26" borderId="71" xfId="0" applyFont="1" applyFill="1" applyBorder="1" applyAlignment="1">
      <alignment vertical="center"/>
    </xf>
    <xf numFmtId="0" fontId="12" fillId="26" borderId="72" xfId="0" applyFont="1" applyFill="1" applyBorder="1" applyAlignment="1">
      <alignment vertical="center"/>
    </xf>
    <xf numFmtId="0" fontId="73" fillId="26" borderId="73" xfId="0" applyFont="1" applyFill="1" applyBorder="1" applyAlignment="1">
      <alignment vertical="center"/>
    </xf>
    <xf numFmtId="0" fontId="76" fillId="26" borderId="0" xfId="0" applyFont="1" applyFill="1" applyAlignment="1">
      <alignment vertical="center"/>
    </xf>
    <xf numFmtId="0" fontId="72" fillId="26" borderId="0" xfId="0" applyFont="1" applyFill="1" applyAlignment="1">
      <alignment vertical="center"/>
    </xf>
    <xf numFmtId="0" fontId="8" fillId="26" borderId="0" xfId="0" applyFont="1" applyFill="1" applyAlignment="1">
      <alignment vertical="center" textRotation="90" wrapText="1"/>
    </xf>
    <xf numFmtId="0" fontId="70" fillId="26" borderId="0" xfId="0" applyFont="1" applyFill="1" applyAlignment="1">
      <alignment vertical="center"/>
    </xf>
    <xf numFmtId="0" fontId="70" fillId="26" borderId="0" xfId="0" applyFont="1" applyFill="1"/>
    <xf numFmtId="0" fontId="75" fillId="26" borderId="0" xfId="0" applyFont="1" applyFill="1" applyAlignment="1">
      <alignment vertical="center"/>
    </xf>
    <xf numFmtId="0" fontId="35" fillId="26" borderId="0" xfId="0" applyFont="1" applyFill="1"/>
    <xf numFmtId="0" fontId="39" fillId="26" borderId="0" xfId="0" applyFont="1" applyFill="1" applyAlignment="1">
      <alignment vertical="center"/>
    </xf>
    <xf numFmtId="0" fontId="38" fillId="26" borderId="0" xfId="0" applyFont="1" applyFill="1" applyAlignment="1">
      <alignment vertical="center"/>
    </xf>
    <xf numFmtId="0" fontId="40" fillId="26" borderId="0" xfId="0" applyFont="1" applyFill="1" applyAlignment="1">
      <alignment vertical="center"/>
    </xf>
    <xf numFmtId="0" fontId="0" fillId="26" borderId="0" xfId="0" applyFill="1" applyAlignment="1">
      <alignment horizontal="center" vertical="center"/>
    </xf>
    <xf numFmtId="0" fontId="14" fillId="26" borderId="72" xfId="0" applyFont="1" applyFill="1" applyBorder="1" applyAlignment="1">
      <alignment horizontal="center" vertical="center"/>
    </xf>
    <xf numFmtId="191" fontId="14" fillId="26" borderId="73" xfId="37" applyNumberFormat="1" applyFont="1" applyFill="1" applyBorder="1" applyAlignment="1" applyProtection="1">
      <alignment horizontal="center" vertical="center"/>
    </xf>
    <xf numFmtId="0" fontId="24" fillId="25" borderId="0" xfId="0" applyFont="1" applyFill="1" applyAlignment="1">
      <alignment horizontal="center" vertical="center"/>
    </xf>
    <xf numFmtId="0" fontId="24" fillId="25" borderId="0" xfId="0" applyFont="1" applyFill="1" applyAlignment="1">
      <alignment horizontal="center" vertical="center" textRotation="90" wrapText="1"/>
    </xf>
    <xf numFmtId="0" fontId="0" fillId="33" borderId="51" xfId="0" applyFill="1" applyBorder="1" applyAlignment="1">
      <alignment vertical="center"/>
    </xf>
    <xf numFmtId="0" fontId="7" fillId="0" borderId="56" xfId="0" applyFont="1" applyBorder="1" applyAlignment="1">
      <alignment horizontal="left" vertical="center"/>
    </xf>
    <xf numFmtId="0" fontId="30" fillId="26" borderId="0" xfId="0" applyFont="1" applyFill="1" applyAlignment="1">
      <alignment horizontal="center" vertical="center"/>
    </xf>
    <xf numFmtId="0" fontId="13" fillId="0" borderId="42" xfId="0" applyFont="1" applyBorder="1" applyAlignment="1">
      <alignment horizontal="left" vertical="center"/>
    </xf>
    <xf numFmtId="0" fontId="14" fillId="0" borderId="65" xfId="0" applyFont="1" applyBorder="1" applyAlignment="1">
      <alignment vertical="center" wrapText="1"/>
    </xf>
    <xf numFmtId="0" fontId="14" fillId="0" borderId="74" xfId="0" applyFont="1" applyBorder="1" applyAlignment="1">
      <alignment horizontal="left" vertical="center" wrapText="1"/>
    </xf>
    <xf numFmtId="49" fontId="7" fillId="0" borderId="48" xfId="0" applyNumberFormat="1" applyFont="1" applyBorder="1" applyAlignment="1">
      <alignment horizontal="left" vertical="center" wrapText="1"/>
    </xf>
    <xf numFmtId="49" fontId="7" fillId="0" borderId="38" xfId="0" applyNumberFormat="1" applyFont="1" applyBorder="1" applyAlignment="1">
      <alignment horizontal="left" vertical="center"/>
    </xf>
    <xf numFmtId="0" fontId="15" fillId="24" borderId="34" xfId="0" applyFont="1" applyFill="1" applyBorder="1" applyAlignment="1">
      <alignment horizontal="center" vertical="center"/>
    </xf>
    <xf numFmtId="0" fontId="34" fillId="0" borderId="38" xfId="0" applyFont="1" applyBorder="1" applyAlignment="1">
      <alignment vertical="center" wrapText="1"/>
    </xf>
    <xf numFmtId="0" fontId="15" fillId="24" borderId="31" xfId="0" applyFont="1" applyFill="1" applyBorder="1" applyAlignment="1">
      <alignment horizontal="center" vertical="center"/>
    </xf>
    <xf numFmtId="0" fontId="15" fillId="24" borderId="34" xfId="0" applyFont="1" applyFill="1" applyBorder="1" applyAlignment="1">
      <alignment vertical="center"/>
    </xf>
    <xf numFmtId="0" fontId="77" fillId="25" borderId="0" xfId="0" applyFont="1" applyFill="1" applyAlignment="1" applyProtection="1">
      <alignment vertical="center"/>
      <protection locked="0"/>
    </xf>
    <xf numFmtId="0" fontId="77" fillId="25" borderId="0" xfId="0" applyFont="1" applyFill="1" applyAlignment="1" applyProtection="1">
      <alignment horizontal="center" vertical="center"/>
      <protection locked="0"/>
    </xf>
    <xf numFmtId="0" fontId="77" fillId="25" borderId="0" xfId="0" applyFont="1" applyFill="1" applyAlignment="1" applyProtection="1">
      <alignment horizontal="right" vertical="center"/>
      <protection locked="0"/>
    </xf>
    <xf numFmtId="0" fontId="77" fillId="25" borderId="0" xfId="0" applyFont="1" applyFill="1" applyAlignment="1">
      <alignment vertical="center"/>
    </xf>
    <xf numFmtId="0" fontId="77" fillId="25" borderId="0" xfId="0" applyFont="1" applyFill="1" applyAlignment="1">
      <alignment horizontal="center" vertical="center"/>
    </xf>
    <xf numFmtId="0" fontId="77" fillId="25" borderId="0" xfId="0" applyFont="1" applyFill="1" applyAlignment="1">
      <alignment horizontal="right" vertical="center"/>
    </xf>
    <xf numFmtId="0" fontId="34" fillId="0" borderId="34" xfId="0" applyFont="1" applyBorder="1" applyAlignment="1">
      <alignment horizontal="left" vertical="center" wrapText="1"/>
    </xf>
    <xf numFmtId="0" fontId="0" fillId="24" borderId="34" xfId="0" applyFill="1" applyBorder="1" applyAlignment="1">
      <alignment vertical="center"/>
    </xf>
    <xf numFmtId="0" fontId="15" fillId="25" borderId="0" xfId="0" applyFont="1" applyFill="1" applyAlignment="1">
      <alignment vertical="center"/>
    </xf>
    <xf numFmtId="0" fontId="32" fillId="25" borderId="0" xfId="0" applyFont="1" applyFill="1" applyAlignment="1">
      <alignment horizontal="center" vertical="center"/>
    </xf>
    <xf numFmtId="0" fontId="32" fillId="25" borderId="0" xfId="0" applyFont="1" applyFill="1" applyAlignment="1" applyProtection="1">
      <alignment horizontal="center" vertical="center"/>
      <protection locked="0"/>
    </xf>
    <xf numFmtId="0" fontId="14" fillId="25" borderId="39" xfId="0" applyFont="1" applyFill="1" applyBorder="1" applyAlignment="1">
      <alignment horizontal="left" vertical="center" wrapText="1"/>
    </xf>
    <xf numFmtId="0" fontId="5" fillId="25" borderId="0" xfId="0" applyFont="1" applyFill="1" applyAlignment="1">
      <alignment vertical="center"/>
    </xf>
    <xf numFmtId="0" fontId="5" fillId="26" borderId="0" xfId="0" applyFont="1" applyFill="1" applyAlignment="1">
      <alignment vertical="center"/>
    </xf>
    <xf numFmtId="0" fontId="5" fillId="0" borderId="0" xfId="0" applyFont="1" applyAlignment="1">
      <alignment vertical="center"/>
    </xf>
    <xf numFmtId="0" fontId="78" fillId="30" borderId="0" xfId="0" applyFont="1" applyFill="1" applyAlignment="1">
      <alignment vertical="center"/>
    </xf>
    <xf numFmtId="0" fontId="0" fillId="30" borderId="0" xfId="0" applyFill="1" applyAlignment="1">
      <alignment vertical="center" wrapText="1"/>
    </xf>
    <xf numFmtId="0" fontId="0" fillId="30" borderId="0" xfId="0" applyFill="1" applyAlignment="1">
      <alignment vertical="center"/>
    </xf>
    <xf numFmtId="0" fontId="77" fillId="25" borderId="0" xfId="0" applyFont="1" applyFill="1" applyAlignment="1" applyProtection="1">
      <alignment horizontal="right" vertical="center" indent="6"/>
      <protection locked="0"/>
    </xf>
    <xf numFmtId="0" fontId="77" fillId="25" borderId="0" xfId="0" applyFont="1" applyFill="1"/>
    <xf numFmtId="0" fontId="77" fillId="25" borderId="0" xfId="0" applyFont="1" applyFill="1" applyAlignment="1">
      <alignment horizontal="right" vertical="center" indent="5"/>
    </xf>
    <xf numFmtId="0" fontId="7" fillId="0" borderId="16" xfId="0" applyFont="1" applyBorder="1" applyAlignment="1">
      <alignment horizontal="left" vertical="center" wrapText="1"/>
    </xf>
    <xf numFmtId="0" fontId="14" fillId="0" borderId="46" xfId="0" applyFont="1" applyBorder="1" applyAlignment="1">
      <alignment horizontal="left" vertical="center" wrapText="1" indent="1"/>
    </xf>
    <xf numFmtId="0" fontId="42" fillId="0" borderId="57" xfId="0" applyFont="1" applyBorder="1" applyAlignment="1">
      <alignment vertical="center" wrapText="1"/>
    </xf>
    <xf numFmtId="0" fontId="35" fillId="25" borderId="0" xfId="0" applyFont="1" applyFill="1" applyAlignment="1">
      <alignment vertical="center"/>
    </xf>
    <xf numFmtId="0" fontId="15" fillId="25" borderId="0" xfId="0" applyFont="1" applyFill="1" applyAlignment="1">
      <alignment horizontal="center" vertical="center"/>
    </xf>
    <xf numFmtId="0" fontId="7" fillId="25" borderId="0" xfId="0" applyFont="1" applyFill="1" applyAlignment="1" applyProtection="1">
      <alignment horizontal="center" vertical="center"/>
      <protection locked="0"/>
    </xf>
    <xf numFmtId="0" fontId="7" fillId="25" borderId="0" xfId="0" applyFont="1" applyFill="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9" fillId="25" borderId="0" xfId="0" applyFont="1" applyFill="1" applyAlignment="1">
      <alignment vertical="center"/>
    </xf>
    <xf numFmtId="0" fontId="34" fillId="26" borderId="0" xfId="0" applyFont="1" applyFill="1" applyAlignment="1">
      <alignment vertical="center"/>
    </xf>
    <xf numFmtId="0" fontId="7" fillId="25" borderId="14" xfId="0" applyFont="1" applyFill="1" applyBorder="1" applyAlignment="1">
      <alignment horizontal="left" vertical="center"/>
    </xf>
    <xf numFmtId="0" fontId="48" fillId="0" borderId="43" xfId="0" applyFont="1" applyBorder="1" applyAlignment="1">
      <alignment horizontal="left" vertical="center" indent="1"/>
    </xf>
    <xf numFmtId="0" fontId="80" fillId="25" borderId="0" xfId="0" applyFont="1" applyFill="1" applyAlignment="1">
      <alignment vertical="center"/>
    </xf>
    <xf numFmtId="0" fontId="14" fillId="25" borderId="42" xfId="0" applyFont="1" applyFill="1" applyBorder="1" applyAlignment="1">
      <alignment horizontal="left" vertical="center" wrapText="1"/>
    </xf>
    <xf numFmtId="49" fontId="8" fillId="0" borderId="14" xfId="0" applyNumberFormat="1" applyFont="1" applyBorder="1" applyAlignment="1">
      <alignment horizontal="left" vertical="center"/>
    </xf>
    <xf numFmtId="0" fontId="81" fillId="25" borderId="0" xfId="0" applyFont="1" applyFill="1" applyAlignment="1">
      <alignment vertical="center"/>
    </xf>
    <xf numFmtId="49" fontId="0" fillId="0" borderId="48" xfId="0" applyNumberFormat="1" applyBorder="1" applyAlignment="1">
      <alignment horizontal="left" vertical="center"/>
    </xf>
    <xf numFmtId="0" fontId="14" fillId="0" borderId="65" xfId="0" applyFont="1" applyBorder="1" applyAlignment="1">
      <alignment horizontal="left" vertical="center" wrapText="1" indent="1"/>
    </xf>
    <xf numFmtId="49" fontId="7" fillId="0" borderId="14" xfId="0" applyNumberFormat="1" applyFont="1" applyBorder="1" applyAlignment="1">
      <alignment vertical="center"/>
    </xf>
    <xf numFmtId="0" fontId="45" fillId="0" borderId="41" xfId="0" applyFont="1" applyBorder="1" applyAlignment="1">
      <alignment horizontal="left" vertical="center"/>
    </xf>
    <xf numFmtId="0" fontId="34" fillId="0" borderId="14" xfId="0" applyFont="1" applyBorder="1" applyAlignment="1">
      <alignment horizontal="left" vertical="center" wrapText="1"/>
    </xf>
    <xf numFmtId="0" fontId="41" fillId="0" borderId="14" xfId="0" applyFont="1" applyBorder="1" applyAlignment="1">
      <alignment horizontal="left" vertical="center" wrapText="1"/>
    </xf>
    <xf numFmtId="0" fontId="14" fillId="26" borderId="15" xfId="0" applyFont="1" applyFill="1" applyBorder="1" applyAlignment="1">
      <alignment horizontal="left" vertical="center" wrapText="1"/>
    </xf>
    <xf numFmtId="0" fontId="72" fillId="26" borderId="0" xfId="0" applyFont="1" applyFill="1"/>
    <xf numFmtId="49" fontId="12" fillId="0" borderId="14" xfId="0" applyNumberFormat="1" applyFont="1" applyBorder="1" applyAlignment="1">
      <alignment horizontal="left" vertical="center"/>
    </xf>
    <xf numFmtId="0" fontId="41" fillId="26" borderId="39" xfId="0" applyFont="1" applyFill="1" applyBorder="1" applyAlignment="1">
      <alignment horizontal="left" vertical="center" wrapText="1"/>
    </xf>
    <xf numFmtId="0" fontId="76" fillId="26" borderId="0" xfId="0" applyFont="1" applyFill="1"/>
    <xf numFmtId="0" fontId="5" fillId="26" borderId="0" xfId="0" applyFont="1" applyFill="1"/>
    <xf numFmtId="0" fontId="12" fillId="0" borderId="0" xfId="0" applyFont="1" applyAlignment="1">
      <alignment horizontal="center" vertical="center"/>
    </xf>
    <xf numFmtId="0" fontId="73" fillId="26" borderId="75" xfId="0" applyFont="1" applyFill="1" applyBorder="1" applyAlignment="1">
      <alignment vertical="center"/>
    </xf>
    <xf numFmtId="0" fontId="73" fillId="26" borderId="21" xfId="0" applyFont="1" applyFill="1" applyBorder="1" applyAlignment="1">
      <alignment vertical="center"/>
    </xf>
    <xf numFmtId="0" fontId="12" fillId="26" borderId="76" xfId="0" applyFont="1" applyFill="1" applyBorder="1" applyAlignment="1">
      <alignment vertical="center"/>
    </xf>
    <xf numFmtId="0" fontId="25" fillId="0" borderId="39" xfId="0" applyFont="1" applyBorder="1" applyAlignment="1">
      <alignment horizontal="center" vertical="center"/>
    </xf>
    <xf numFmtId="0" fontId="7" fillId="24" borderId="14" xfId="0" applyFont="1" applyFill="1" applyBorder="1" applyAlignment="1">
      <alignment horizontal="center" vertical="center"/>
    </xf>
    <xf numFmtId="0" fontId="25" fillId="0" borderId="48" xfId="0" applyFont="1" applyBorder="1" applyAlignment="1">
      <alignment horizontal="center" vertical="center"/>
    </xf>
    <xf numFmtId="0" fontId="25" fillId="0" borderId="14" xfId="0" applyFont="1" applyBorder="1" applyAlignment="1">
      <alignment horizontal="center" vertical="center"/>
    </xf>
    <xf numFmtId="0" fontId="11" fillId="24" borderId="34" xfId="0" applyFont="1" applyFill="1" applyBorder="1" applyAlignment="1">
      <alignment horizontal="center" vertical="center"/>
    </xf>
    <xf numFmtId="0" fontId="17" fillId="25" borderId="39" xfId="0" applyFont="1" applyFill="1" applyBorder="1" applyAlignment="1">
      <alignment horizontal="center" vertical="center"/>
    </xf>
    <xf numFmtId="0" fontId="17" fillId="25" borderId="14" xfId="0" applyFont="1" applyFill="1" applyBorder="1" applyAlignment="1">
      <alignment horizontal="center" vertical="center"/>
    </xf>
    <xf numFmtId="0" fontId="17" fillId="0" borderId="14" xfId="0" applyFont="1" applyBorder="1" applyAlignment="1">
      <alignment horizontal="center" vertical="center"/>
    </xf>
    <xf numFmtId="0" fontId="17" fillId="0" borderId="67" xfId="0" applyFont="1" applyBorder="1" applyAlignment="1">
      <alignment horizontal="center" vertical="center"/>
    </xf>
    <xf numFmtId="0" fontId="11" fillId="24" borderId="21" xfId="0" applyFont="1" applyFill="1" applyBorder="1" applyAlignment="1">
      <alignment horizontal="center" vertical="center"/>
    </xf>
    <xf numFmtId="0" fontId="17" fillId="0" borderId="39" xfId="0" applyFont="1" applyBorder="1" applyAlignment="1">
      <alignment horizontal="center" vertical="center"/>
    </xf>
    <xf numFmtId="0" fontId="17" fillId="0" borderId="16" xfId="0" applyFont="1" applyBorder="1" applyAlignment="1">
      <alignment horizontal="center" vertical="center"/>
    </xf>
    <xf numFmtId="0" fontId="17" fillId="0" borderId="11" xfId="0" applyFont="1" applyBorder="1" applyAlignment="1">
      <alignment horizontal="center" vertical="center"/>
    </xf>
    <xf numFmtId="0" fontId="19" fillId="24" borderId="21" xfId="0" applyFont="1" applyFill="1" applyBorder="1" applyAlignment="1">
      <alignment horizontal="center" vertical="center"/>
    </xf>
    <xf numFmtId="0" fontId="17" fillId="0" borderId="42" xfId="0" applyFont="1" applyBorder="1" applyAlignment="1">
      <alignment horizontal="center" vertical="center"/>
    </xf>
    <xf numFmtId="0" fontId="17" fillId="0" borderId="41" xfId="0" applyFont="1" applyBorder="1" applyAlignment="1">
      <alignment horizontal="center" vertical="center"/>
    </xf>
    <xf numFmtId="0" fontId="12" fillId="0" borderId="14" xfId="0" applyFont="1" applyBorder="1" applyAlignment="1">
      <alignment horizontal="center" vertical="center"/>
    </xf>
    <xf numFmtId="0" fontId="19" fillId="0" borderId="14" xfId="0" applyFont="1" applyBorder="1" applyAlignment="1">
      <alignment horizontal="center" vertical="center"/>
    </xf>
    <xf numFmtId="0" fontId="19" fillId="24" borderId="34" xfId="0" applyFont="1" applyFill="1" applyBorder="1" applyAlignment="1">
      <alignment horizontal="center" vertical="center"/>
    </xf>
    <xf numFmtId="0" fontId="17" fillId="0" borderId="40" xfId="0" applyFont="1" applyBorder="1" applyAlignment="1">
      <alignment horizontal="center" vertical="center"/>
    </xf>
    <xf numFmtId="0" fontId="25" fillId="0" borderId="21" xfId="0" applyFont="1" applyBorder="1" applyAlignment="1">
      <alignment horizontal="center" vertical="center"/>
    </xf>
    <xf numFmtId="0" fontId="17" fillId="0" borderId="77" xfId="0" applyFont="1" applyBorder="1" applyAlignment="1">
      <alignment horizontal="center" vertical="center"/>
    </xf>
    <xf numFmtId="0" fontId="17" fillId="0" borderId="64" xfId="0" applyFont="1" applyBorder="1" applyAlignment="1">
      <alignment horizontal="center" vertical="center"/>
    </xf>
    <xf numFmtId="0" fontId="20" fillId="24" borderId="34" xfId="0" applyFont="1" applyFill="1" applyBorder="1" applyAlignment="1">
      <alignment horizontal="center" vertical="center"/>
    </xf>
    <xf numFmtId="49" fontId="13" fillId="0" borderId="34" xfId="0" applyNumberFormat="1" applyFont="1" applyBorder="1" applyAlignment="1">
      <alignment horizontal="left" vertical="center"/>
    </xf>
    <xf numFmtId="0" fontId="26" fillId="0" borderId="12" xfId="0" applyFont="1" applyBorder="1" applyAlignment="1">
      <alignment horizontal="center" textRotation="90"/>
    </xf>
    <xf numFmtId="0" fontId="15" fillId="24" borderId="34" xfId="0" applyFont="1" applyFill="1" applyBorder="1" applyAlignment="1">
      <alignment horizontal="left" vertical="center"/>
    </xf>
    <xf numFmtId="49" fontId="17" fillId="0" borderId="34" xfId="0" applyNumberFormat="1" applyFont="1" applyBorder="1" applyAlignment="1">
      <alignment horizontal="left" vertical="center"/>
    </xf>
    <xf numFmtId="0" fontId="34" fillId="0" borderId="35" xfId="0" applyFont="1" applyBorder="1" applyAlignment="1">
      <alignment horizontal="left" vertical="center" wrapText="1"/>
    </xf>
    <xf numFmtId="0" fontId="15" fillId="24" borderId="32" xfId="0" applyFont="1" applyFill="1" applyBorder="1" applyAlignment="1">
      <alignment horizontal="center" vertical="center"/>
    </xf>
    <xf numFmtId="0" fontId="15" fillId="24" borderId="30" xfId="0" applyFont="1" applyFill="1" applyBorder="1" applyAlignment="1">
      <alignment horizontal="center" vertical="center"/>
    </xf>
    <xf numFmtId="0" fontId="7" fillId="0" borderId="34" xfId="0" applyFont="1" applyBorder="1" applyAlignment="1">
      <alignment horizontal="left" vertical="center"/>
    </xf>
    <xf numFmtId="0" fontId="12" fillId="0" borderId="0" xfId="0" applyFont="1" applyAlignment="1">
      <alignment horizontal="center" vertical="center" textRotation="90"/>
    </xf>
    <xf numFmtId="0" fontId="12" fillId="0" borderId="21" xfId="0" applyFont="1" applyBorder="1" applyAlignment="1">
      <alignment vertical="center"/>
    </xf>
    <xf numFmtId="0" fontId="31" fillId="0" borderId="21" xfId="0" applyFont="1" applyBorder="1" applyAlignment="1">
      <alignment horizontal="center" textRotation="90"/>
    </xf>
    <xf numFmtId="0" fontId="12" fillId="24" borderId="21" xfId="0" applyFont="1" applyFill="1" applyBorder="1" applyAlignment="1">
      <alignment horizontal="center" vertical="center"/>
    </xf>
    <xf numFmtId="49" fontId="7" fillId="25" borderId="21" xfId="0" applyNumberFormat="1" applyFont="1" applyFill="1" applyBorder="1" applyAlignment="1">
      <alignment horizontal="left" vertical="center"/>
    </xf>
    <xf numFmtId="0" fontId="14" fillId="0" borderId="35" xfId="0" applyFont="1" applyBorder="1" applyAlignment="1">
      <alignment vertical="center" wrapText="1"/>
    </xf>
    <xf numFmtId="0" fontId="28" fillId="24" borderId="30" xfId="0" applyFont="1" applyFill="1" applyBorder="1" applyAlignment="1">
      <alignment horizontal="center" vertical="center"/>
    </xf>
    <xf numFmtId="0" fontId="28" fillId="24" borderId="32" xfId="0" applyFont="1" applyFill="1" applyBorder="1" applyAlignment="1">
      <alignment horizontal="center" vertical="center"/>
    </xf>
    <xf numFmtId="0" fontId="15" fillId="24" borderId="35" xfId="0" applyFont="1" applyFill="1" applyBorder="1" applyAlignment="1">
      <alignment horizontal="center" vertical="center"/>
    </xf>
    <xf numFmtId="0" fontId="12" fillId="24" borderId="34" xfId="0" applyFont="1" applyFill="1" applyBorder="1" applyAlignment="1">
      <alignment horizontal="center" vertical="center"/>
    </xf>
    <xf numFmtId="0" fontId="34" fillId="0" borderId="38" xfId="0" applyFont="1" applyBorder="1" applyAlignment="1">
      <alignment vertical="center"/>
    </xf>
    <xf numFmtId="0" fontId="29" fillId="24" borderId="30" xfId="0" applyFont="1" applyFill="1" applyBorder="1" applyAlignment="1">
      <alignment horizontal="center" vertical="center"/>
    </xf>
    <xf numFmtId="0" fontId="29" fillId="24" borderId="32" xfId="0" applyFont="1" applyFill="1" applyBorder="1" applyAlignment="1">
      <alignment horizontal="center" vertical="center"/>
    </xf>
    <xf numFmtId="0" fontId="29" fillId="24" borderId="29" xfId="0" applyFont="1" applyFill="1" applyBorder="1" applyAlignment="1">
      <alignment horizontal="center" vertical="center"/>
    </xf>
    <xf numFmtId="0" fontId="29" fillId="24" borderId="35" xfId="0" applyFont="1" applyFill="1" applyBorder="1" applyAlignment="1">
      <alignment horizontal="center" vertical="center"/>
    </xf>
    <xf numFmtId="0" fontId="14" fillId="0" borderId="65" xfId="0" applyFont="1" applyBorder="1" applyAlignment="1">
      <alignment horizontal="left" vertical="center" wrapText="1"/>
    </xf>
    <xf numFmtId="0" fontId="14" fillId="0" borderId="65" xfId="0" applyFont="1" applyBorder="1" applyAlignment="1">
      <alignment vertical="center"/>
    </xf>
    <xf numFmtId="0" fontId="17" fillId="0" borderId="54" xfId="0" applyFont="1" applyBorder="1" applyAlignment="1">
      <alignment horizontal="center" vertical="center"/>
    </xf>
    <xf numFmtId="0" fontId="17" fillId="0" borderId="44" xfId="0" applyFont="1" applyBorder="1" applyAlignment="1">
      <alignment horizontal="center" vertical="center"/>
    </xf>
    <xf numFmtId="0" fontId="17" fillId="0" borderId="37" xfId="0" applyFont="1" applyBorder="1" applyAlignment="1">
      <alignment horizontal="center" vertical="center"/>
    </xf>
    <xf numFmtId="0" fontId="19" fillId="24" borderId="22" xfId="0" applyFont="1" applyFill="1" applyBorder="1" applyAlignment="1">
      <alignment horizontal="center" vertical="center"/>
    </xf>
    <xf numFmtId="0" fontId="17" fillId="0" borderId="57" xfId="0" applyFont="1" applyBorder="1" applyAlignment="1">
      <alignment horizontal="center" vertical="center"/>
    </xf>
    <xf numFmtId="0" fontId="36" fillId="0" borderId="14" xfId="0" applyFont="1" applyBorder="1" applyAlignment="1">
      <alignment horizontal="center" vertical="center"/>
    </xf>
    <xf numFmtId="0" fontId="25" fillId="25" borderId="14" xfId="0" applyFont="1" applyFill="1" applyBorder="1" applyAlignment="1">
      <alignment horizontal="center" vertical="center"/>
    </xf>
    <xf numFmtId="0" fontId="17" fillId="0" borderId="78" xfId="0" applyFont="1" applyBorder="1" applyAlignment="1">
      <alignment horizontal="center" vertical="center"/>
    </xf>
    <xf numFmtId="0" fontId="17" fillId="0" borderId="79" xfId="0" applyFont="1" applyBorder="1" applyAlignment="1">
      <alignment horizontal="center" vertical="center"/>
    </xf>
    <xf numFmtId="0" fontId="24" fillId="0" borderId="14" xfId="0" applyFont="1" applyBorder="1" applyAlignment="1">
      <alignment horizontal="center" vertical="center"/>
    </xf>
    <xf numFmtId="0" fontId="19" fillId="24" borderId="28" xfId="0" applyFont="1" applyFill="1" applyBorder="1" applyAlignment="1">
      <alignment horizontal="center" vertical="center"/>
    </xf>
    <xf numFmtId="0" fontId="14" fillId="0" borderId="65" xfId="0" applyFont="1" applyBorder="1" applyAlignment="1">
      <alignment horizontal="left" vertical="center" indent="1"/>
    </xf>
    <xf numFmtId="0" fontId="12" fillId="0" borderId="39" xfId="0" applyFont="1" applyBorder="1" applyAlignment="1">
      <alignment horizontal="center" vertical="center"/>
    </xf>
    <xf numFmtId="0" fontId="0" fillId="24" borderId="38" xfId="0" applyFill="1" applyBorder="1" applyAlignment="1">
      <alignment horizontal="left" vertical="center"/>
    </xf>
    <xf numFmtId="0" fontId="0" fillId="24" borderId="34" xfId="0" applyFill="1" applyBorder="1" applyAlignment="1">
      <alignment horizontal="left" vertical="center"/>
    </xf>
    <xf numFmtId="0" fontId="7" fillId="25" borderId="34" xfId="0" applyFont="1" applyFill="1" applyBorder="1" applyAlignment="1">
      <alignment horizontal="left" vertical="center" wrapText="1"/>
    </xf>
    <xf numFmtId="0" fontId="15" fillId="24" borderId="35" xfId="0" applyFont="1" applyFill="1" applyBorder="1" applyAlignment="1">
      <alignment vertical="center"/>
    </xf>
    <xf numFmtId="0" fontId="9" fillId="24" borderId="34" xfId="0" applyFont="1" applyFill="1" applyBorder="1" applyAlignment="1">
      <alignment horizontal="center" vertical="center"/>
    </xf>
    <xf numFmtId="0" fontId="15" fillId="24" borderId="61" xfId="0" applyFont="1" applyFill="1" applyBorder="1" applyAlignment="1">
      <alignment vertical="center"/>
    </xf>
    <xf numFmtId="49" fontId="7" fillId="25" borderId="38" xfId="0" applyNumberFormat="1" applyFont="1" applyFill="1" applyBorder="1" applyAlignment="1">
      <alignment horizontal="left" vertical="center"/>
    </xf>
    <xf numFmtId="0" fontId="34" fillId="0" borderId="35" xfId="0" applyFont="1" applyBorder="1" applyAlignment="1">
      <alignment vertical="center" wrapText="1"/>
    </xf>
    <xf numFmtId="0" fontId="15" fillId="24" borderId="30" xfId="0" applyFont="1" applyFill="1" applyBorder="1" applyAlignment="1">
      <alignment horizontal="left" vertical="center"/>
    </xf>
    <xf numFmtId="0" fontId="15" fillId="24" borderId="29" xfId="0" applyFont="1" applyFill="1" applyBorder="1" applyAlignment="1">
      <alignment horizontal="left" vertical="center"/>
    </xf>
    <xf numFmtId="0" fontId="15" fillId="24" borderId="32" xfId="0" applyFont="1" applyFill="1" applyBorder="1" applyAlignment="1">
      <alignment horizontal="left" vertical="center"/>
    </xf>
    <xf numFmtId="0" fontId="15" fillId="24" borderId="31" xfId="0" applyFont="1" applyFill="1" applyBorder="1" applyAlignment="1">
      <alignment horizontal="left" vertical="center"/>
    </xf>
    <xf numFmtId="0" fontId="14" fillId="0" borderId="35" xfId="0" applyFont="1" applyBorder="1" applyAlignment="1">
      <alignment horizontal="left" vertical="center" wrapText="1" indent="1"/>
    </xf>
    <xf numFmtId="0" fontId="34" fillId="0" borderId="65" xfId="0" applyFont="1" applyBorder="1" applyAlignment="1">
      <alignment horizontal="center" vertical="center" wrapText="1"/>
    </xf>
    <xf numFmtId="0" fontId="7" fillId="0" borderId="48" xfId="0" applyFont="1" applyBorder="1" applyAlignment="1">
      <alignment horizontal="left" vertical="center" wrapText="1"/>
    </xf>
    <xf numFmtId="0" fontId="14" fillId="0" borderId="56" xfId="0" applyFont="1" applyBorder="1" applyAlignment="1">
      <alignment horizontal="left" vertical="center" wrapText="1" indent="1"/>
    </xf>
    <xf numFmtId="0" fontId="0" fillId="0" borderId="48" xfId="0" applyBorder="1" applyAlignment="1">
      <alignment horizontal="left" vertical="center"/>
    </xf>
    <xf numFmtId="0" fontId="14" fillId="0" borderId="56" xfId="0" applyFont="1" applyBorder="1" applyAlignment="1">
      <alignment horizontal="left" vertical="center" wrapText="1"/>
    </xf>
    <xf numFmtId="0" fontId="14" fillId="0" borderId="55" xfId="0" applyFont="1" applyBorder="1" applyAlignment="1">
      <alignment horizontal="left" vertical="center" wrapText="1"/>
    </xf>
    <xf numFmtId="0" fontId="14" fillId="0" borderId="38" xfId="0" applyFont="1" applyBorder="1" applyAlignment="1">
      <alignment horizontal="left" vertical="center" wrapText="1" indent="1"/>
    </xf>
    <xf numFmtId="0" fontId="14" fillId="0" borderId="48" xfId="0" applyFont="1" applyBorder="1" applyAlignment="1">
      <alignment horizontal="left" vertical="center" indent="1"/>
    </xf>
    <xf numFmtId="0" fontId="25" fillId="0" borderId="0" xfId="0" applyFont="1" applyAlignment="1">
      <alignment horizontal="center" vertical="center" wrapText="1"/>
    </xf>
    <xf numFmtId="0" fontId="17" fillId="25" borderId="0" xfId="0" applyFont="1" applyFill="1" applyAlignment="1">
      <alignment horizontal="center" vertical="center"/>
    </xf>
    <xf numFmtId="49" fontId="7" fillId="0" borderId="14" xfId="0" applyNumberFormat="1" applyFont="1" applyBorder="1" applyAlignment="1">
      <alignment horizontal="left" vertical="center" wrapText="1"/>
    </xf>
    <xf numFmtId="49" fontId="7" fillId="25" borderId="56" xfId="0" applyNumberFormat="1" applyFont="1" applyFill="1" applyBorder="1" applyAlignment="1">
      <alignment horizontal="left" vertical="center"/>
    </xf>
    <xf numFmtId="0" fontId="73" fillId="26" borderId="0" xfId="0" applyFont="1" applyFill="1" applyAlignment="1">
      <alignment vertical="center"/>
    </xf>
    <xf numFmtId="0" fontId="7" fillId="0" borderId="42" xfId="0" applyFont="1" applyBorder="1" applyAlignment="1">
      <alignment vertical="center"/>
    </xf>
    <xf numFmtId="0" fontId="16" fillId="0" borderId="42" xfId="0" applyFont="1" applyBorder="1" applyAlignment="1">
      <alignment horizontal="center" vertical="center"/>
    </xf>
    <xf numFmtId="0" fontId="34" fillId="0" borderId="14" xfId="0" applyFont="1" applyBorder="1" applyAlignment="1">
      <alignment vertical="center" wrapText="1"/>
    </xf>
    <xf numFmtId="49" fontId="17" fillId="0" borderId="41" xfId="0" applyNumberFormat="1" applyFont="1" applyBorder="1" applyAlignment="1">
      <alignment horizontal="left" vertical="center"/>
    </xf>
    <xf numFmtId="0" fontId="14" fillId="35" borderId="53" xfId="0" applyFont="1" applyFill="1" applyBorder="1" applyAlignment="1">
      <alignment horizontal="left" vertical="center" wrapText="1"/>
    </xf>
    <xf numFmtId="0" fontId="7" fillId="0" borderId="39" xfId="0" applyFont="1" applyBorder="1" applyAlignment="1">
      <alignment horizontal="center" vertical="center"/>
    </xf>
    <xf numFmtId="0" fontId="14" fillId="36" borderId="47" xfId="0" applyFont="1" applyFill="1" applyBorder="1" applyAlignment="1">
      <alignment horizontal="left" vertical="center" wrapText="1"/>
    </xf>
    <xf numFmtId="0" fontId="14" fillId="36" borderId="43" xfId="0" applyFont="1" applyFill="1" applyBorder="1" applyAlignment="1">
      <alignment horizontal="left" vertical="center" wrapText="1"/>
    </xf>
    <xf numFmtId="0" fontId="7" fillId="0" borderId="42" xfId="0" applyFont="1" applyBorder="1" applyAlignment="1">
      <alignment horizontal="center" vertical="center"/>
    </xf>
    <xf numFmtId="0" fontId="14" fillId="36" borderId="53" xfId="0" applyFont="1" applyFill="1" applyBorder="1" applyAlignment="1">
      <alignment horizontal="left" vertical="center" wrapText="1"/>
    </xf>
    <xf numFmtId="0" fontId="25" fillId="0" borderId="14" xfId="0" applyFont="1" applyBorder="1" applyAlignment="1">
      <alignment horizontal="center" vertical="center" wrapText="1"/>
    </xf>
    <xf numFmtId="0" fontId="14" fillId="26" borderId="0" xfId="0" applyFont="1" applyFill="1" applyAlignment="1">
      <alignment vertical="center"/>
    </xf>
    <xf numFmtId="49" fontId="7" fillId="25" borderId="49" xfId="0" applyNumberFormat="1" applyFont="1" applyFill="1" applyBorder="1" applyAlignment="1">
      <alignment horizontal="left" vertical="center"/>
    </xf>
    <xf numFmtId="0" fontId="14" fillId="25" borderId="44" xfId="0" applyFont="1" applyFill="1" applyBorder="1" applyAlignment="1">
      <alignment horizontal="left" vertical="center" wrapText="1"/>
    </xf>
    <xf numFmtId="0" fontId="14" fillId="36" borderId="53" xfId="0" applyFont="1" applyFill="1" applyBorder="1" applyAlignment="1">
      <alignment horizontal="left" vertical="top" wrapText="1"/>
    </xf>
    <xf numFmtId="0" fontId="25" fillId="36" borderId="14" xfId="0" applyFont="1" applyFill="1" applyBorder="1" applyAlignment="1">
      <alignment horizontal="center" vertical="center"/>
    </xf>
    <xf numFmtId="49" fontId="7" fillId="36" borderId="39" xfId="0" applyNumberFormat="1" applyFont="1" applyFill="1" applyBorder="1" applyAlignment="1">
      <alignment horizontal="left" vertical="center"/>
    </xf>
    <xf numFmtId="49" fontId="7" fillId="36" borderId="14" xfId="0" applyNumberFormat="1" applyFont="1" applyFill="1" applyBorder="1" applyAlignment="1">
      <alignment horizontal="left" vertical="center"/>
    </xf>
    <xf numFmtId="0" fontId="7" fillId="24" borderId="16" xfId="0" applyFont="1" applyFill="1" applyBorder="1" applyAlignment="1" applyProtection="1">
      <alignment horizontal="center" vertical="center"/>
      <protection locked="0"/>
    </xf>
    <xf numFmtId="0" fontId="15" fillId="24" borderId="22" xfId="0" applyFont="1" applyFill="1" applyBorder="1" applyAlignment="1">
      <alignment horizontal="center" vertical="center"/>
    </xf>
    <xf numFmtId="0" fontId="83" fillId="0" borderId="14" xfId="0" applyFont="1" applyBorder="1" applyAlignment="1">
      <alignment horizontal="left" vertical="center" wrapText="1"/>
    </xf>
    <xf numFmtId="0" fontId="14" fillId="37" borderId="57" xfId="0" applyFont="1" applyFill="1" applyBorder="1" applyAlignment="1">
      <alignment horizontal="left" vertical="center" wrapText="1"/>
    </xf>
    <xf numFmtId="0" fontId="82" fillId="0" borderId="21" xfId="0" applyFont="1" applyBorder="1" applyAlignment="1">
      <alignment horizontal="left" vertical="center" wrapText="1"/>
    </xf>
    <xf numFmtId="0" fontId="14" fillId="36" borderId="14" xfId="0" applyFont="1" applyFill="1" applyBorder="1" applyAlignment="1">
      <alignment horizontal="left" vertical="center" wrapText="1"/>
    </xf>
    <xf numFmtId="0" fontId="83" fillId="25" borderId="39" xfId="0" applyFont="1" applyFill="1" applyBorder="1" applyAlignment="1">
      <alignment horizontal="left" vertical="center" wrapText="1"/>
    </xf>
    <xf numFmtId="0" fontId="83" fillId="36" borderId="14" xfId="0" applyFont="1" applyFill="1" applyBorder="1" applyAlignment="1">
      <alignment horizontal="left" vertical="center" wrapText="1"/>
    </xf>
    <xf numFmtId="0" fontId="14" fillId="0" borderId="35" xfId="0" applyFont="1" applyBorder="1" applyAlignment="1">
      <alignment horizontal="left" vertical="center" indent="1"/>
    </xf>
    <xf numFmtId="0" fontId="14" fillId="0" borderId="0" xfId="0" applyFont="1" applyAlignment="1">
      <alignment horizontal="left" vertical="center"/>
    </xf>
    <xf numFmtId="0" fontId="25" fillId="0" borderId="34" xfId="0" applyFont="1" applyBorder="1" applyAlignment="1">
      <alignment horizontal="center" vertical="center"/>
    </xf>
    <xf numFmtId="0" fontId="15" fillId="24" borderId="35" xfId="0" applyFont="1" applyFill="1" applyBorder="1" applyAlignment="1">
      <alignment horizontal="left" vertical="center"/>
    </xf>
    <xf numFmtId="0" fontId="7" fillId="0" borderId="34" xfId="0" applyFont="1" applyBorder="1" applyAlignment="1">
      <alignment horizontal="left" vertical="center" wrapText="1"/>
    </xf>
    <xf numFmtId="0" fontId="8" fillId="0" borderId="48" xfId="0" applyFont="1" applyBorder="1" applyAlignment="1">
      <alignment horizontal="left" vertical="center"/>
    </xf>
    <xf numFmtId="0" fontId="44" fillId="0" borderId="55" xfId="0" applyFont="1" applyBorder="1" applyAlignment="1">
      <alignment horizontal="left" vertical="center" wrapText="1"/>
    </xf>
    <xf numFmtId="0" fontId="15" fillId="24" borderId="33" xfId="0" applyFont="1" applyFill="1" applyBorder="1" applyAlignment="1">
      <alignment vertical="center"/>
    </xf>
    <xf numFmtId="0" fontId="7" fillId="0" borderId="48" xfId="0" applyFont="1" applyBorder="1" applyAlignment="1">
      <alignment vertical="center"/>
    </xf>
    <xf numFmtId="1" fontId="7" fillId="0" borderId="14" xfId="0" applyNumberFormat="1" applyFont="1" applyBorder="1" applyAlignment="1">
      <alignment horizontal="left" vertical="center"/>
    </xf>
    <xf numFmtId="217" fontId="7" fillId="0" borderId="14" xfId="0" applyNumberFormat="1" applyFont="1" applyBorder="1" applyAlignment="1">
      <alignment horizontal="left" vertical="center"/>
    </xf>
    <xf numFmtId="49" fontId="7" fillId="37" borderId="14" xfId="0" applyNumberFormat="1" applyFont="1" applyFill="1" applyBorder="1" applyAlignment="1">
      <alignment horizontal="left" vertical="center"/>
    </xf>
    <xf numFmtId="0" fontId="14" fillId="37" borderId="14" xfId="0" applyFont="1" applyFill="1" applyBorder="1" applyAlignment="1">
      <alignment horizontal="left" vertical="center" wrapText="1"/>
    </xf>
    <xf numFmtId="0" fontId="79" fillId="36" borderId="0" xfId="0" applyFont="1" applyFill="1" applyAlignment="1">
      <alignment vertical="center"/>
    </xf>
    <xf numFmtId="0" fontId="7" fillId="0" borderId="41" xfId="0" applyFont="1" applyBorder="1" applyAlignment="1">
      <alignment horizontal="center" vertical="center"/>
    </xf>
    <xf numFmtId="0" fontId="17" fillId="0" borderId="74" xfId="0" applyFont="1" applyBorder="1" applyAlignment="1">
      <alignment horizontal="center" vertical="center"/>
    </xf>
    <xf numFmtId="49" fontId="7" fillId="0" borderId="54" xfId="0" applyNumberFormat="1" applyFont="1" applyBorder="1" applyAlignment="1">
      <alignment horizontal="left" vertical="center"/>
    </xf>
    <xf numFmtId="0" fontId="7" fillId="0" borderId="39" xfId="0" applyFont="1" applyBorder="1" applyAlignment="1" applyProtection="1">
      <alignment horizontal="center" vertical="center"/>
      <protection locked="0"/>
    </xf>
    <xf numFmtId="0" fontId="17" fillId="0" borderId="48" xfId="0" applyFont="1" applyBorder="1" applyAlignment="1">
      <alignment horizontal="center" vertical="center"/>
    </xf>
    <xf numFmtId="0" fontId="2" fillId="36" borderId="0" xfId="51" applyFill="1" applyProtection="1">
      <protection locked="0"/>
    </xf>
    <xf numFmtId="0" fontId="2" fillId="36" borderId="0" xfId="51" applyFill="1"/>
    <xf numFmtId="0" fontId="90" fillId="36" borderId="0" xfId="51" applyFont="1" applyFill="1"/>
    <xf numFmtId="0" fontId="96" fillId="36" borderId="0" xfId="52" applyFill="1"/>
    <xf numFmtId="0" fontId="94" fillId="36" borderId="0" xfId="51" applyFont="1" applyFill="1"/>
    <xf numFmtId="0" fontId="2" fillId="36" borderId="10" xfId="51" applyFill="1" applyBorder="1"/>
    <xf numFmtId="0" fontId="2" fillId="36" borderId="18" xfId="51" applyFill="1" applyBorder="1"/>
    <xf numFmtId="0" fontId="2" fillId="36" borderId="12" xfId="51" applyFill="1" applyBorder="1"/>
    <xf numFmtId="0" fontId="2" fillId="36" borderId="52" xfId="51" applyFill="1" applyBorder="1"/>
    <xf numFmtId="0" fontId="2" fillId="36" borderId="23" xfId="51" applyFill="1" applyBorder="1"/>
    <xf numFmtId="0" fontId="2" fillId="36" borderId="59" xfId="51" applyFill="1" applyBorder="1"/>
    <xf numFmtId="0" fontId="2" fillId="36" borderId="80" xfId="51" applyFill="1" applyBorder="1"/>
    <xf numFmtId="0" fontId="97" fillId="36" borderId="41" xfId="51" applyFont="1" applyFill="1" applyBorder="1" applyAlignment="1" applyProtection="1">
      <alignment wrapText="1"/>
      <protection locked="0"/>
    </xf>
    <xf numFmtId="0" fontId="93" fillId="36" borderId="132" xfId="45" applyFill="1" applyBorder="1" applyAlignment="1">
      <alignment vertical="center" wrapText="1"/>
    </xf>
    <xf numFmtId="0" fontId="2" fillId="36" borderId="133" xfId="51" applyFill="1" applyBorder="1" applyAlignment="1">
      <alignment vertical="center" wrapText="1"/>
    </xf>
    <xf numFmtId="0" fontId="2" fillId="36" borderId="134" xfId="51" applyFill="1" applyBorder="1" applyAlignment="1">
      <alignment vertical="center" wrapText="1"/>
    </xf>
    <xf numFmtId="0" fontId="2" fillId="36" borderId="0" xfId="51" applyFill="1" applyAlignment="1" applyProtection="1">
      <alignment wrapText="1"/>
      <protection locked="0"/>
    </xf>
    <xf numFmtId="0" fontId="2" fillId="36" borderId="0" xfId="51" applyFill="1" applyAlignment="1">
      <alignment wrapText="1"/>
    </xf>
    <xf numFmtId="0" fontId="97" fillId="36" borderId="14" xfId="51" applyFont="1" applyFill="1" applyBorder="1" applyAlignment="1" applyProtection="1">
      <alignment wrapText="1"/>
      <protection locked="0"/>
    </xf>
    <xf numFmtId="0" fontId="93" fillId="36" borderId="70" xfId="45" applyFill="1" applyBorder="1" applyAlignment="1">
      <alignment horizontal="left" vertical="center" wrapText="1"/>
    </xf>
    <xf numFmtId="0" fontId="98" fillId="36" borderId="51" xfId="51" applyFont="1" applyFill="1" applyBorder="1" applyAlignment="1">
      <alignment horizontal="left" vertical="center" wrapText="1"/>
    </xf>
    <xf numFmtId="0" fontId="98" fillId="36" borderId="71" xfId="51" applyFont="1" applyFill="1" applyBorder="1" applyAlignment="1">
      <alignment horizontal="left" vertical="center" wrapText="1"/>
    </xf>
    <xf numFmtId="0" fontId="97" fillId="36" borderId="48" xfId="51" applyFont="1" applyFill="1" applyBorder="1" applyAlignment="1" applyProtection="1">
      <alignment wrapText="1"/>
      <protection locked="0"/>
    </xf>
    <xf numFmtId="0" fontId="93" fillId="36" borderId="72" xfId="45" applyFill="1" applyBorder="1" applyAlignment="1">
      <alignment horizontal="left" vertical="center" wrapText="1"/>
    </xf>
    <xf numFmtId="0" fontId="98" fillId="36" borderId="135" xfId="51" applyFont="1" applyFill="1" applyBorder="1" applyAlignment="1">
      <alignment horizontal="left" vertical="center" wrapText="1"/>
    </xf>
    <xf numFmtId="0" fontId="98" fillId="36" borderId="73" xfId="51" applyFont="1" applyFill="1" applyBorder="1" applyAlignment="1">
      <alignment horizontal="left" vertical="center" wrapText="1"/>
    </xf>
    <xf numFmtId="0" fontId="2" fillId="36" borderId="0" xfId="51" applyFill="1" applyAlignment="1">
      <alignment vertical="center"/>
    </xf>
    <xf numFmtId="0" fontId="94" fillId="36" borderId="0" xfId="51" applyFont="1" applyFill="1" applyAlignment="1">
      <alignment vertical="center"/>
    </xf>
    <xf numFmtId="0" fontId="2" fillId="36" borderId="21" xfId="51" applyFill="1" applyBorder="1"/>
    <xf numFmtId="0" fontId="2" fillId="36" borderId="10" xfId="51" applyFill="1" applyBorder="1" applyAlignment="1">
      <alignment vertical="center"/>
    </xf>
    <xf numFmtId="0" fontId="2" fillId="36" borderId="18" xfId="51" applyFill="1" applyBorder="1" applyAlignment="1">
      <alignment vertical="center"/>
    </xf>
    <xf numFmtId="0" fontId="2" fillId="36" borderId="12" xfId="51" applyFill="1" applyBorder="1" applyAlignment="1">
      <alignment vertical="center"/>
    </xf>
    <xf numFmtId="0" fontId="2" fillId="36" borderId="28" xfId="51" applyFill="1" applyBorder="1"/>
    <xf numFmtId="0" fontId="2" fillId="36" borderId="24" xfId="51" applyFill="1" applyBorder="1" applyAlignment="1">
      <alignment vertical="center"/>
    </xf>
    <xf numFmtId="0" fontId="2" fillId="36" borderId="60" xfId="51" applyFill="1" applyBorder="1" applyAlignment="1">
      <alignment vertical="center"/>
    </xf>
    <xf numFmtId="0" fontId="2" fillId="36" borderId="25" xfId="51" applyFill="1" applyBorder="1" applyAlignment="1">
      <alignment vertical="center"/>
    </xf>
    <xf numFmtId="0" fontId="93" fillId="36" borderId="68" xfId="45" applyFill="1" applyBorder="1" applyAlignment="1">
      <alignment horizontal="left" vertical="center" wrapText="1"/>
    </xf>
    <xf numFmtId="0" fontId="98" fillId="36" borderId="136" xfId="51" applyFont="1" applyFill="1" applyBorder="1" applyAlignment="1">
      <alignment horizontal="left" vertical="center" wrapText="1"/>
    </xf>
    <xf numFmtId="0" fontId="98" fillId="36" borderId="69" xfId="51" applyFont="1" applyFill="1" applyBorder="1" applyAlignment="1">
      <alignment horizontal="left" vertical="center" wrapText="1"/>
    </xf>
    <xf numFmtId="0" fontId="92" fillId="36" borderId="0" xfId="51" applyFont="1" applyFill="1"/>
    <xf numFmtId="0" fontId="98" fillId="36" borderId="0" xfId="51" applyFont="1" applyFill="1" applyAlignment="1">
      <alignment horizontal="left" vertical="center" wrapText="1"/>
    </xf>
    <xf numFmtId="0" fontId="98" fillId="36" borderId="0" xfId="51" applyFont="1" applyFill="1" applyAlignment="1">
      <alignment horizontal="left" vertical="top" wrapText="1"/>
    </xf>
    <xf numFmtId="0" fontId="93" fillId="36" borderId="0" xfId="45" applyFill="1"/>
    <xf numFmtId="0" fontId="2" fillId="0" borderId="0" xfId="51" applyProtection="1">
      <protection locked="0"/>
    </xf>
    <xf numFmtId="0" fontId="2" fillId="0" borderId="0" xfId="51"/>
    <xf numFmtId="0" fontId="45" fillId="0" borderId="14" xfId="0" applyFont="1" applyBorder="1" applyAlignment="1">
      <alignment horizontal="left" vertical="center"/>
    </xf>
    <xf numFmtId="0" fontId="14" fillId="0" borderId="42" xfId="0" applyFont="1" applyBorder="1" applyAlignment="1">
      <alignment horizontal="left" vertical="center" wrapText="1"/>
    </xf>
    <xf numFmtId="0" fontId="17" fillId="25" borderId="42" xfId="0" applyFont="1" applyFill="1" applyBorder="1" applyAlignment="1">
      <alignment horizontal="center" vertical="center"/>
    </xf>
    <xf numFmtId="49" fontId="7" fillId="0" borderId="36" xfId="0" applyNumberFormat="1" applyFont="1" applyBorder="1" applyAlignment="1">
      <alignment horizontal="left" vertical="center"/>
    </xf>
    <xf numFmtId="0" fontId="7" fillId="42" borderId="39" xfId="0" applyFont="1" applyFill="1" applyBorder="1" applyAlignment="1" applyProtection="1">
      <alignment horizontal="center" vertical="center"/>
      <protection locked="0"/>
    </xf>
    <xf numFmtId="0" fontId="7" fillId="42" borderId="39" xfId="0" applyFont="1" applyFill="1" applyBorder="1" applyAlignment="1">
      <alignment horizontal="center" vertical="center"/>
    </xf>
    <xf numFmtId="0" fontId="7" fillId="24" borderId="42" xfId="0" applyFont="1" applyFill="1" applyBorder="1" applyAlignment="1">
      <alignment horizontal="center" vertical="center"/>
    </xf>
    <xf numFmtId="0" fontId="16" fillId="26" borderId="48" xfId="0" applyFont="1" applyFill="1" applyBorder="1" applyAlignment="1">
      <alignment horizontal="center" vertical="center"/>
    </xf>
    <xf numFmtId="0" fontId="34" fillId="0" borderId="39" xfId="0" applyFont="1" applyBorder="1" applyAlignment="1">
      <alignment horizontal="left" vertical="center" wrapText="1"/>
    </xf>
    <xf numFmtId="0" fontId="7" fillId="0" borderId="14" xfId="0" applyFont="1" applyBorder="1" applyAlignment="1">
      <alignment vertical="center"/>
    </xf>
    <xf numFmtId="0" fontId="34" fillId="0" borderId="63" xfId="0" applyFont="1" applyBorder="1" applyAlignment="1">
      <alignment vertical="center" wrapText="1"/>
    </xf>
    <xf numFmtId="0" fontId="50" fillId="0" borderId="63" xfId="0" applyFont="1" applyBorder="1" applyAlignment="1">
      <alignment horizontal="left" vertical="center" wrapText="1"/>
    </xf>
    <xf numFmtId="0" fontId="7" fillId="0" borderId="34" xfId="0" applyFont="1" applyBorder="1" applyAlignment="1">
      <alignment vertical="center"/>
    </xf>
    <xf numFmtId="0" fontId="100" fillId="0" borderId="39" xfId="0" applyFont="1" applyBorder="1" applyAlignment="1">
      <alignment horizontal="center" vertical="center"/>
    </xf>
    <xf numFmtId="0" fontId="100" fillId="0" borderId="14" xfId="0" applyFont="1" applyBorder="1" applyAlignment="1">
      <alignment horizontal="center" vertical="center"/>
    </xf>
    <xf numFmtId="0" fontId="34" fillId="0" borderId="62" xfId="0" applyFont="1" applyBorder="1" applyAlignment="1">
      <alignment horizontal="left" vertical="center" wrapText="1"/>
    </xf>
    <xf numFmtId="0" fontId="7" fillId="0" borderId="63" xfId="0" applyFont="1" applyBorder="1" applyAlignment="1">
      <alignment horizontal="left" vertical="center"/>
    </xf>
    <xf numFmtId="0" fontId="76" fillId="25" borderId="0" xfId="0" applyFont="1" applyFill="1" applyAlignment="1">
      <alignment vertical="center"/>
    </xf>
    <xf numFmtId="0" fontId="7" fillId="24" borderId="42" xfId="0" applyFont="1" applyFill="1" applyBorder="1" applyAlignment="1" applyProtection="1">
      <alignment horizontal="center" vertical="center"/>
      <protection locked="0"/>
    </xf>
    <xf numFmtId="0" fontId="14" fillId="0" borderId="16" xfId="0" applyFont="1" applyBorder="1" applyAlignment="1">
      <alignment horizontal="left" vertical="center" wrapText="1"/>
    </xf>
    <xf numFmtId="0" fontId="14" fillId="37" borderId="16" xfId="0" applyFont="1" applyFill="1" applyBorder="1" applyAlignment="1">
      <alignment horizontal="left" vertical="center" wrapText="1"/>
    </xf>
    <xf numFmtId="0" fontId="16" fillId="37" borderId="14" xfId="0" applyFont="1" applyFill="1" applyBorder="1" applyAlignment="1">
      <alignment horizontal="center" vertical="center"/>
    </xf>
    <xf numFmtId="0" fontId="16" fillId="37" borderId="16" xfId="0" applyFont="1" applyFill="1" applyBorder="1" applyAlignment="1">
      <alignment horizontal="center" vertical="center"/>
    </xf>
    <xf numFmtId="0" fontId="17" fillId="25" borderId="16" xfId="0" applyFont="1" applyFill="1" applyBorder="1" applyAlignment="1">
      <alignment horizontal="center" vertical="center"/>
    </xf>
    <xf numFmtId="0" fontId="34" fillId="0" borderId="36" xfId="0" applyFont="1" applyBorder="1" applyAlignment="1">
      <alignment horizontal="left" vertical="center" wrapText="1"/>
    </xf>
    <xf numFmtId="0" fontId="15" fillId="24" borderId="59" xfId="0" applyFont="1" applyFill="1" applyBorder="1" applyAlignment="1">
      <alignment horizontal="center" vertical="center"/>
    </xf>
    <xf numFmtId="0" fontId="15" fillId="24" borderId="42" xfId="0" applyFont="1" applyFill="1" applyBorder="1" applyAlignment="1">
      <alignment horizontal="center" vertical="center"/>
    </xf>
    <xf numFmtId="0" fontId="9" fillId="24" borderId="42" xfId="0" applyFont="1" applyFill="1" applyBorder="1" applyAlignment="1">
      <alignment horizontal="center" vertical="center"/>
    </xf>
    <xf numFmtId="0" fontId="7" fillId="42" borderId="14" xfId="0" applyFont="1" applyFill="1" applyBorder="1" applyAlignment="1">
      <alignment horizontal="center" vertical="center"/>
    </xf>
    <xf numFmtId="0" fontId="101" fillId="26" borderId="47" xfId="0" applyFont="1" applyFill="1" applyBorder="1" applyAlignment="1">
      <alignment vertical="center" wrapText="1"/>
    </xf>
    <xf numFmtId="0" fontId="34" fillId="0" borderId="53" xfId="0" applyFont="1" applyBorder="1" applyAlignment="1">
      <alignment horizontal="right" vertical="center" wrapText="1"/>
    </xf>
    <xf numFmtId="49" fontId="8" fillId="0" borderId="15" xfId="0" applyNumberFormat="1" applyFont="1" applyBorder="1" applyAlignment="1">
      <alignment horizontal="left" vertical="center"/>
    </xf>
    <xf numFmtId="0" fontId="25" fillId="25" borderId="48" xfId="0" applyFont="1" applyFill="1" applyBorder="1" applyAlignment="1">
      <alignment horizontal="center" vertical="center"/>
    </xf>
    <xf numFmtId="49" fontId="8" fillId="0" borderId="56" xfId="0" applyNumberFormat="1" applyFont="1" applyBorder="1" applyAlignment="1">
      <alignment horizontal="left" vertical="center"/>
    </xf>
    <xf numFmtId="49" fontId="8" fillId="0" borderId="49" xfId="0" applyNumberFormat="1" applyFont="1" applyBorder="1" applyAlignment="1">
      <alignment horizontal="left" vertical="center"/>
    </xf>
    <xf numFmtId="49" fontId="8" fillId="0" borderId="46" xfId="0" applyNumberFormat="1" applyFont="1" applyBorder="1" applyAlignment="1">
      <alignment horizontal="left" vertical="center"/>
    </xf>
    <xf numFmtId="0" fontId="14" fillId="25" borderId="14" xfId="0" applyFont="1" applyFill="1" applyBorder="1" applyAlignment="1">
      <alignment horizontal="right" vertical="center" wrapText="1"/>
    </xf>
    <xf numFmtId="0" fontId="14" fillId="25" borderId="39" xfId="0" applyFont="1" applyFill="1" applyBorder="1" applyAlignment="1">
      <alignment horizontal="right" vertical="center" wrapText="1"/>
    </xf>
    <xf numFmtId="0" fontId="14" fillId="0" borderId="55" xfId="0" applyFont="1" applyBorder="1" applyAlignment="1">
      <alignment horizontal="left" vertical="center" wrapText="1" indent="1"/>
    </xf>
    <xf numFmtId="0" fontId="14" fillId="38" borderId="47" xfId="0" applyFont="1" applyFill="1" applyBorder="1" applyAlignment="1">
      <alignment horizontal="left" vertical="center" wrapText="1"/>
    </xf>
    <xf numFmtId="0" fontId="14" fillId="37" borderId="15" xfId="0" applyFont="1" applyFill="1" applyBorder="1" applyAlignment="1">
      <alignment horizontal="left" vertical="center" wrapText="1"/>
    </xf>
    <xf numFmtId="49" fontId="7" fillId="26" borderId="48" xfId="0" applyNumberFormat="1" applyFont="1" applyFill="1" applyBorder="1" applyAlignment="1">
      <alignment horizontal="left" vertical="center"/>
    </xf>
    <xf numFmtId="0" fontId="34" fillId="26" borderId="35" xfId="0" applyFont="1" applyFill="1" applyBorder="1" applyAlignment="1">
      <alignment horizontal="left" vertical="center" wrapText="1"/>
    </xf>
    <xf numFmtId="0" fontId="5" fillId="24" borderId="34" xfId="0" applyFont="1" applyFill="1" applyBorder="1" applyAlignment="1">
      <alignment vertical="center"/>
    </xf>
    <xf numFmtId="0" fontId="7" fillId="0" borderId="48" xfId="0" applyFont="1" applyBorder="1" applyAlignment="1">
      <alignment horizontal="left" vertical="center" textRotation="90"/>
    </xf>
    <xf numFmtId="0" fontId="14" fillId="0" borderId="55" xfId="0" applyFont="1" applyBorder="1" applyAlignment="1">
      <alignment horizontal="left" vertical="center" indent="1"/>
    </xf>
    <xf numFmtId="0" fontId="34" fillId="0" borderId="65" xfId="0" applyFont="1" applyBorder="1" applyAlignment="1">
      <alignment vertical="center" wrapText="1"/>
    </xf>
    <xf numFmtId="49" fontId="7" fillId="25" borderId="34" xfId="0" applyNumberFormat="1" applyFont="1" applyFill="1" applyBorder="1" applyAlignment="1">
      <alignment horizontal="left" vertical="center"/>
    </xf>
    <xf numFmtId="0" fontId="25" fillId="25" borderId="39" xfId="0" applyFont="1" applyFill="1" applyBorder="1" applyAlignment="1">
      <alignment horizontal="center" vertical="center"/>
    </xf>
    <xf numFmtId="0" fontId="34" fillId="0" borderId="34" xfId="0" applyFont="1" applyBorder="1" applyAlignment="1">
      <alignment horizontal="left" vertical="center" indent="1"/>
    </xf>
    <xf numFmtId="0" fontId="12" fillId="0" borderId="41" xfId="0" applyFont="1" applyBorder="1" applyAlignment="1">
      <alignment horizontal="center" vertical="center"/>
    </xf>
    <xf numFmtId="0" fontId="14" fillId="25" borderId="34" xfId="0" applyFont="1" applyFill="1" applyBorder="1" applyAlignment="1">
      <alignment horizontal="left" vertical="center" wrapText="1"/>
    </xf>
    <xf numFmtId="0" fontId="14" fillId="25" borderId="34" xfId="0" applyFont="1" applyFill="1" applyBorder="1" applyAlignment="1">
      <alignment horizontal="right" vertical="center" wrapText="1"/>
    </xf>
    <xf numFmtId="0" fontId="7" fillId="0" borderId="16" xfId="0" applyFont="1" applyBorder="1" applyAlignment="1">
      <alignment horizontal="center" vertical="center"/>
    </xf>
    <xf numFmtId="0" fontId="25" fillId="0" borderId="70" xfId="0" applyFont="1" applyBorder="1" applyAlignment="1">
      <alignment horizontal="center" vertical="center"/>
    </xf>
    <xf numFmtId="0" fontId="14" fillId="36" borderId="0" xfId="0" applyFont="1" applyFill="1" applyAlignment="1">
      <alignment horizontal="left" vertical="top" wrapText="1"/>
    </xf>
    <xf numFmtId="0" fontId="104" fillId="25" borderId="0" xfId="0" applyFont="1" applyFill="1" applyAlignment="1">
      <alignment horizontal="center" vertical="center"/>
    </xf>
    <xf numFmtId="0" fontId="34" fillId="0" borderId="47" xfId="0" applyFont="1" applyBorder="1" applyAlignment="1">
      <alignment horizontal="left" vertical="center" wrapText="1"/>
    </xf>
    <xf numFmtId="0" fontId="14" fillId="0" borderId="54" xfId="0" applyFont="1" applyBorder="1" applyAlignment="1">
      <alignment horizontal="left" vertical="center" wrapText="1"/>
    </xf>
    <xf numFmtId="0" fontId="34" fillId="0" borderId="53" xfId="0" applyFont="1" applyBorder="1" applyAlignment="1">
      <alignment horizontal="left" vertical="center" wrapText="1"/>
    </xf>
    <xf numFmtId="0" fontId="34" fillId="0" borderId="33" xfId="0" applyFont="1" applyBorder="1" applyAlignment="1">
      <alignment horizontal="left" vertical="center" wrapText="1"/>
    </xf>
    <xf numFmtId="0" fontId="42" fillId="0" borderId="65" xfId="0" applyFont="1" applyBorder="1" applyAlignment="1">
      <alignment vertical="center" wrapText="1"/>
    </xf>
    <xf numFmtId="0" fontId="9" fillId="25" borderId="0" xfId="0" applyFont="1" applyFill="1" applyAlignment="1">
      <alignment horizontal="center" vertical="top" wrapText="1"/>
    </xf>
    <xf numFmtId="0" fontId="84" fillId="36" borderId="0" xfId="57" applyFont="1" applyFill="1"/>
    <xf numFmtId="0" fontId="86" fillId="36" borderId="0" xfId="57" applyFont="1" applyFill="1" applyAlignment="1">
      <alignment horizontal="left" vertical="center"/>
    </xf>
    <xf numFmtId="0" fontId="85" fillId="37" borderId="0" xfId="57" applyFont="1" applyFill="1"/>
    <xf numFmtId="0" fontId="85" fillId="36" borderId="0" xfId="57" applyFont="1" applyFill="1"/>
    <xf numFmtId="0" fontId="9" fillId="25" borderId="53" xfId="0" applyFont="1" applyFill="1" applyBorder="1" applyAlignment="1">
      <alignment horizontal="center" vertical="top" wrapText="1"/>
    </xf>
    <xf numFmtId="0" fontId="84" fillId="40" borderId="0" xfId="57" applyFont="1" applyFill="1"/>
    <xf numFmtId="0" fontId="87" fillId="36" borderId="106" xfId="57" applyFont="1" applyFill="1" applyBorder="1" applyAlignment="1">
      <alignment horizontal="right" vertical="center" wrapText="1"/>
    </xf>
    <xf numFmtId="0" fontId="87" fillId="36" borderId="0" xfId="57" applyFont="1" applyFill="1" applyAlignment="1">
      <alignment horizontal="right" vertical="center" wrapText="1"/>
    </xf>
    <xf numFmtId="0" fontId="87" fillId="36" borderId="66" xfId="57" applyFont="1" applyFill="1" applyBorder="1" applyAlignment="1">
      <alignment horizontal="right" vertical="center" wrapText="1"/>
    </xf>
    <xf numFmtId="0" fontId="86" fillId="39" borderId="81" xfId="57" applyFont="1" applyFill="1" applyBorder="1" applyAlignment="1" applyProtection="1">
      <alignment horizontal="center" vertical="center" wrapText="1"/>
      <protection locked="0"/>
    </xf>
    <xf numFmtId="0" fontId="86" fillId="39" borderId="47" xfId="57" applyFont="1" applyFill="1" applyBorder="1" applyAlignment="1" applyProtection="1">
      <alignment horizontal="center" vertical="center" wrapText="1"/>
      <protection locked="0"/>
    </xf>
    <xf numFmtId="0" fontId="86" fillId="39" borderId="107" xfId="57" applyFont="1" applyFill="1" applyBorder="1" applyAlignment="1" applyProtection="1">
      <alignment horizontal="center" vertical="center" wrapText="1"/>
      <protection locked="0"/>
    </xf>
    <xf numFmtId="0" fontId="84" fillId="40" borderId="0" xfId="57" applyFont="1" applyFill="1" applyAlignment="1">
      <alignment vertical="center"/>
    </xf>
    <xf numFmtId="0" fontId="102" fillId="0" borderId="103" xfId="57" applyFont="1" applyBorder="1" applyAlignment="1">
      <alignment horizontal="center" vertical="center"/>
    </xf>
    <xf numFmtId="0" fontId="8" fillId="42" borderId="115" xfId="57" applyFont="1" applyFill="1" applyBorder="1" applyAlignment="1" applyProtection="1">
      <alignment horizontal="center" vertical="center"/>
      <protection locked="0"/>
    </xf>
    <xf numFmtId="0" fontId="90" fillId="37" borderId="0" xfId="57" applyFont="1" applyFill="1" applyAlignment="1">
      <alignment horizontal="left" vertical="center"/>
    </xf>
    <xf numFmtId="14" fontId="90" fillId="37" borderId="0" xfId="57" applyNumberFormat="1" applyFont="1" applyFill="1" applyAlignment="1">
      <alignment vertical="center"/>
    </xf>
    <xf numFmtId="0" fontId="85" fillId="37" borderId="0" xfId="57" applyFont="1" applyFill="1" applyAlignment="1">
      <alignment wrapText="1"/>
    </xf>
    <xf numFmtId="0" fontId="85" fillId="37" borderId="0" xfId="57" applyFont="1" applyFill="1" applyAlignment="1">
      <alignment horizontal="left" vertical="center"/>
    </xf>
    <xf numFmtId="0" fontId="85" fillId="37" borderId="0" xfId="57" applyFont="1" applyFill="1" applyAlignment="1">
      <alignment horizontal="right"/>
    </xf>
    <xf numFmtId="0" fontId="84" fillId="36" borderId="0" xfId="57" applyFont="1" applyFill="1" applyAlignment="1">
      <alignment vertical="center"/>
    </xf>
    <xf numFmtId="220" fontId="85" fillId="37" borderId="0" xfId="57" applyNumberFormat="1" applyFont="1" applyFill="1" applyAlignment="1">
      <alignment horizontal="right"/>
    </xf>
    <xf numFmtId="220" fontId="85" fillId="37" borderId="0" xfId="57" applyNumberFormat="1" applyFont="1" applyFill="1"/>
    <xf numFmtId="0" fontId="5" fillId="36" borderId="0" xfId="57" applyFont="1" applyFill="1"/>
    <xf numFmtId="220" fontId="86" fillId="37" borderId="0" xfId="57" applyNumberFormat="1" applyFont="1" applyFill="1"/>
    <xf numFmtId="0" fontId="86" fillId="0" borderId="0" xfId="57" applyFont="1" applyAlignment="1">
      <alignment horizontal="left" vertical="center"/>
    </xf>
    <xf numFmtId="0" fontId="84" fillId="0" borderId="0" xfId="57" applyFont="1" applyAlignment="1">
      <alignment vertical="center"/>
    </xf>
    <xf numFmtId="0" fontId="89" fillId="36" borderId="114" xfId="57" applyFont="1" applyFill="1" applyBorder="1" applyAlignment="1">
      <alignment vertical="center"/>
    </xf>
    <xf numFmtId="0" fontId="89" fillId="36" borderId="104" xfId="57" applyFont="1" applyFill="1" applyBorder="1" applyAlignment="1">
      <alignment vertical="center"/>
    </xf>
    <xf numFmtId="0" fontId="84" fillId="37" borderId="0" xfId="57" applyFont="1" applyFill="1"/>
    <xf numFmtId="0" fontId="86" fillId="37" borderId="0" xfId="57" applyFont="1" applyFill="1" applyAlignment="1">
      <alignment horizontal="left" vertical="center"/>
    </xf>
    <xf numFmtId="0" fontId="14" fillId="37" borderId="47" xfId="0" applyFont="1" applyFill="1" applyBorder="1" applyAlignment="1">
      <alignment horizontal="left" vertical="center" wrapText="1"/>
    </xf>
    <xf numFmtId="0" fontId="16" fillId="37" borderId="39" xfId="0" applyFont="1" applyFill="1" applyBorder="1" applyAlignment="1">
      <alignment horizontal="center" vertical="center"/>
    </xf>
    <xf numFmtId="0" fontId="70" fillId="0" borderId="15" xfId="0" applyFont="1" applyBorder="1" applyAlignment="1" applyProtection="1">
      <alignment horizontal="center"/>
      <protection locked="0"/>
    </xf>
    <xf numFmtId="0" fontId="70" fillId="0" borderId="44" xfId="0" applyFont="1" applyBorder="1" applyAlignment="1" applyProtection="1">
      <alignment horizontal="center"/>
      <protection locked="0"/>
    </xf>
    <xf numFmtId="0" fontId="70" fillId="0" borderId="56" xfId="0" applyFont="1" applyBorder="1" applyAlignment="1" applyProtection="1">
      <alignment horizontal="center"/>
      <protection locked="0"/>
    </xf>
    <xf numFmtId="0" fontId="70" fillId="0" borderId="55" xfId="0" applyFont="1" applyBorder="1" applyAlignment="1" applyProtection="1">
      <alignment horizontal="center"/>
      <protection locked="0"/>
    </xf>
    <xf numFmtId="0" fontId="13" fillId="0" borderId="38" xfId="0" applyFont="1" applyBorder="1" applyAlignment="1">
      <alignment horizontal="left" vertical="center"/>
    </xf>
    <xf numFmtId="0" fontId="14" fillId="0" borderId="35" xfId="0" applyFont="1" applyBorder="1" applyAlignment="1">
      <alignment horizontal="left"/>
    </xf>
    <xf numFmtId="0" fontId="13" fillId="0" borderId="20" xfId="0" applyFont="1" applyBorder="1" applyAlignment="1">
      <alignment horizontal="left" vertical="center"/>
    </xf>
    <xf numFmtId="0" fontId="14" fillId="0" borderId="19" xfId="0" applyFont="1" applyBorder="1" applyAlignment="1">
      <alignment horizontal="left"/>
    </xf>
    <xf numFmtId="0" fontId="6" fillId="34" borderId="20" xfId="0" applyFont="1" applyFill="1" applyBorder="1" applyAlignment="1">
      <alignment horizontal="center" vertical="center"/>
    </xf>
    <xf numFmtId="0" fontId="6" fillId="34" borderId="19" xfId="0" applyFont="1" applyFill="1" applyBorder="1" applyAlignment="1">
      <alignment horizontal="center" vertical="center"/>
    </xf>
    <xf numFmtId="0" fontId="70" fillId="0" borderId="56" xfId="0" applyFont="1" applyBorder="1" applyAlignment="1" applyProtection="1">
      <alignment horizontal="center" vertical="center"/>
      <protection locked="0"/>
    </xf>
    <xf numFmtId="0" fontId="70" fillId="0" borderId="55" xfId="0" applyFont="1" applyBorder="1" applyAlignment="1" applyProtection="1">
      <alignment horizontal="center" vertical="center"/>
      <protection locked="0"/>
    </xf>
    <xf numFmtId="0" fontId="70" fillId="0" borderId="15" xfId="0" applyFont="1" applyBorder="1" applyAlignment="1" applyProtection="1">
      <alignment horizontal="center" vertical="center"/>
      <protection locked="0"/>
    </xf>
    <xf numFmtId="0" fontId="70" fillId="0" borderId="44" xfId="0" applyFont="1" applyBorder="1" applyAlignment="1" applyProtection="1">
      <alignment horizontal="center" vertical="center"/>
      <protection locked="0"/>
    </xf>
    <xf numFmtId="0" fontId="0" fillId="0" borderId="15" xfId="0" applyBorder="1" applyAlignment="1">
      <alignment horizontal="center" vertical="center"/>
    </xf>
    <xf numFmtId="0" fontId="0" fillId="0" borderId="47" xfId="0" applyBorder="1" applyAlignment="1">
      <alignment horizontal="center" vertical="center"/>
    </xf>
    <xf numFmtId="0" fontId="0" fillId="0" borderId="47" xfId="0" applyBorder="1" applyAlignment="1">
      <alignment vertical="center"/>
    </xf>
    <xf numFmtId="0" fontId="0" fillId="0" borderId="44" xfId="0" applyBorder="1" applyAlignment="1">
      <alignment vertical="center"/>
    </xf>
    <xf numFmtId="0" fontId="70" fillId="0" borderId="49" xfId="0" applyFont="1" applyBorder="1" applyAlignment="1" applyProtection="1">
      <alignment horizontal="center" vertical="center"/>
      <protection locked="0"/>
    </xf>
    <xf numFmtId="0" fontId="70" fillId="0" borderId="54" xfId="0" applyFont="1" applyBorder="1" applyAlignment="1" applyProtection="1">
      <alignment horizontal="center" vertical="center"/>
      <protection locked="0"/>
    </xf>
    <xf numFmtId="0" fontId="0" fillId="0" borderId="86" xfId="0" applyBorder="1" applyAlignment="1">
      <alignment vertical="center"/>
    </xf>
    <xf numFmtId="0" fontId="0" fillId="0" borderId="89" xfId="0" applyBorder="1" applyAlignment="1">
      <alignment horizontal="left" vertical="center"/>
    </xf>
    <xf numFmtId="0" fontId="0" fillId="0" borderId="90" xfId="0" applyBorder="1" applyAlignment="1">
      <alignment horizontal="left" vertical="center"/>
    </xf>
    <xf numFmtId="0" fontId="16" fillId="0" borderId="83" xfId="0" applyFont="1" applyBorder="1" applyAlignment="1">
      <alignment horizontal="center" vertical="center"/>
    </xf>
    <xf numFmtId="0" fontId="70" fillId="0" borderId="63" xfId="0" applyFont="1" applyBorder="1" applyAlignment="1" applyProtection="1">
      <alignment horizontal="center" vertical="center"/>
      <protection locked="0"/>
    </xf>
    <xf numFmtId="0" fontId="70" fillId="0" borderId="74" xfId="0" applyFont="1" applyBorder="1" applyAlignment="1" applyProtection="1">
      <alignment horizontal="center" vertical="center"/>
      <protection locked="0"/>
    </xf>
    <xf numFmtId="0" fontId="70" fillId="0" borderId="20" xfId="0" applyFont="1" applyBorder="1" applyAlignment="1" applyProtection="1">
      <alignment horizontal="center" vertical="center"/>
      <protection locked="0"/>
    </xf>
    <xf numFmtId="0" fontId="70" fillId="0" borderId="22" xfId="0" applyFont="1" applyBorder="1" applyAlignment="1" applyProtection="1">
      <alignment horizontal="center" vertical="center"/>
      <protection locked="0"/>
    </xf>
    <xf numFmtId="0" fontId="0" fillId="0" borderId="87" xfId="0" applyBorder="1"/>
    <xf numFmtId="0" fontId="70" fillId="0" borderId="36" xfId="0" applyFont="1" applyBorder="1" applyAlignment="1" applyProtection="1">
      <alignment horizontal="center" vertical="center"/>
      <protection locked="0"/>
    </xf>
    <xf numFmtId="0" fontId="70" fillId="0" borderId="37" xfId="0" applyFont="1" applyBorder="1" applyAlignment="1" applyProtection="1">
      <alignment horizontal="center" vertical="center"/>
      <protection locked="0"/>
    </xf>
    <xf numFmtId="0" fontId="34" fillId="0" borderId="15" xfId="0" applyFont="1" applyBorder="1" applyAlignment="1">
      <alignment horizontal="left" vertical="center"/>
    </xf>
    <xf numFmtId="0" fontId="34" fillId="0" borderId="47" xfId="0" applyFont="1" applyBorder="1" applyAlignment="1">
      <alignment horizontal="left" vertical="center"/>
    </xf>
    <xf numFmtId="0" fontId="34" fillId="0" borderId="44" xfId="0" applyFont="1" applyBorder="1" applyAlignment="1">
      <alignment horizontal="left" vertical="center"/>
    </xf>
    <xf numFmtId="0" fontId="0" fillId="0" borderId="63" xfId="0" applyBorder="1" applyAlignment="1">
      <alignment horizontal="center" vertical="center"/>
    </xf>
    <xf numFmtId="0" fontId="0" fillId="0" borderId="62" xfId="0" applyBorder="1" applyAlignment="1">
      <alignment horizontal="center" vertical="center"/>
    </xf>
    <xf numFmtId="0" fontId="0" fillId="0" borderId="62" xfId="0" applyBorder="1" applyAlignment="1">
      <alignment vertical="center"/>
    </xf>
    <xf numFmtId="0" fontId="0" fillId="0" borderId="74" xfId="0" applyBorder="1" applyAlignment="1">
      <alignment vertical="center"/>
    </xf>
    <xf numFmtId="0" fontId="73" fillId="0" borderId="15" xfId="0" applyFont="1" applyBorder="1" applyAlignment="1" applyProtection="1">
      <alignment horizontal="center" vertical="center"/>
      <protection locked="0"/>
    </xf>
    <xf numFmtId="0" fontId="73" fillId="0" borderId="44" xfId="0" applyFont="1" applyBorder="1" applyAlignment="1" applyProtection="1">
      <alignment horizontal="center" vertical="center"/>
      <protection locked="0"/>
    </xf>
    <xf numFmtId="0" fontId="73" fillId="0" borderId="46" xfId="0" applyFont="1" applyBorder="1" applyAlignment="1" applyProtection="1">
      <alignment horizontal="center" vertical="center"/>
      <protection locked="0"/>
    </xf>
    <xf numFmtId="0" fontId="73" fillId="0" borderId="57" xfId="0" applyFont="1" applyBorder="1" applyAlignment="1" applyProtection="1">
      <alignment horizontal="center" vertical="center"/>
      <protection locked="0"/>
    </xf>
    <xf numFmtId="0" fontId="73" fillId="0" borderId="49" xfId="0" applyFont="1" applyBorder="1" applyAlignment="1" applyProtection="1">
      <alignment horizontal="center" vertical="center"/>
      <protection locked="0"/>
    </xf>
    <xf numFmtId="0" fontId="73" fillId="0" borderId="54" xfId="0" applyFont="1" applyBorder="1" applyAlignment="1" applyProtection="1">
      <alignment horizontal="center" vertical="center"/>
      <protection locked="0"/>
    </xf>
    <xf numFmtId="211" fontId="17" fillId="0" borderId="88" xfId="0" applyNumberFormat="1" applyFont="1" applyBorder="1" applyAlignment="1">
      <alignment horizontal="left" vertical="center"/>
    </xf>
    <xf numFmtId="211" fontId="0" fillId="0" borderId="89" xfId="0" applyNumberFormat="1" applyBorder="1" applyAlignment="1">
      <alignment horizontal="left" vertical="center"/>
    </xf>
    <xf numFmtId="211" fontId="0" fillId="0" borderId="90" xfId="0" applyNumberFormat="1" applyBorder="1" applyAlignment="1">
      <alignment horizontal="left" vertical="center"/>
    </xf>
    <xf numFmtId="194" fontId="17" fillId="0" borderId="88" xfId="0" applyNumberFormat="1" applyFont="1" applyBorder="1" applyAlignment="1">
      <alignment horizontal="left" vertical="center"/>
    </xf>
    <xf numFmtId="0" fontId="13" fillId="0" borderId="35" xfId="0" applyFont="1" applyBorder="1" applyAlignment="1">
      <alignment horizontal="left" vertical="center"/>
    </xf>
    <xf numFmtId="0" fontId="13" fillId="0" borderId="33" xfId="0" applyFont="1" applyBorder="1" applyAlignment="1">
      <alignment horizontal="left" vertical="center"/>
    </xf>
    <xf numFmtId="181" fontId="17" fillId="0" borderId="88" xfId="0" applyNumberFormat="1" applyFont="1" applyBorder="1" applyAlignment="1">
      <alignment horizontal="left" vertical="center"/>
    </xf>
    <xf numFmtId="180" fontId="17" fillId="0" borderId="88" xfId="0" applyNumberFormat="1" applyFont="1" applyBorder="1" applyAlignment="1">
      <alignment horizontal="left" vertical="center"/>
    </xf>
    <xf numFmtId="0" fontId="6" fillId="34" borderId="20" xfId="0" applyFont="1" applyFill="1" applyBorder="1" applyAlignment="1">
      <alignment horizontal="center" vertical="center" wrapText="1"/>
    </xf>
    <xf numFmtId="0" fontId="6" fillId="34" borderId="19" xfId="0" applyFont="1" applyFill="1" applyBorder="1" applyAlignment="1">
      <alignment horizontal="center" vertical="center" wrapText="1"/>
    </xf>
    <xf numFmtId="0" fontId="6" fillId="34" borderId="22" xfId="0" applyFont="1" applyFill="1" applyBorder="1" applyAlignment="1">
      <alignment horizontal="center" vertical="center" wrapText="1"/>
    </xf>
    <xf numFmtId="0" fontId="0" fillId="0" borderId="96" xfId="0" applyBorder="1"/>
    <xf numFmtId="216" fontId="17" fillId="0" borderId="88" xfId="0" applyNumberFormat="1" applyFont="1" applyBorder="1" applyAlignment="1">
      <alignment horizontal="left" vertical="center"/>
    </xf>
    <xf numFmtId="216" fontId="0" fillId="0" borderId="89" xfId="0" applyNumberFormat="1" applyBorder="1" applyAlignment="1">
      <alignment horizontal="left" vertical="center"/>
    </xf>
    <xf numFmtId="216" fontId="0" fillId="0" borderId="90" xfId="0" applyNumberFormat="1" applyBorder="1" applyAlignment="1">
      <alignment horizontal="left" vertical="center"/>
    </xf>
    <xf numFmtId="0" fontId="70" fillId="0" borderId="46" xfId="0" applyFont="1" applyBorder="1" applyAlignment="1" applyProtection="1">
      <alignment horizontal="center" vertical="center"/>
      <protection locked="0"/>
    </xf>
    <xf numFmtId="0" fontId="70" fillId="0" borderId="57" xfId="0" applyFont="1" applyBorder="1" applyAlignment="1" applyProtection="1">
      <alignment horizontal="center" vertical="center"/>
      <protection locked="0"/>
    </xf>
    <xf numFmtId="0" fontId="0" fillId="0" borderId="35" xfId="0" applyBorder="1" applyAlignment="1">
      <alignment horizontal="left" vertical="center"/>
    </xf>
    <xf numFmtId="0" fontId="0" fillId="0" borderId="33" xfId="0" applyBorder="1" applyAlignment="1">
      <alignment horizontal="left" vertical="center"/>
    </xf>
    <xf numFmtId="0" fontId="0" fillId="0" borderId="138" xfId="0" applyBorder="1" applyAlignment="1">
      <alignment horizontal="center" vertical="center"/>
    </xf>
    <xf numFmtId="0" fontId="0" fillId="0" borderId="139" xfId="0" applyBorder="1" applyAlignment="1">
      <alignment horizontal="center" vertical="center"/>
    </xf>
    <xf numFmtId="0" fontId="0" fillId="0" borderId="137" xfId="0" applyBorder="1" applyAlignment="1">
      <alignment horizontal="center" vertical="center"/>
    </xf>
    <xf numFmtId="223" fontId="17" fillId="0" borderId="88" xfId="0" applyNumberFormat="1" applyFont="1" applyBorder="1" applyAlignment="1">
      <alignment horizontal="left" vertical="center"/>
    </xf>
    <xf numFmtId="167" fontId="17" fillId="0" borderId="88" xfId="0" applyNumberFormat="1" applyFont="1" applyBorder="1" applyAlignment="1">
      <alignment horizontal="left" vertical="center"/>
    </xf>
    <xf numFmtId="170" fontId="17" fillId="0" borderId="88" xfId="0" applyNumberFormat="1" applyFont="1" applyBorder="1" applyAlignment="1">
      <alignment horizontal="left" vertical="center"/>
    </xf>
    <xf numFmtId="0" fontId="0" fillId="0" borderId="35" xfId="0" applyBorder="1" applyAlignment="1">
      <alignment vertical="center"/>
    </xf>
    <xf numFmtId="0" fontId="0" fillId="0" borderId="33" xfId="0" applyBorder="1" applyAlignment="1">
      <alignment vertical="center"/>
    </xf>
    <xf numFmtId="179" fontId="17" fillId="0" borderId="88" xfId="0" applyNumberFormat="1" applyFont="1" applyBorder="1" applyAlignment="1">
      <alignment horizontal="left" vertical="center"/>
    </xf>
    <xf numFmtId="203" fontId="17" fillId="0" borderId="88" xfId="0" applyNumberFormat="1" applyFont="1" applyBorder="1" applyAlignment="1">
      <alignment horizontal="left" vertical="center"/>
    </xf>
    <xf numFmtId="203" fontId="0" fillId="0" borderId="89" xfId="0" applyNumberFormat="1" applyBorder="1" applyAlignment="1">
      <alignment horizontal="left" vertical="center"/>
    </xf>
    <xf numFmtId="203" fontId="0" fillId="0" borderId="90" xfId="0" applyNumberFormat="1" applyBorder="1" applyAlignment="1">
      <alignment horizontal="left" vertical="center"/>
    </xf>
    <xf numFmtId="0" fontId="73" fillId="0" borderId="63" xfId="0" applyFont="1" applyBorder="1" applyAlignment="1" applyProtection="1">
      <alignment horizontal="center" vertical="center"/>
      <protection locked="0"/>
    </xf>
    <xf numFmtId="0" fontId="73" fillId="0" borderId="74" xfId="0" applyFont="1" applyBorder="1" applyAlignment="1" applyProtection="1">
      <alignment horizontal="center" vertical="center"/>
      <protection locked="0"/>
    </xf>
    <xf numFmtId="0" fontId="0" fillId="26" borderId="15" xfId="0" applyFill="1" applyBorder="1" applyAlignment="1">
      <alignment horizontal="center" vertical="center"/>
    </xf>
    <xf numFmtId="0" fontId="0" fillId="26" borderId="47" xfId="0" applyFill="1" applyBorder="1" applyAlignment="1">
      <alignment horizontal="center" vertical="center"/>
    </xf>
    <xf numFmtId="0" fontId="0" fillId="0" borderId="44" xfId="0" applyBorder="1" applyAlignment="1">
      <alignment horizontal="center" vertical="center"/>
    </xf>
    <xf numFmtId="229" fontId="17" fillId="0" borderId="88" xfId="0" applyNumberFormat="1" applyFont="1" applyBorder="1" applyAlignment="1">
      <alignment horizontal="left" vertical="center"/>
    </xf>
    <xf numFmtId="229" fontId="0" fillId="0" borderId="89" xfId="0" applyNumberFormat="1" applyBorder="1" applyAlignment="1">
      <alignment horizontal="left" vertical="center"/>
    </xf>
    <xf numFmtId="229" fontId="0" fillId="0" borderId="90" xfId="0" applyNumberFormat="1" applyBorder="1" applyAlignment="1">
      <alignment horizontal="left" vertical="center"/>
    </xf>
    <xf numFmtId="0" fontId="0" fillId="0" borderId="19" xfId="0" applyBorder="1" applyAlignment="1">
      <alignment vertical="center"/>
    </xf>
    <xf numFmtId="0" fontId="0" fillId="0" borderId="22" xfId="0" applyBorder="1" applyAlignment="1">
      <alignment vertical="center"/>
    </xf>
    <xf numFmtId="0" fontId="0" fillId="0" borderId="62" xfId="0" applyBorder="1" applyAlignment="1">
      <alignment horizontal="left" vertical="center"/>
    </xf>
    <xf numFmtId="219" fontId="17" fillId="0" borderId="88" xfId="0" applyNumberFormat="1" applyFont="1" applyBorder="1" applyAlignment="1">
      <alignment horizontal="left" vertical="center"/>
    </xf>
    <xf numFmtId="219" fontId="0" fillId="0" borderId="89" xfId="0" applyNumberFormat="1" applyBorder="1" applyAlignment="1">
      <alignment horizontal="left" vertical="center"/>
    </xf>
    <xf numFmtId="219" fontId="0" fillId="0" borderId="90" xfId="0" applyNumberFormat="1" applyBorder="1" applyAlignment="1">
      <alignment horizontal="left" vertical="center"/>
    </xf>
    <xf numFmtId="164" fontId="17" fillId="0" borderId="88" xfId="0" applyNumberFormat="1" applyFont="1" applyBorder="1" applyAlignment="1">
      <alignment horizontal="left" vertical="center"/>
    </xf>
    <xf numFmtId="165" fontId="17" fillId="0" borderId="88" xfId="0" applyNumberFormat="1" applyFont="1" applyBorder="1" applyAlignment="1">
      <alignment horizontal="left" vertical="center"/>
    </xf>
    <xf numFmtId="212" fontId="17" fillId="0" borderId="88" xfId="0" applyNumberFormat="1" applyFont="1" applyBorder="1" applyAlignment="1">
      <alignment horizontal="left" vertical="center"/>
    </xf>
    <xf numFmtId="212" fontId="0" fillId="0" borderId="89" xfId="0" applyNumberFormat="1" applyBorder="1" applyAlignment="1">
      <alignment horizontal="left" vertical="center"/>
    </xf>
    <xf numFmtId="212" fontId="0" fillId="0" borderId="90" xfId="0" applyNumberFormat="1" applyBorder="1" applyAlignment="1">
      <alignment horizontal="left" vertical="center"/>
    </xf>
    <xf numFmtId="0" fontId="34" fillId="0" borderId="47" xfId="0" applyFont="1" applyBorder="1" applyAlignment="1">
      <alignment horizontal="left" vertical="center" wrapText="1"/>
    </xf>
    <xf numFmtId="0" fontId="34" fillId="0" borderId="44" xfId="0" applyFont="1" applyBorder="1" applyAlignment="1">
      <alignment horizontal="left" vertical="center" wrapText="1"/>
    </xf>
    <xf numFmtId="221" fontId="17" fillId="0" borderId="88" xfId="0" applyNumberFormat="1" applyFont="1" applyBorder="1" applyAlignment="1">
      <alignment horizontal="left" vertical="center"/>
    </xf>
    <xf numFmtId="221" fontId="0" fillId="0" borderId="89" xfId="0" applyNumberFormat="1" applyBorder="1" applyAlignment="1">
      <alignment horizontal="left" vertical="center"/>
    </xf>
    <xf numFmtId="221" fontId="0" fillId="0" borderId="90" xfId="0" applyNumberFormat="1" applyBorder="1" applyAlignment="1">
      <alignment horizontal="left" vertical="center"/>
    </xf>
    <xf numFmtId="210" fontId="17" fillId="0" borderId="88" xfId="0" applyNumberFormat="1" applyFont="1" applyBorder="1" applyAlignment="1">
      <alignment horizontal="left" vertical="center"/>
    </xf>
    <xf numFmtId="210" fontId="0" fillId="0" borderId="89" xfId="0" applyNumberFormat="1" applyBorder="1" applyAlignment="1">
      <alignment horizontal="left" vertical="center"/>
    </xf>
    <xf numFmtId="210" fontId="0" fillId="0" borderId="90" xfId="0" applyNumberFormat="1" applyBorder="1" applyAlignment="1">
      <alignment horizontal="left" vertical="center"/>
    </xf>
    <xf numFmtId="222" fontId="17" fillId="0" borderId="88" xfId="0" applyNumberFormat="1" applyFont="1" applyBorder="1" applyAlignment="1">
      <alignment horizontal="left" vertical="center"/>
    </xf>
    <xf numFmtId="222" fontId="0" fillId="0" borderId="89" xfId="0" applyNumberFormat="1" applyBorder="1" applyAlignment="1">
      <alignment horizontal="left" vertical="center"/>
    </xf>
    <xf numFmtId="222" fontId="0" fillId="0" borderId="90" xfId="0" applyNumberFormat="1" applyBorder="1" applyAlignment="1">
      <alignment horizontal="left" vertical="center"/>
    </xf>
    <xf numFmtId="168" fontId="17" fillId="0" borderId="88" xfId="0" applyNumberFormat="1" applyFont="1" applyBorder="1" applyAlignment="1">
      <alignment horizontal="left" vertical="center"/>
    </xf>
    <xf numFmtId="0" fontId="16" fillId="0" borderId="84" xfId="0" applyFont="1" applyBorder="1" applyAlignment="1">
      <alignment horizontal="center" vertical="center"/>
    </xf>
    <xf numFmtId="0" fontId="16" fillId="0" borderId="85" xfId="0" applyFont="1" applyBorder="1" applyAlignment="1">
      <alignment horizontal="center" vertical="center"/>
    </xf>
    <xf numFmtId="225" fontId="17" fillId="0" borderId="88" xfId="0" applyNumberFormat="1" applyFont="1" applyBorder="1" applyAlignment="1">
      <alignment horizontal="left" vertical="center"/>
    </xf>
    <xf numFmtId="0" fontId="34" fillId="0" borderId="15" xfId="0" applyFont="1" applyBorder="1" applyAlignment="1">
      <alignment horizontal="left" vertical="center" wrapText="1"/>
    </xf>
    <xf numFmtId="0" fontId="0" fillId="0" borderId="140" xfId="0" applyBorder="1" applyAlignment="1">
      <alignment horizontal="center" vertical="center"/>
    </xf>
    <xf numFmtId="0" fontId="0" fillId="0" borderId="141" xfId="0" applyBorder="1" applyAlignment="1">
      <alignment horizontal="center" vertical="center"/>
    </xf>
    <xf numFmtId="0" fontId="0" fillId="0" borderId="142" xfId="0" applyBorder="1" applyAlignment="1">
      <alignment horizontal="center" vertical="center"/>
    </xf>
    <xf numFmtId="0" fontId="34" fillId="0" borderId="15" xfId="0" applyFont="1" applyBorder="1" applyAlignment="1" applyProtection="1">
      <alignment horizontal="left" vertical="center"/>
      <protection locked="0"/>
    </xf>
    <xf numFmtId="0" fontId="34" fillId="0" borderId="47" xfId="0" applyFont="1" applyBorder="1" applyAlignment="1" applyProtection="1">
      <alignment horizontal="left" vertical="center"/>
      <protection locked="0"/>
    </xf>
    <xf numFmtId="0" fontId="34" fillId="0" borderId="44" xfId="0" applyFont="1" applyBorder="1" applyAlignment="1" applyProtection="1">
      <alignment horizontal="left" vertical="center"/>
      <protection locked="0"/>
    </xf>
    <xf numFmtId="0" fontId="70" fillId="0" borderId="47" xfId="0" applyFont="1" applyBorder="1" applyAlignment="1" applyProtection="1">
      <alignment horizontal="center" vertical="center"/>
      <protection locked="0"/>
    </xf>
    <xf numFmtId="0" fontId="34" fillId="0" borderId="56" xfId="0" applyFont="1" applyBorder="1" applyAlignment="1" applyProtection="1">
      <alignment horizontal="left" vertical="center"/>
      <protection locked="0"/>
    </xf>
    <xf numFmtId="0" fontId="34" fillId="0" borderId="65" xfId="0" applyFont="1" applyBorder="1" applyAlignment="1" applyProtection="1">
      <alignment horizontal="left" vertical="center"/>
      <protection locked="0"/>
    </xf>
    <xf numFmtId="206" fontId="17" fillId="0" borderId="88" xfId="0" applyNumberFormat="1" applyFont="1" applyBorder="1" applyAlignment="1">
      <alignment horizontal="left" vertical="center"/>
    </xf>
    <xf numFmtId="206" fontId="0" fillId="0" borderId="89" xfId="0" applyNumberFormat="1" applyBorder="1" applyAlignment="1">
      <alignment horizontal="left" vertical="center"/>
    </xf>
    <xf numFmtId="206" fontId="0" fillId="0" borderId="90" xfId="0" applyNumberFormat="1" applyBorder="1" applyAlignment="1">
      <alignment horizontal="left" vertical="center"/>
    </xf>
    <xf numFmtId="200" fontId="17" fillId="0" borderId="88" xfId="0" applyNumberFormat="1" applyFont="1" applyBorder="1" applyAlignment="1">
      <alignment horizontal="left" vertical="center"/>
    </xf>
    <xf numFmtId="200" fontId="0" fillId="0" borderId="89" xfId="0" applyNumberFormat="1" applyBorder="1" applyAlignment="1">
      <alignment horizontal="left" vertical="center"/>
    </xf>
    <xf numFmtId="200" fontId="0" fillId="0" borderId="90" xfId="0" applyNumberFormat="1" applyBorder="1" applyAlignment="1">
      <alignment horizontal="left" vertical="center"/>
    </xf>
    <xf numFmtId="201" fontId="17" fillId="0" borderId="88" xfId="0" applyNumberFormat="1" applyFont="1" applyBorder="1" applyAlignment="1">
      <alignment horizontal="left" vertical="center"/>
    </xf>
    <xf numFmtId="201" fontId="0" fillId="0" borderId="89" xfId="0" applyNumberFormat="1" applyBorder="1" applyAlignment="1">
      <alignment horizontal="left" vertical="center"/>
    </xf>
    <xf numFmtId="201" fontId="0" fillId="0" borderId="90" xfId="0" applyNumberFormat="1" applyBorder="1" applyAlignment="1">
      <alignment horizontal="left" vertical="center"/>
    </xf>
    <xf numFmtId="202" fontId="17" fillId="0" borderId="88" xfId="0" applyNumberFormat="1" applyFont="1" applyBorder="1" applyAlignment="1">
      <alignment horizontal="left" vertical="center"/>
    </xf>
    <xf numFmtId="202" fontId="0" fillId="0" borderId="89" xfId="0" applyNumberFormat="1" applyBorder="1" applyAlignment="1">
      <alignment horizontal="left" vertical="center"/>
    </xf>
    <xf numFmtId="202" fontId="0" fillId="0" borderId="90" xfId="0" applyNumberFormat="1" applyBorder="1" applyAlignment="1">
      <alignment horizontal="left" vertical="center"/>
    </xf>
    <xf numFmtId="214" fontId="17" fillId="0" borderId="88" xfId="0" applyNumberFormat="1" applyFont="1" applyBorder="1" applyAlignment="1">
      <alignment horizontal="left" vertical="center"/>
    </xf>
    <xf numFmtId="214" fontId="0" fillId="0" borderId="89" xfId="0" applyNumberFormat="1" applyBorder="1" applyAlignment="1">
      <alignment horizontal="left" vertical="center"/>
    </xf>
    <xf numFmtId="214" fontId="0" fillId="0" borderId="90" xfId="0" applyNumberFormat="1" applyBorder="1" applyAlignment="1">
      <alignment horizontal="left" vertical="center"/>
    </xf>
    <xf numFmtId="171" fontId="17" fillId="0" borderId="88" xfId="0" applyNumberFormat="1" applyFont="1" applyBorder="1" applyAlignment="1">
      <alignment horizontal="left" vertical="center"/>
    </xf>
    <xf numFmtId="231" fontId="17" fillId="0" borderId="88" xfId="0" applyNumberFormat="1" applyFont="1" applyBorder="1" applyAlignment="1">
      <alignment horizontal="left" vertical="center"/>
    </xf>
    <xf numFmtId="231" fontId="0" fillId="0" borderId="89" xfId="0" applyNumberFormat="1" applyBorder="1" applyAlignment="1">
      <alignment horizontal="left" vertical="center"/>
    </xf>
    <xf numFmtId="231" fontId="0" fillId="0" borderId="90" xfId="0" applyNumberFormat="1" applyBorder="1" applyAlignment="1">
      <alignment horizontal="left" vertical="center"/>
    </xf>
    <xf numFmtId="230" fontId="17" fillId="0" borderId="88" xfId="0" applyNumberFormat="1" applyFont="1" applyBorder="1" applyAlignment="1">
      <alignment horizontal="left" vertical="center"/>
    </xf>
    <xf numFmtId="1" fontId="17" fillId="0" borderId="15" xfId="0" applyNumberFormat="1" applyFont="1" applyBorder="1" applyAlignment="1">
      <alignment horizontal="center" vertical="center"/>
    </xf>
    <xf numFmtId="1" fontId="17" fillId="0" borderId="47" xfId="0" applyNumberFormat="1" applyFont="1" applyBorder="1" applyAlignment="1">
      <alignment horizontal="center" vertical="center"/>
    </xf>
    <xf numFmtId="0" fontId="24" fillId="25" borderId="15" xfId="0" applyFont="1" applyFill="1" applyBorder="1" applyAlignment="1">
      <alignment horizontal="center" vertical="center"/>
    </xf>
    <xf numFmtId="0" fontId="24" fillId="25" borderId="49" xfId="0" applyFont="1" applyFill="1" applyBorder="1" applyAlignment="1">
      <alignment horizontal="center" vertical="center"/>
    </xf>
    <xf numFmtId="0" fontId="0" fillId="0" borderId="54" xfId="0" applyBorder="1" applyAlignment="1">
      <alignment horizontal="center" vertical="center"/>
    </xf>
    <xf numFmtId="1" fontId="17" fillId="0" borderId="49" xfId="0" applyNumberFormat="1" applyFont="1" applyBorder="1" applyAlignment="1">
      <alignment horizontal="center" vertical="center"/>
    </xf>
    <xf numFmtId="1" fontId="17" fillId="0" borderId="53" xfId="0" applyNumberFormat="1" applyFont="1" applyBorder="1" applyAlignment="1">
      <alignment horizontal="center" vertical="center"/>
    </xf>
    <xf numFmtId="1" fontId="17" fillId="0" borderId="56" xfId="0" applyNumberFormat="1" applyFont="1" applyBorder="1" applyAlignment="1">
      <alignment horizontal="center" vertical="center"/>
    </xf>
    <xf numFmtId="1" fontId="17" fillId="0" borderId="65" xfId="0" applyNumberFormat="1" applyFont="1" applyBorder="1" applyAlignment="1">
      <alignment horizontal="center" vertical="center"/>
    </xf>
    <xf numFmtId="0" fontId="34" fillId="0" borderId="49" xfId="0" applyFont="1" applyBorder="1" applyAlignment="1">
      <alignment horizontal="left" vertical="center" wrapText="1"/>
    </xf>
    <xf numFmtId="0" fontId="24" fillId="25" borderId="20" xfId="0" applyFont="1" applyFill="1" applyBorder="1" applyAlignment="1">
      <alignment horizontal="center" vertical="center"/>
    </xf>
    <xf numFmtId="0" fontId="0" fillId="0" borderId="22" xfId="0" applyBorder="1" applyAlignment="1">
      <alignment horizontal="center" vertical="center"/>
    </xf>
    <xf numFmtId="1" fontId="17" fillId="0" borderId="20" xfId="0" applyNumberFormat="1" applyFont="1" applyBorder="1" applyAlignment="1">
      <alignment horizontal="center" vertical="center"/>
    </xf>
    <xf numFmtId="1" fontId="17" fillId="0" borderId="19" xfId="0" applyNumberFormat="1" applyFont="1" applyBorder="1" applyAlignment="1">
      <alignment horizontal="center" vertical="center"/>
    </xf>
    <xf numFmtId="1" fontId="17" fillId="0" borderId="22" xfId="0" applyNumberFormat="1" applyFont="1" applyBorder="1" applyAlignment="1">
      <alignment horizontal="center" vertical="center"/>
    </xf>
    <xf numFmtId="0" fontId="24" fillId="25" borderId="46" xfId="0" applyFont="1" applyFill="1" applyBorder="1" applyAlignment="1">
      <alignment horizontal="center" vertical="center"/>
    </xf>
    <xf numFmtId="0" fontId="0" fillId="0" borderId="57" xfId="0" applyBorder="1" applyAlignment="1">
      <alignment horizontal="center" vertical="center"/>
    </xf>
    <xf numFmtId="0" fontId="22" fillId="0" borderId="20" xfId="0" applyFont="1" applyBorder="1" applyAlignment="1">
      <alignment horizontal="center" vertical="center" textRotation="90" wrapText="1"/>
    </xf>
    <xf numFmtId="0" fontId="22" fillId="0" borderId="22" xfId="0" applyFont="1" applyBorder="1" applyAlignment="1">
      <alignment horizontal="center" vertical="center" textRotation="90" wrapText="1"/>
    </xf>
    <xf numFmtId="0" fontId="17" fillId="0" borderId="20" xfId="0" applyFont="1" applyBorder="1" applyAlignment="1">
      <alignment horizontal="center" vertical="center" textRotation="90" wrapText="1"/>
    </xf>
    <xf numFmtId="0" fontId="7" fillId="0" borderId="20" xfId="0" applyFont="1" applyBorder="1" applyAlignment="1">
      <alignment horizontal="center" vertical="center" textRotation="90" wrapText="1"/>
    </xf>
    <xf numFmtId="0" fontId="7" fillId="0" borderId="19" xfId="0" applyFont="1" applyBorder="1" applyAlignment="1">
      <alignment horizontal="center" vertical="center" textRotation="90" wrapText="1"/>
    </xf>
    <xf numFmtId="0" fontId="7" fillId="0" borderId="22" xfId="0" applyFont="1" applyBorder="1" applyAlignment="1">
      <alignment horizontal="center" vertical="center" textRotation="90" wrapText="1"/>
    </xf>
    <xf numFmtId="0" fontId="16" fillId="0" borderId="20" xfId="0" applyFont="1" applyBorder="1" applyAlignment="1">
      <alignment horizontal="center" vertical="center" textRotation="90" wrapText="1"/>
    </xf>
    <xf numFmtId="0" fontId="16" fillId="0" borderId="19" xfId="0" applyFont="1" applyBorder="1" applyAlignment="1">
      <alignment horizontal="center" vertical="center" textRotation="90" wrapText="1"/>
    </xf>
    <xf numFmtId="0" fontId="16" fillId="0" borderId="22" xfId="0" applyFont="1" applyBorder="1" applyAlignment="1">
      <alignment horizontal="center" vertical="center" textRotation="90" wrapText="1"/>
    </xf>
    <xf numFmtId="0" fontId="34" fillId="0" borderId="56" xfId="0" applyFont="1" applyBorder="1" applyAlignment="1">
      <alignment horizontal="left" vertical="center" wrapText="1"/>
    </xf>
    <xf numFmtId="0" fontId="24" fillId="25" borderId="56" xfId="0" applyFont="1" applyFill="1" applyBorder="1" applyAlignment="1">
      <alignment horizontal="center" vertical="center"/>
    </xf>
    <xf numFmtId="0" fontId="0" fillId="0" borderId="55" xfId="0" applyBorder="1" applyAlignment="1">
      <alignment horizontal="center" vertical="center"/>
    </xf>
    <xf numFmtId="0" fontId="14" fillId="25" borderId="81" xfId="0" applyFont="1" applyFill="1" applyBorder="1" applyAlignment="1">
      <alignment vertical="center"/>
    </xf>
    <xf numFmtId="0" fontId="0" fillId="0" borderId="82" xfId="0" applyBorder="1" applyAlignment="1">
      <alignment vertical="center"/>
    </xf>
    <xf numFmtId="0" fontId="34" fillId="0" borderId="46" xfId="0" applyFont="1" applyBorder="1" applyAlignment="1">
      <alignment horizontal="left" vertical="center" wrapText="1"/>
    </xf>
    <xf numFmtId="1" fontId="17" fillId="0" borderId="46" xfId="0" applyNumberFormat="1" applyFont="1" applyBorder="1" applyAlignment="1">
      <alignment horizontal="center" vertical="center"/>
    </xf>
    <xf numFmtId="1" fontId="17" fillId="0" borderId="43" xfId="0" applyNumberFormat="1" applyFont="1" applyBorder="1" applyAlignment="1">
      <alignment horizontal="center" vertical="center"/>
    </xf>
    <xf numFmtId="0" fontId="2" fillId="36" borderId="0" xfId="51" applyFill="1" applyAlignment="1">
      <alignment wrapText="1"/>
    </xf>
    <xf numFmtId="0" fontId="2" fillId="36" borderId="0" xfId="51" applyFill="1"/>
    <xf numFmtId="0" fontId="2" fillId="36" borderId="35" xfId="51" applyFill="1" applyBorder="1" applyAlignment="1">
      <alignment vertical="top" wrapText="1"/>
    </xf>
    <xf numFmtId="0" fontId="2" fillId="36" borderId="35" xfId="51" applyFill="1" applyBorder="1"/>
    <xf numFmtId="0" fontId="98" fillId="36" borderId="0" xfId="51" applyFont="1" applyFill="1" applyAlignment="1">
      <alignment horizontal="left" vertical="center" wrapText="1"/>
    </xf>
    <xf numFmtId="0" fontId="98" fillId="36" borderId="0" xfId="51" applyFont="1" applyFill="1" applyAlignment="1">
      <alignment horizontal="left" vertical="top" wrapText="1"/>
    </xf>
    <xf numFmtId="0" fontId="2" fillId="36" borderId="0" xfId="51" applyFill="1" applyAlignment="1">
      <alignment vertical="top" wrapText="1"/>
    </xf>
    <xf numFmtId="0" fontId="95" fillId="43" borderId="81" xfId="51" applyFont="1" applyFill="1" applyBorder="1" applyAlignment="1">
      <alignment horizontal="center" vertical="center"/>
    </xf>
    <xf numFmtId="0" fontId="95" fillId="43" borderId="47" xfId="51" applyFont="1" applyFill="1" applyBorder="1" applyAlignment="1">
      <alignment horizontal="center" vertical="center"/>
    </xf>
    <xf numFmtId="0" fontId="95" fillId="43" borderId="82" xfId="51" applyFont="1" applyFill="1" applyBorder="1" applyAlignment="1">
      <alignment horizontal="center" vertical="center"/>
    </xf>
    <xf numFmtId="0" fontId="2" fillId="36" borderId="0" xfId="51" applyFill="1" applyAlignment="1">
      <alignment horizontal="left"/>
    </xf>
    <xf numFmtId="0" fontId="71" fillId="0" borderId="56" xfId="0" applyFont="1" applyBorder="1" applyAlignment="1" applyProtection="1">
      <alignment horizontal="center"/>
      <protection locked="0"/>
    </xf>
    <xf numFmtId="0" fontId="71" fillId="0" borderId="55" xfId="0" applyFont="1" applyBorder="1" applyAlignment="1" applyProtection="1">
      <alignment horizontal="center"/>
      <protection locked="0"/>
    </xf>
    <xf numFmtId="0" fontId="71" fillId="0" borderId="65" xfId="0" applyFont="1" applyBorder="1" applyAlignment="1" applyProtection="1">
      <alignment horizontal="center"/>
      <protection locked="0"/>
    </xf>
    <xf numFmtId="0" fontId="71" fillId="0" borderId="15" xfId="0" applyFont="1" applyBorder="1" applyAlignment="1" applyProtection="1">
      <alignment horizontal="center"/>
      <protection locked="0"/>
    </xf>
    <xf numFmtId="0" fontId="71" fillId="0" borderId="44" xfId="0" applyFont="1" applyBorder="1" applyAlignment="1" applyProtection="1">
      <alignment horizontal="center"/>
      <protection locked="0"/>
    </xf>
    <xf numFmtId="0" fontId="71" fillId="0" borderId="47" xfId="0" applyFont="1" applyBorder="1" applyAlignment="1" applyProtection="1">
      <alignment horizontal="center"/>
      <protection locked="0"/>
    </xf>
    <xf numFmtId="0" fontId="71" fillId="0" borderId="46" xfId="0" applyFont="1" applyBorder="1" applyAlignment="1" applyProtection="1">
      <alignment horizontal="center"/>
      <protection locked="0"/>
    </xf>
    <xf numFmtId="0" fontId="71" fillId="0" borderId="57" xfId="0" applyFont="1" applyBorder="1" applyAlignment="1" applyProtection="1">
      <alignment horizontal="center"/>
      <protection locked="0"/>
    </xf>
    <xf numFmtId="0" fontId="71" fillId="0" borderId="43" xfId="0" applyFont="1" applyBorder="1" applyAlignment="1" applyProtection="1">
      <alignment horizontal="center"/>
      <protection locked="0"/>
    </xf>
    <xf numFmtId="0" fontId="71" fillId="0" borderId="49" xfId="0" applyFont="1" applyBorder="1" applyAlignment="1" applyProtection="1">
      <alignment horizontal="center"/>
      <protection locked="0"/>
    </xf>
    <xf numFmtId="0" fontId="71" fillId="0" borderId="54" xfId="0" applyFont="1" applyBorder="1" applyAlignment="1" applyProtection="1">
      <alignment horizontal="center"/>
      <protection locked="0"/>
    </xf>
    <xf numFmtId="0" fontId="71" fillId="0" borderId="53" xfId="0" applyFont="1" applyBorder="1" applyAlignment="1" applyProtection="1">
      <alignment horizontal="center"/>
      <protection locked="0"/>
    </xf>
    <xf numFmtId="0" fontId="28" fillId="26" borderId="15" xfId="0" applyFont="1" applyFill="1" applyBorder="1" applyAlignment="1">
      <alignment horizontal="center"/>
    </xf>
    <xf numFmtId="0" fontId="28" fillId="26" borderId="47" xfId="0" applyFont="1" applyFill="1" applyBorder="1" applyAlignment="1">
      <alignment horizontal="center"/>
    </xf>
    <xf numFmtId="0" fontId="0" fillId="0" borderId="47" xfId="0" applyBorder="1" applyAlignment="1">
      <alignment horizontal="center"/>
    </xf>
    <xf numFmtId="0" fontId="0" fillId="0" borderId="44" xfId="0" applyBorder="1" applyAlignment="1">
      <alignment horizontal="center"/>
    </xf>
    <xf numFmtId="0" fontId="71" fillId="0" borderId="20" xfId="0" applyFont="1" applyBorder="1" applyAlignment="1" applyProtection="1">
      <alignment horizontal="center"/>
      <protection locked="0"/>
    </xf>
    <xf numFmtId="0" fontId="71" fillId="0" borderId="22" xfId="0" applyFont="1" applyBorder="1" applyAlignment="1" applyProtection="1">
      <alignment horizontal="center"/>
      <protection locked="0"/>
    </xf>
    <xf numFmtId="0" fontId="15" fillId="26" borderId="63" xfId="0" applyFont="1" applyFill="1" applyBorder="1" applyAlignment="1">
      <alignment horizontal="center"/>
    </xf>
    <xf numFmtId="0" fontId="15" fillId="26" borderId="62" xfId="0" applyFont="1" applyFill="1" applyBorder="1" applyAlignment="1">
      <alignment horizontal="center"/>
    </xf>
    <xf numFmtId="0" fontId="0" fillId="0" borderId="62" xfId="0" applyBorder="1" applyAlignment="1">
      <alignment horizontal="center"/>
    </xf>
    <xf numFmtId="0" fontId="0" fillId="0" borderId="74" xfId="0" applyBorder="1" applyAlignment="1">
      <alignment horizontal="center"/>
    </xf>
    <xf numFmtId="0" fontId="71" fillId="0" borderId="52" xfId="0" applyFont="1" applyBorder="1" applyAlignment="1" applyProtection="1">
      <alignment horizontal="center"/>
      <protection locked="0"/>
    </xf>
    <xf numFmtId="0" fontId="71" fillId="0" borderId="50" xfId="0" applyFont="1" applyBorder="1" applyAlignment="1" applyProtection="1">
      <alignment horizontal="center"/>
      <protection locked="0"/>
    </xf>
    <xf numFmtId="0" fontId="71" fillId="0" borderId="45" xfId="0" applyFont="1" applyBorder="1" applyAlignment="1" applyProtection="1">
      <alignment horizontal="center"/>
      <protection locked="0"/>
    </xf>
    <xf numFmtId="0" fontId="71" fillId="0" borderId="63" xfId="0" applyFont="1" applyBorder="1" applyAlignment="1" applyProtection="1">
      <alignment horizontal="center"/>
      <protection locked="0"/>
    </xf>
    <xf numFmtId="0" fontId="71" fillId="0" borderId="74" xfId="0" applyFont="1" applyBorder="1" applyAlignment="1" applyProtection="1">
      <alignment horizontal="center"/>
      <protection locked="0"/>
    </xf>
    <xf numFmtId="0" fontId="71" fillId="0" borderId="62" xfId="0" applyFont="1" applyBorder="1" applyAlignment="1" applyProtection="1">
      <alignment horizontal="center"/>
      <protection locked="0"/>
    </xf>
    <xf numFmtId="0" fontId="71" fillId="0" borderId="19" xfId="0" applyFont="1" applyBorder="1" applyAlignment="1" applyProtection="1">
      <alignment horizontal="center"/>
      <protection locked="0"/>
    </xf>
    <xf numFmtId="0" fontId="14" fillId="0" borderId="63" xfId="0" applyFont="1" applyBorder="1" applyAlignment="1">
      <alignment horizontal="left"/>
    </xf>
    <xf numFmtId="0" fontId="0" fillId="0" borderId="62" xfId="0" applyBorder="1"/>
    <xf numFmtId="0" fontId="0" fillId="0" borderId="74" xfId="0" applyBorder="1"/>
    <xf numFmtId="0" fontId="0" fillId="34" borderId="22" xfId="0" applyFill="1" applyBorder="1" applyAlignment="1">
      <alignment horizontal="center" vertical="center"/>
    </xf>
    <xf numFmtId="0" fontId="0" fillId="0" borderId="33" xfId="0" applyBorder="1"/>
    <xf numFmtId="0" fontId="0" fillId="0" borderId="22" xfId="0" applyBorder="1"/>
    <xf numFmtId="0" fontId="5" fillId="0" borderId="15" xfId="0" applyFont="1" applyBorder="1" applyAlignment="1">
      <alignment horizontal="center" vertical="center"/>
    </xf>
    <xf numFmtId="0" fontId="0" fillId="0" borderId="74" xfId="0" applyBorder="1" applyAlignment="1">
      <alignment horizontal="center" vertical="center"/>
    </xf>
    <xf numFmtId="0" fontId="0" fillId="0" borderId="86" xfId="0" applyBorder="1"/>
    <xf numFmtId="228" fontId="17" fillId="0" borderId="88" xfId="0" applyNumberFormat="1" applyFont="1" applyBorder="1" applyAlignment="1">
      <alignment horizontal="left" vertical="center"/>
    </xf>
    <xf numFmtId="228" fontId="0" fillId="0" borderId="89" xfId="0" applyNumberFormat="1" applyBorder="1" applyAlignment="1">
      <alignment horizontal="left" vertical="center"/>
    </xf>
    <xf numFmtId="228" fontId="0" fillId="0" borderId="90" xfId="0" applyNumberFormat="1" applyBorder="1" applyAlignment="1">
      <alignment horizontal="left" vertical="center"/>
    </xf>
    <xf numFmtId="208" fontId="17" fillId="0" borderId="88" xfId="0" applyNumberFormat="1" applyFont="1" applyBorder="1" applyAlignment="1">
      <alignment horizontal="left" vertical="center"/>
    </xf>
    <xf numFmtId="207" fontId="17" fillId="0" borderId="88" xfId="0" applyNumberFormat="1" applyFont="1" applyBorder="1" applyAlignment="1">
      <alignment horizontal="left" vertical="center"/>
    </xf>
    <xf numFmtId="205" fontId="17" fillId="0" borderId="88" xfId="0" applyNumberFormat="1" applyFont="1" applyBorder="1" applyAlignment="1">
      <alignment horizontal="left" vertical="center"/>
    </xf>
    <xf numFmtId="173" fontId="17" fillId="0" borderId="88" xfId="0" applyNumberFormat="1" applyFont="1" applyBorder="1" applyAlignment="1">
      <alignment horizontal="left" vertical="center"/>
    </xf>
    <xf numFmtId="215" fontId="17" fillId="0" borderId="88" xfId="0" applyNumberFormat="1" applyFont="1" applyBorder="1" applyAlignment="1">
      <alignment horizontal="left" vertical="center"/>
    </xf>
    <xf numFmtId="215" fontId="0" fillId="0" borderId="89" xfId="0" applyNumberFormat="1" applyBorder="1" applyAlignment="1">
      <alignment horizontal="left" vertical="center"/>
    </xf>
    <xf numFmtId="215" fontId="0" fillId="0" borderId="90" xfId="0" applyNumberFormat="1" applyBorder="1" applyAlignment="1">
      <alignment horizontal="left" vertical="center"/>
    </xf>
    <xf numFmtId="196" fontId="17" fillId="0" borderId="91" xfId="0" applyNumberFormat="1" applyFont="1" applyBorder="1" applyAlignment="1">
      <alignment horizontal="left" vertical="center"/>
    </xf>
    <xf numFmtId="227" fontId="17" fillId="0" borderId="88" xfId="0" applyNumberFormat="1" applyFont="1" applyBorder="1" applyAlignment="1">
      <alignment horizontal="left" vertical="center"/>
    </xf>
    <xf numFmtId="227" fontId="0" fillId="0" borderId="89" xfId="0" applyNumberFormat="1" applyBorder="1" applyAlignment="1">
      <alignment horizontal="left" vertical="center"/>
    </xf>
    <xf numFmtId="227" fontId="0" fillId="0" borderId="90" xfId="0" applyNumberFormat="1" applyBorder="1" applyAlignment="1">
      <alignment horizontal="left" vertical="center"/>
    </xf>
    <xf numFmtId="0" fontId="0" fillId="0" borderId="49" xfId="0" applyBorder="1" applyAlignment="1">
      <alignment horizontal="center" vertical="center"/>
    </xf>
    <xf numFmtId="0" fontId="0" fillId="0" borderId="53" xfId="0" applyBorder="1" applyAlignment="1">
      <alignment horizontal="center" vertical="center"/>
    </xf>
    <xf numFmtId="0" fontId="15" fillId="0" borderId="137" xfId="0" applyFont="1" applyBorder="1" applyAlignment="1">
      <alignment horizontal="center" vertical="center"/>
    </xf>
    <xf numFmtId="0" fontId="15" fillId="0" borderId="138" xfId="0" applyFont="1" applyBorder="1" applyAlignment="1">
      <alignment horizontal="center" vertical="center"/>
    </xf>
    <xf numFmtId="0" fontId="15" fillId="0" borderId="139" xfId="0" applyFont="1" applyBorder="1" applyAlignment="1">
      <alignment horizontal="center" vertical="center"/>
    </xf>
    <xf numFmtId="0" fontId="15" fillId="0" borderId="140" xfId="0" applyFont="1" applyBorder="1" applyAlignment="1">
      <alignment horizontal="center" vertical="center"/>
    </xf>
    <xf numFmtId="0" fontId="15" fillId="0" borderId="141" xfId="0" applyFont="1" applyBorder="1" applyAlignment="1">
      <alignment horizontal="center" vertical="center"/>
    </xf>
    <xf numFmtId="0" fontId="15" fillId="0" borderId="142" xfId="0" applyFont="1" applyBorder="1" applyAlignment="1">
      <alignment horizontal="center" vertical="center"/>
    </xf>
    <xf numFmtId="0" fontId="34" fillId="0" borderId="15" xfId="0" applyFont="1" applyBorder="1" applyAlignment="1" applyProtection="1">
      <alignment vertical="center"/>
      <protection locked="0"/>
    </xf>
    <xf numFmtId="0" fontId="34" fillId="0" borderId="47" xfId="0" applyFont="1" applyBorder="1" applyAlignment="1" applyProtection="1">
      <alignment vertical="center"/>
      <protection locked="0"/>
    </xf>
    <xf numFmtId="0" fontId="34" fillId="0" borderId="44" xfId="0" applyFont="1" applyBorder="1" applyAlignment="1" applyProtection="1">
      <alignment vertical="center"/>
      <protection locked="0"/>
    </xf>
    <xf numFmtId="0" fontId="34" fillId="0" borderId="55" xfId="0" applyFont="1" applyBorder="1" applyAlignment="1" applyProtection="1">
      <alignment horizontal="left" vertical="center"/>
      <protection locked="0"/>
    </xf>
    <xf numFmtId="0" fontId="0" fillId="0" borderId="143" xfId="0" applyBorder="1" applyAlignment="1">
      <alignment horizontal="center" vertical="center"/>
    </xf>
    <xf numFmtId="0" fontId="0" fillId="0" borderId="144" xfId="0" applyBorder="1" applyAlignment="1">
      <alignment horizontal="center" vertical="center"/>
    </xf>
    <xf numFmtId="0" fontId="0" fillId="0" borderId="145" xfId="0" applyBorder="1" applyAlignment="1">
      <alignment horizontal="center" vertical="center"/>
    </xf>
    <xf numFmtId="0" fontId="34" fillId="0" borderId="15" xfId="0" applyFont="1" applyBorder="1" applyAlignment="1">
      <alignment vertical="center" wrapText="1"/>
    </xf>
    <xf numFmtId="0" fontId="34" fillId="0" borderId="47" xfId="0" applyFont="1" applyBorder="1" applyAlignment="1">
      <alignment vertical="center" wrapText="1"/>
    </xf>
    <xf numFmtId="0" fontId="34" fillId="0" borderId="44" xfId="0" applyFont="1" applyBorder="1" applyAlignment="1">
      <alignment vertical="center" wrapText="1"/>
    </xf>
    <xf numFmtId="188" fontId="17" fillId="0" borderId="88" xfId="0" applyNumberFormat="1" applyFont="1" applyBorder="1" applyAlignment="1">
      <alignment horizontal="left" vertical="center"/>
    </xf>
    <xf numFmtId="0" fontId="34" fillId="0" borderId="63" xfId="0" applyFont="1" applyBorder="1" applyAlignment="1">
      <alignment horizontal="center" vertical="center" wrapText="1"/>
    </xf>
    <xf numFmtId="0" fontId="34" fillId="0" borderId="62" xfId="0" applyFont="1" applyBorder="1" applyAlignment="1">
      <alignment horizontal="center" vertical="center" wrapText="1"/>
    </xf>
    <xf numFmtId="0" fontId="34" fillId="0" borderId="74" xfId="0" applyFont="1" applyBorder="1" applyAlignment="1">
      <alignment horizontal="center" vertical="center" wrapText="1"/>
    </xf>
    <xf numFmtId="0" fontId="13" fillId="0" borderId="63" xfId="0" applyFont="1" applyBorder="1" applyAlignment="1">
      <alignment vertical="center" wrapText="1"/>
    </xf>
    <xf numFmtId="0" fontId="0" fillId="0" borderId="62" xfId="0" applyBorder="1" applyAlignment="1">
      <alignment vertical="center" wrapText="1"/>
    </xf>
    <xf numFmtId="0" fontId="0" fillId="0" borderId="74" xfId="0" applyBorder="1" applyAlignment="1">
      <alignment vertical="center" wrapText="1"/>
    </xf>
    <xf numFmtId="0" fontId="13" fillId="0" borderId="38" xfId="0" applyFont="1" applyBorder="1" applyAlignment="1">
      <alignment vertical="center" wrapText="1"/>
    </xf>
    <xf numFmtId="0" fontId="13" fillId="0" borderId="35" xfId="0" applyFont="1" applyBorder="1" applyAlignment="1">
      <alignment vertical="center" wrapText="1"/>
    </xf>
    <xf numFmtId="0" fontId="13" fillId="0" borderId="33" xfId="0" applyFont="1" applyBorder="1" applyAlignment="1">
      <alignment vertical="center" wrapText="1"/>
    </xf>
    <xf numFmtId="0" fontId="0" fillId="0" borderId="95" xfId="0" applyBorder="1"/>
    <xf numFmtId="187" fontId="17" fillId="0" borderId="88" xfId="0" applyNumberFormat="1" applyFont="1" applyBorder="1" applyAlignment="1">
      <alignment horizontal="left" vertical="center"/>
    </xf>
    <xf numFmtId="0" fontId="13" fillId="0" borderId="49" xfId="0" applyFont="1" applyBorder="1" applyAlignment="1">
      <alignment vertical="center" wrapText="1"/>
    </xf>
    <xf numFmtId="0" fontId="0" fillId="0" borderId="53" xfId="0" applyBorder="1" applyAlignment="1">
      <alignment vertical="center" wrapText="1"/>
    </xf>
    <xf numFmtId="0" fontId="0" fillId="0" borderId="54" xfId="0" applyBorder="1" applyAlignment="1">
      <alignment vertical="center" wrapText="1"/>
    </xf>
    <xf numFmtId="0" fontId="13" fillId="0" borderId="15" xfId="0" applyFont="1" applyBorder="1" applyAlignment="1">
      <alignment vertical="center" wrapText="1"/>
    </xf>
    <xf numFmtId="0" fontId="0" fillId="0" borderId="47" xfId="0" applyBorder="1" applyAlignment="1">
      <alignment vertical="center" wrapText="1"/>
    </xf>
    <xf numFmtId="0" fontId="0" fillId="0" borderId="44" xfId="0" applyBorder="1" applyAlignment="1">
      <alignment vertical="center" wrapText="1"/>
    </xf>
    <xf numFmtId="0" fontId="13" fillId="0" borderId="20" xfId="0" applyFont="1" applyBorder="1" applyAlignment="1">
      <alignment vertical="center" wrapText="1"/>
    </xf>
    <xf numFmtId="0" fontId="0" fillId="0" borderId="19" xfId="0" applyBorder="1" applyAlignment="1">
      <alignment vertical="center" wrapText="1"/>
    </xf>
    <xf numFmtId="0" fontId="0" fillId="0" borderId="22" xfId="0" applyBorder="1" applyAlignment="1">
      <alignment vertical="center" wrapText="1"/>
    </xf>
    <xf numFmtId="213" fontId="17" fillId="0" borderId="88" xfId="0" applyNumberFormat="1" applyFont="1" applyBorder="1" applyAlignment="1">
      <alignment horizontal="left" vertical="center"/>
    </xf>
    <xf numFmtId="213" fontId="0" fillId="0" borderId="89" xfId="0" applyNumberFormat="1" applyBorder="1" applyAlignment="1">
      <alignment horizontal="left" vertical="center"/>
    </xf>
    <xf numFmtId="213" fontId="0" fillId="0" borderId="90" xfId="0" applyNumberFormat="1" applyBorder="1" applyAlignment="1">
      <alignment horizontal="left" vertical="center"/>
    </xf>
    <xf numFmtId="186" fontId="17" fillId="0" borderId="88" xfId="0" applyNumberFormat="1" applyFont="1" applyBorder="1" applyAlignment="1">
      <alignment horizontal="left" vertical="center"/>
    </xf>
    <xf numFmtId="0" fontId="45" fillId="0" borderId="38" xfId="0" applyFont="1" applyBorder="1" applyAlignment="1">
      <alignment vertical="center" wrapText="1"/>
    </xf>
    <xf numFmtId="190" fontId="17" fillId="0" borderId="88" xfId="0" applyNumberFormat="1" applyFont="1" applyBorder="1" applyAlignment="1">
      <alignment horizontal="left" vertical="center"/>
    </xf>
    <xf numFmtId="0" fontId="0" fillId="0" borderId="89" xfId="0" applyBorder="1" applyAlignment="1">
      <alignment vertical="center"/>
    </xf>
    <xf numFmtId="204" fontId="17" fillId="0" borderId="88" xfId="0" applyNumberFormat="1" applyFont="1" applyBorder="1" applyAlignment="1">
      <alignment horizontal="left" vertical="center"/>
    </xf>
    <xf numFmtId="175" fontId="17" fillId="0" borderId="92" xfId="0" applyNumberFormat="1" applyFont="1" applyBorder="1" applyAlignment="1">
      <alignment horizontal="left" vertical="center"/>
    </xf>
    <xf numFmtId="0" fontId="0" fillId="0" borderId="93" xfId="0" applyBorder="1" applyAlignment="1">
      <alignment horizontal="left" vertical="center"/>
    </xf>
    <xf numFmtId="0" fontId="0" fillId="0" borderId="94" xfId="0" applyBorder="1" applyAlignment="1">
      <alignment horizontal="left" vertical="center"/>
    </xf>
    <xf numFmtId="0" fontId="13" fillId="0" borderId="19" xfId="0" applyFont="1" applyBorder="1" applyAlignment="1">
      <alignment vertical="center" wrapText="1"/>
    </xf>
    <xf numFmtId="0" fontId="13" fillId="0" borderId="22" xfId="0" applyFont="1" applyBorder="1" applyAlignment="1">
      <alignment vertical="center" wrapText="1"/>
    </xf>
    <xf numFmtId="183" fontId="17" fillId="0" borderId="88" xfId="0" applyNumberFormat="1" applyFont="1" applyBorder="1" applyAlignment="1">
      <alignment horizontal="left" vertical="center"/>
    </xf>
    <xf numFmtId="195" fontId="17" fillId="0" borderId="88" xfId="0" applyNumberFormat="1" applyFont="1" applyBorder="1" applyAlignment="1">
      <alignment horizontal="left" vertical="center"/>
    </xf>
    <xf numFmtId="184" fontId="17" fillId="0" borderId="88" xfId="0" applyNumberFormat="1" applyFont="1" applyBorder="1" applyAlignment="1">
      <alignment horizontal="left" vertical="center"/>
    </xf>
    <xf numFmtId="0" fontId="0" fillId="0" borderId="63" xfId="0" applyBorder="1" applyAlignment="1">
      <alignment horizontal="left" vertical="center"/>
    </xf>
    <xf numFmtId="178" fontId="17" fillId="0" borderId="88" xfId="0" applyNumberFormat="1" applyFont="1" applyBorder="1" applyAlignment="1">
      <alignment horizontal="left" vertical="center"/>
    </xf>
    <xf numFmtId="189" fontId="17" fillId="0" borderId="88" xfId="0" applyNumberFormat="1" applyFont="1" applyBorder="1" applyAlignment="1">
      <alignment horizontal="left" vertical="center"/>
    </xf>
    <xf numFmtId="176" fontId="17" fillId="0" borderId="88" xfId="0" applyNumberFormat="1" applyFont="1" applyBorder="1" applyAlignment="1">
      <alignment horizontal="left" vertical="center"/>
    </xf>
    <xf numFmtId="166" fontId="17" fillId="0" borderId="92" xfId="0" applyNumberFormat="1" applyFont="1" applyBorder="1" applyAlignment="1">
      <alignment horizontal="left" vertical="center"/>
    </xf>
    <xf numFmtId="209" fontId="17" fillId="0" borderId="88" xfId="0" applyNumberFormat="1" applyFont="1" applyBorder="1" applyAlignment="1">
      <alignment horizontal="left" vertical="center"/>
    </xf>
    <xf numFmtId="185" fontId="17" fillId="0" borderId="92" xfId="0" applyNumberFormat="1" applyFont="1" applyBorder="1" applyAlignment="1">
      <alignment horizontal="left" vertical="center"/>
    </xf>
    <xf numFmtId="169" fontId="17" fillId="0" borderId="86" xfId="0" applyNumberFormat="1" applyFont="1" applyBorder="1" applyAlignment="1">
      <alignment horizontal="left" vertical="center"/>
    </xf>
    <xf numFmtId="0" fontId="15" fillId="0" borderId="20" xfId="0" applyFont="1" applyBorder="1" applyAlignment="1">
      <alignment horizontal="center" vertical="center"/>
    </xf>
    <xf numFmtId="0" fontId="15" fillId="0" borderId="19" xfId="0" applyFont="1" applyBorder="1" applyAlignment="1">
      <alignment horizontal="center" vertical="center"/>
    </xf>
    <xf numFmtId="0" fontId="15" fillId="0" borderId="22" xfId="0" applyFont="1" applyBorder="1" applyAlignment="1">
      <alignment horizontal="center" vertical="center"/>
    </xf>
    <xf numFmtId="0" fontId="0" fillId="0" borderId="15" xfId="0" applyBorder="1" applyAlignment="1">
      <alignment horizontal="left" vertical="center"/>
    </xf>
    <xf numFmtId="230" fontId="0" fillId="0" borderId="89" xfId="0" applyNumberFormat="1" applyBorder="1" applyAlignment="1">
      <alignment horizontal="left" vertical="center"/>
    </xf>
    <xf numFmtId="230" fontId="0" fillId="0" borderId="90" xfId="0" applyNumberFormat="1" applyBorder="1" applyAlignment="1">
      <alignment horizontal="left" vertical="center"/>
    </xf>
    <xf numFmtId="0" fontId="16" fillId="0" borderId="1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44" xfId="0" applyFont="1" applyBorder="1" applyAlignment="1">
      <alignment horizontal="center" vertical="center" wrapText="1"/>
    </xf>
    <xf numFmtId="0" fontId="34" fillId="0" borderId="43" xfId="0" applyFont="1" applyBorder="1" applyAlignment="1">
      <alignment horizontal="left" vertical="center" wrapText="1"/>
    </xf>
    <xf numFmtId="0" fontId="34" fillId="0" borderId="57" xfId="0" applyFont="1" applyBorder="1" applyAlignment="1">
      <alignment horizontal="left" vertical="center" wrapText="1"/>
    </xf>
    <xf numFmtId="0" fontId="16" fillId="0" borderId="46"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57" xfId="0" applyFont="1" applyBorder="1" applyAlignment="1">
      <alignment horizontal="center" vertical="center" wrapText="1"/>
    </xf>
    <xf numFmtId="0" fontId="17" fillId="0" borderId="20" xfId="0" applyFont="1" applyBorder="1" applyAlignment="1">
      <alignment horizontal="left" vertical="center" wrapText="1"/>
    </xf>
    <xf numFmtId="0" fontId="17" fillId="0" borderId="19" xfId="0" applyFont="1" applyBorder="1" applyAlignment="1">
      <alignment horizontal="left" vertical="center" wrapText="1"/>
    </xf>
    <xf numFmtId="0" fontId="17" fillId="0" borderId="38" xfId="0" applyFont="1" applyBorder="1" applyAlignment="1">
      <alignment horizontal="left" vertical="center" wrapText="1"/>
    </xf>
    <xf numFmtId="0" fontId="17" fillId="0" borderId="35" xfId="0" applyFont="1" applyBorder="1" applyAlignment="1">
      <alignment horizontal="left" vertical="center" wrapText="1"/>
    </xf>
    <xf numFmtId="0" fontId="34" fillId="0" borderId="65" xfId="0" applyFont="1" applyBorder="1" applyAlignment="1">
      <alignment horizontal="left" vertical="center" wrapText="1"/>
    </xf>
    <xf numFmtId="0" fontId="34" fillId="0" borderId="55" xfId="0" applyFont="1" applyBorder="1" applyAlignment="1">
      <alignment horizontal="left" vertical="center" wrapText="1"/>
    </xf>
    <xf numFmtId="0" fontId="16" fillId="0" borderId="56" xfId="0" applyFont="1" applyBorder="1" applyAlignment="1">
      <alignment horizontal="center" vertical="center" wrapText="1"/>
    </xf>
    <xf numFmtId="0" fontId="16" fillId="0" borderId="65" xfId="0" applyFont="1" applyBorder="1" applyAlignment="1">
      <alignment horizontal="center" vertical="center" wrapText="1"/>
    </xf>
    <xf numFmtId="0" fontId="16" fillId="0" borderId="55"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55" xfId="0" applyFont="1" applyBorder="1" applyAlignment="1">
      <alignment horizontal="center" vertical="center" wrapText="1"/>
    </xf>
    <xf numFmtId="0" fontId="34" fillId="0" borderId="53" xfId="0" applyFont="1" applyBorder="1" applyAlignment="1">
      <alignment horizontal="left" vertical="center" wrapText="1"/>
    </xf>
    <xf numFmtId="0" fontId="34" fillId="0" borderId="54" xfId="0" applyFont="1" applyBorder="1" applyAlignment="1">
      <alignment horizontal="left" vertical="center" wrapText="1"/>
    </xf>
    <xf numFmtId="0" fontId="16" fillId="0" borderId="4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27" fillId="0" borderId="20" xfId="0" applyFont="1" applyBorder="1" applyAlignment="1">
      <alignment horizontal="left" vertical="center"/>
    </xf>
    <xf numFmtId="0" fontId="27" fillId="0" borderId="19" xfId="0" applyFont="1" applyBorder="1" applyAlignment="1">
      <alignment horizontal="left" vertical="center"/>
    </xf>
    <xf numFmtId="0" fontId="27" fillId="0" borderId="22" xfId="0" applyFont="1" applyBorder="1" applyAlignment="1">
      <alignment horizontal="left" vertical="center"/>
    </xf>
    <xf numFmtId="0" fontId="16" fillId="0" borderId="2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2"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2" xfId="0" applyFont="1" applyBorder="1" applyAlignment="1">
      <alignment horizontal="center" vertical="center" wrapText="1"/>
    </xf>
    <xf numFmtId="192" fontId="72" fillId="26" borderId="97" xfId="0" applyNumberFormat="1" applyFont="1" applyFill="1" applyBorder="1" applyAlignment="1">
      <alignment horizontal="center" vertical="center"/>
    </xf>
    <xf numFmtId="192" fontId="72" fillId="26" borderId="98" xfId="0" applyNumberFormat="1" applyFont="1" applyFill="1" applyBorder="1" applyAlignment="1">
      <alignment horizontal="center" vertical="center"/>
    </xf>
    <xf numFmtId="0" fontId="34" fillId="34" borderId="63" xfId="0" applyFont="1" applyFill="1" applyBorder="1" applyAlignment="1">
      <alignment horizontal="center" vertical="center"/>
    </xf>
    <xf numFmtId="0" fontId="34" fillId="34" borderId="74" xfId="0" applyFont="1" applyFill="1" applyBorder="1" applyAlignment="1">
      <alignment horizontal="center" vertical="center"/>
    </xf>
    <xf numFmtId="0" fontId="34" fillId="26" borderId="0" xfId="0" applyFont="1" applyFill="1" applyAlignment="1">
      <alignment horizontal="center" vertical="center"/>
    </xf>
    <xf numFmtId="0" fontId="0" fillId="26" borderId="0" xfId="0" applyFill="1" applyAlignment="1">
      <alignment horizontal="center" vertical="center"/>
    </xf>
    <xf numFmtId="0" fontId="23" fillId="0" borderId="20"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2" xfId="0" applyFont="1" applyBorder="1" applyAlignment="1">
      <alignment horizontal="center" vertical="center" wrapText="1"/>
    </xf>
    <xf numFmtId="0" fontId="17" fillId="0" borderId="19" xfId="0" applyFont="1" applyBorder="1" applyAlignment="1">
      <alignment horizontal="center" vertical="center" textRotation="90" wrapText="1"/>
    </xf>
    <xf numFmtId="0" fontId="0" fillId="0" borderId="19" xfId="0" applyBorder="1"/>
    <xf numFmtId="0" fontId="85" fillId="36" borderId="101" xfId="57" applyFont="1" applyFill="1" applyBorder="1" applyAlignment="1">
      <alignment horizontal="center"/>
    </xf>
    <xf numFmtId="9" fontId="86" fillId="41" borderId="118" xfId="58" applyFont="1" applyFill="1" applyBorder="1" applyAlignment="1">
      <alignment horizontal="left" vertical="center"/>
    </xf>
    <xf numFmtId="9" fontId="86" fillId="41" borderId="119" xfId="58" applyFont="1" applyFill="1" applyBorder="1" applyAlignment="1">
      <alignment horizontal="left" vertical="center"/>
    </xf>
    <xf numFmtId="9" fontId="86" fillId="41" borderId="120" xfId="58" applyFont="1" applyFill="1" applyBorder="1" applyAlignment="1">
      <alignment horizontal="left" vertical="center"/>
    </xf>
    <xf numFmtId="9" fontId="86" fillId="41" borderId="111" xfId="58" applyFont="1" applyFill="1" applyBorder="1" applyAlignment="1">
      <alignment horizontal="center" vertical="center"/>
    </xf>
    <xf numFmtId="9" fontId="86" fillId="41" borderId="112" xfId="58" applyFont="1" applyFill="1" applyBorder="1" applyAlignment="1">
      <alignment horizontal="center" vertical="center"/>
    </xf>
    <xf numFmtId="0" fontId="84" fillId="0" borderId="97" xfId="58" applyNumberFormat="1" applyFont="1" applyFill="1" applyBorder="1" applyAlignment="1">
      <alignment horizontal="right"/>
    </xf>
    <xf numFmtId="0" fontId="84" fillId="0" borderId="113" xfId="58" applyNumberFormat="1" applyFont="1" applyFill="1" applyBorder="1" applyAlignment="1">
      <alignment horizontal="right"/>
    </xf>
    <xf numFmtId="0" fontId="84" fillId="0" borderId="131" xfId="58" applyNumberFormat="1" applyFont="1" applyFill="1" applyBorder="1" applyAlignment="1">
      <alignment horizontal="right"/>
    </xf>
    <xf numFmtId="0" fontId="91" fillId="36" borderId="130" xfId="57" applyFont="1" applyFill="1" applyBorder="1" applyAlignment="1">
      <alignment horizontal="center" vertical="center"/>
    </xf>
    <xf numFmtId="0" fontId="91" fillId="36" borderId="131" xfId="57" applyFont="1" applyFill="1" applyBorder="1" applyAlignment="1">
      <alignment horizontal="center" vertical="center"/>
    </xf>
    <xf numFmtId="0" fontId="91" fillId="36" borderId="113" xfId="57" applyFont="1" applyFill="1" applyBorder="1" applyAlignment="1">
      <alignment horizontal="center" vertical="center"/>
    </xf>
    <xf numFmtId="0" fontId="91" fillId="36" borderId="98" xfId="57" applyFont="1" applyFill="1" applyBorder="1" applyAlignment="1">
      <alignment horizontal="center" vertical="center"/>
    </xf>
    <xf numFmtId="0" fontId="86" fillId="41" borderId="117" xfId="57" applyFont="1" applyFill="1" applyBorder="1" applyAlignment="1">
      <alignment horizontal="left" vertical="center"/>
    </xf>
    <xf numFmtId="0" fontId="86" fillId="41" borderId="47" xfId="57" applyFont="1" applyFill="1" applyBorder="1" applyAlignment="1">
      <alignment horizontal="left" vertical="center"/>
    </xf>
    <xf numFmtId="0" fontId="86" fillId="41" borderId="82" xfId="57" applyFont="1" applyFill="1" applyBorder="1" applyAlignment="1">
      <alignment horizontal="left" vertical="center"/>
    </xf>
    <xf numFmtId="220" fontId="87" fillId="41" borderId="51" xfId="57" applyNumberFormat="1" applyFont="1" applyFill="1" applyBorder="1" applyAlignment="1">
      <alignment horizontal="center" vertical="center"/>
    </xf>
    <xf numFmtId="220" fontId="87" fillId="41" borderId="108" xfId="57" applyNumberFormat="1" applyFont="1" applyFill="1" applyBorder="1" applyAlignment="1">
      <alignment horizontal="center" vertical="center"/>
    </xf>
    <xf numFmtId="0" fontId="87" fillId="38" borderId="117" xfId="57" applyFont="1" applyFill="1" applyBorder="1" applyAlignment="1">
      <alignment horizontal="left" vertical="center"/>
    </xf>
    <xf numFmtId="0" fontId="87" fillId="38" borderId="47" xfId="57" applyFont="1" applyFill="1" applyBorder="1" applyAlignment="1">
      <alignment horizontal="left" vertical="center"/>
    </xf>
    <xf numFmtId="0" fontId="87" fillId="38" borderId="82" xfId="57" applyFont="1" applyFill="1" applyBorder="1" applyAlignment="1">
      <alignment horizontal="left" vertical="center"/>
    </xf>
    <xf numFmtId="220" fontId="86" fillId="39" borderId="51" xfId="57" applyNumberFormat="1" applyFont="1" applyFill="1" applyBorder="1" applyAlignment="1" applyProtection="1">
      <alignment horizontal="center" vertical="center"/>
      <protection locked="0"/>
    </xf>
    <xf numFmtId="220" fontId="86" fillId="39" borderId="108" xfId="57" applyNumberFormat="1" applyFont="1" applyFill="1" applyBorder="1" applyAlignment="1" applyProtection="1">
      <alignment horizontal="center" vertical="center"/>
      <protection locked="0"/>
    </xf>
    <xf numFmtId="0" fontId="85" fillId="36" borderId="113" xfId="57" applyFont="1" applyFill="1" applyBorder="1" applyAlignment="1">
      <alignment horizontal="center"/>
    </xf>
    <xf numFmtId="0" fontId="89" fillId="36" borderId="114" xfId="57" applyFont="1" applyFill="1" applyBorder="1" applyAlignment="1">
      <alignment horizontal="left" vertical="center"/>
    </xf>
    <xf numFmtId="0" fontId="89" fillId="36" borderId="104" xfId="57" applyFont="1" applyFill="1" applyBorder="1" applyAlignment="1">
      <alignment horizontal="left" vertical="center"/>
    </xf>
    <xf numFmtId="220" fontId="86" fillId="39" borderId="103" xfId="57" applyNumberFormat="1" applyFont="1" applyFill="1" applyBorder="1" applyAlignment="1" applyProtection="1">
      <alignment horizontal="center" vertical="center"/>
      <protection locked="0"/>
    </xf>
    <xf numFmtId="220" fontId="86" fillId="39" borderId="105" xfId="57" applyNumberFormat="1" applyFont="1" applyFill="1" applyBorder="1" applyAlignment="1" applyProtection="1">
      <alignment horizontal="center" vertical="center"/>
      <protection locked="0"/>
    </xf>
    <xf numFmtId="0" fontId="87" fillId="36" borderId="115" xfId="57" applyFont="1" applyFill="1" applyBorder="1" applyAlignment="1">
      <alignment horizontal="center" vertical="center"/>
    </xf>
    <xf numFmtId="0" fontId="89" fillId="36" borderId="117" xfId="57" applyFont="1" applyFill="1" applyBorder="1" applyAlignment="1">
      <alignment horizontal="left" vertical="center"/>
    </xf>
    <xf numFmtId="0" fontId="89" fillId="36" borderId="47" xfId="57" applyFont="1" applyFill="1" applyBorder="1" applyAlignment="1">
      <alignment horizontal="left" vertical="center"/>
    </xf>
    <xf numFmtId="0" fontId="89" fillId="36" borderId="82" xfId="57" applyFont="1" applyFill="1" applyBorder="1" applyAlignment="1">
      <alignment horizontal="left" vertical="center"/>
    </xf>
    <xf numFmtId="0" fontId="87" fillId="36" borderId="51" xfId="57" applyFont="1" applyFill="1" applyBorder="1" applyAlignment="1">
      <alignment horizontal="center" vertical="center"/>
    </xf>
    <xf numFmtId="0" fontId="87" fillId="36" borderId="108" xfId="57" applyFont="1" applyFill="1" applyBorder="1" applyAlignment="1">
      <alignment horizontal="center" vertical="center"/>
    </xf>
    <xf numFmtId="0" fontId="92" fillId="36" borderId="113" xfId="57" applyFont="1" applyFill="1" applyBorder="1" applyAlignment="1">
      <alignment horizontal="center" vertical="center"/>
    </xf>
    <xf numFmtId="0" fontId="92" fillId="36" borderId="98" xfId="57" applyFont="1" applyFill="1" applyBorder="1" applyAlignment="1">
      <alignment horizontal="center" vertical="center"/>
    </xf>
    <xf numFmtId="9" fontId="86" fillId="0" borderId="113" xfId="58" applyFont="1" applyFill="1" applyBorder="1" applyAlignment="1">
      <alignment horizontal="center"/>
    </xf>
    <xf numFmtId="9" fontId="86" fillId="41" borderId="117" xfId="58" applyFont="1" applyFill="1" applyBorder="1" applyAlignment="1">
      <alignment horizontal="left" vertical="center"/>
    </xf>
    <xf numFmtId="9" fontId="86" fillId="41" borderId="47" xfId="58" applyFont="1" applyFill="1" applyBorder="1" applyAlignment="1">
      <alignment horizontal="left" vertical="center"/>
    </xf>
    <xf numFmtId="9" fontId="86" fillId="41" borderId="82" xfId="58" applyFont="1" applyFill="1" applyBorder="1" applyAlignment="1">
      <alignment horizontal="left" vertical="center"/>
    </xf>
    <xf numFmtId="9" fontId="86" fillId="41" borderId="125" xfId="58" applyFont="1" applyFill="1" applyBorder="1" applyAlignment="1">
      <alignment horizontal="center" vertical="center"/>
    </xf>
    <xf numFmtId="9" fontId="86" fillId="41" borderId="126" xfId="58" applyFont="1" applyFill="1" applyBorder="1" applyAlignment="1">
      <alignment horizontal="center" vertical="center"/>
    </xf>
    <xf numFmtId="0" fontId="84" fillId="0" borderId="118" xfId="58" applyNumberFormat="1" applyFont="1" applyFill="1" applyBorder="1" applyAlignment="1">
      <alignment horizontal="right"/>
    </xf>
    <xf numFmtId="0" fontId="84" fillId="0" borderId="119" xfId="58" applyNumberFormat="1" applyFont="1" applyFill="1" applyBorder="1" applyAlignment="1">
      <alignment horizontal="right"/>
    </xf>
    <xf numFmtId="0" fontId="84" fillId="0" borderId="120" xfId="58" applyNumberFormat="1" applyFont="1" applyFill="1" applyBorder="1" applyAlignment="1">
      <alignment horizontal="right"/>
    </xf>
    <xf numFmtId="9" fontId="91" fillId="0" borderId="128" xfId="58" applyFont="1" applyFill="1" applyBorder="1" applyAlignment="1">
      <alignment horizontal="center" vertical="center"/>
    </xf>
    <xf numFmtId="9" fontId="91" fillId="0" borderId="120" xfId="58" applyFont="1" applyFill="1" applyBorder="1" applyAlignment="1">
      <alignment horizontal="center" vertical="center"/>
    </xf>
    <xf numFmtId="9" fontId="91" fillId="0" borderId="119" xfId="58" applyFont="1" applyFill="1" applyBorder="1" applyAlignment="1">
      <alignment horizontal="center" vertical="center"/>
    </xf>
    <xf numFmtId="9" fontId="91" fillId="0" borderId="129" xfId="58" applyFont="1" applyFill="1" applyBorder="1" applyAlignment="1">
      <alignment horizontal="center" vertical="center"/>
    </xf>
    <xf numFmtId="9" fontId="86" fillId="41" borderId="51" xfId="58" applyFont="1" applyFill="1" applyBorder="1" applyAlignment="1">
      <alignment horizontal="center" vertical="center"/>
    </xf>
    <xf numFmtId="9" fontId="86" fillId="41" borderId="108" xfId="58" applyFont="1" applyFill="1" applyBorder="1" applyAlignment="1">
      <alignment horizontal="center" vertical="center"/>
    </xf>
    <xf numFmtId="0" fontId="91" fillId="0" borderId="123" xfId="58" applyNumberFormat="1" applyFont="1" applyFill="1" applyBorder="1" applyAlignment="1">
      <alignment horizontal="center" vertical="center"/>
    </xf>
    <xf numFmtId="0" fontId="91" fillId="0" borderId="124" xfId="58" applyNumberFormat="1" applyFont="1" applyFill="1" applyBorder="1" applyAlignment="1">
      <alignment horizontal="center" vertical="center"/>
    </xf>
    <xf numFmtId="0" fontId="8" fillId="36" borderId="103" xfId="57" applyFont="1" applyFill="1" applyBorder="1" applyAlignment="1">
      <alignment horizontal="center" vertical="center"/>
    </xf>
    <xf numFmtId="0" fontId="8" fillId="36" borderId="127" xfId="57" applyFont="1" applyFill="1" applyBorder="1" applyAlignment="1">
      <alignment horizontal="center" vertical="center"/>
    </xf>
    <xf numFmtId="0" fontId="87" fillId="36" borderId="117" xfId="57" applyFont="1" applyFill="1" applyBorder="1" applyAlignment="1">
      <alignment horizontal="left" vertical="center"/>
    </xf>
    <xf numFmtId="0" fontId="87" fillId="36" borderId="47" xfId="57" applyFont="1" applyFill="1" applyBorder="1" applyAlignment="1">
      <alignment horizontal="left" vertical="center"/>
    </xf>
    <xf numFmtId="0" fontId="87" fillId="36" borderId="82" xfId="57" applyFont="1" applyFill="1" applyBorder="1" applyAlignment="1">
      <alignment horizontal="left" vertical="center"/>
    </xf>
    <xf numFmtId="0" fontId="8" fillId="0" borderId="103" xfId="57" applyFont="1" applyBorder="1" applyAlignment="1">
      <alignment horizontal="center" vertical="center"/>
    </xf>
    <xf numFmtId="0" fontId="8" fillId="0" borderId="127" xfId="57" applyFont="1" applyBorder="1" applyAlignment="1">
      <alignment horizontal="center" vertical="center"/>
    </xf>
    <xf numFmtId="0" fontId="91" fillId="0" borderId="111" xfId="58" applyNumberFormat="1" applyFont="1" applyFill="1" applyBorder="1" applyAlignment="1">
      <alignment horizontal="center" vertical="center"/>
    </xf>
    <xf numFmtId="0" fontId="91" fillId="0" borderId="112" xfId="58" applyNumberFormat="1" applyFont="1" applyFill="1" applyBorder="1" applyAlignment="1">
      <alignment horizontal="center" vertical="center"/>
    </xf>
    <xf numFmtId="0" fontId="91" fillId="0" borderId="121" xfId="58" applyNumberFormat="1" applyFont="1" applyFill="1" applyBorder="1" applyAlignment="1">
      <alignment horizontal="center" vertical="center"/>
    </xf>
    <xf numFmtId="0" fontId="91" fillId="0" borderId="109" xfId="58" applyNumberFormat="1" applyFont="1" applyFill="1" applyBorder="1" applyAlignment="1">
      <alignment horizontal="center" vertical="center"/>
    </xf>
    <xf numFmtId="0" fontId="91" fillId="0" borderId="110" xfId="58" applyNumberFormat="1" applyFont="1" applyFill="1" applyBorder="1" applyAlignment="1">
      <alignment horizontal="center" vertical="center"/>
    </xf>
    <xf numFmtId="0" fontId="91" fillId="0" borderId="122" xfId="58" applyNumberFormat="1" applyFont="1" applyFill="1" applyBorder="1" applyAlignment="1">
      <alignment horizontal="center" vertical="center"/>
    </xf>
    <xf numFmtId="220" fontId="86" fillId="39" borderId="115" xfId="57" applyNumberFormat="1" applyFont="1" applyFill="1" applyBorder="1" applyAlignment="1" applyProtection="1">
      <alignment horizontal="center" vertical="center"/>
      <protection locked="0"/>
    </xf>
    <xf numFmtId="220" fontId="86" fillId="39" borderId="116" xfId="57" applyNumberFormat="1" applyFont="1" applyFill="1" applyBorder="1" applyAlignment="1" applyProtection="1">
      <alignment horizontal="center" vertical="center"/>
      <protection locked="0"/>
    </xf>
    <xf numFmtId="9" fontId="86" fillId="41" borderId="117" xfId="58" applyFont="1" applyFill="1" applyBorder="1" applyAlignment="1">
      <alignment horizontal="left"/>
    </xf>
    <xf numFmtId="9" fontId="86" fillId="41" borderId="47" xfId="58" applyFont="1" applyFill="1" applyBorder="1" applyAlignment="1">
      <alignment horizontal="left"/>
    </xf>
    <xf numFmtId="9" fontId="86" fillId="41" borderId="82" xfId="58" applyFont="1" applyFill="1" applyBorder="1" applyAlignment="1">
      <alignment horizontal="left"/>
    </xf>
    <xf numFmtId="0" fontId="86" fillId="36" borderId="106" xfId="57" applyFont="1" applyFill="1" applyBorder="1" applyAlignment="1">
      <alignment horizontal="right" vertical="center" wrapText="1"/>
    </xf>
    <xf numFmtId="0" fontId="86" fillId="36" borderId="0" xfId="57" applyFont="1" applyFill="1" applyAlignment="1">
      <alignment horizontal="right" vertical="center" wrapText="1"/>
    </xf>
    <xf numFmtId="0" fontId="86" fillId="36" borderId="66" xfId="57" applyFont="1" applyFill="1" applyBorder="1" applyAlignment="1">
      <alignment horizontal="right" vertical="center" wrapText="1"/>
    </xf>
    <xf numFmtId="0" fontId="86" fillId="41" borderId="51" xfId="57" applyFont="1" applyFill="1" applyBorder="1" applyAlignment="1">
      <alignment horizontal="left" vertical="center" wrapText="1"/>
    </xf>
    <xf numFmtId="0" fontId="86" fillId="41" borderId="108" xfId="57" applyFont="1" applyFill="1" applyBorder="1" applyAlignment="1">
      <alignment horizontal="left" vertical="center" wrapText="1"/>
    </xf>
    <xf numFmtId="0" fontId="87" fillId="36" borderId="100" xfId="57" applyFont="1" applyFill="1" applyBorder="1" applyAlignment="1">
      <alignment horizontal="right" vertical="center" wrapText="1"/>
    </xf>
    <xf numFmtId="0" fontId="87" fillId="36" borderId="101" xfId="57" applyFont="1" applyFill="1" applyBorder="1" applyAlignment="1">
      <alignment horizontal="right" vertical="center" wrapText="1"/>
    </xf>
    <xf numFmtId="0" fontId="87" fillId="36" borderId="102" xfId="57" applyFont="1" applyFill="1" applyBorder="1" applyAlignment="1">
      <alignment horizontal="right" vertical="center" wrapText="1"/>
    </xf>
    <xf numFmtId="14" fontId="86" fillId="39" borderId="103" xfId="57" applyNumberFormat="1" applyFont="1" applyFill="1" applyBorder="1" applyAlignment="1" applyProtection="1">
      <alignment horizontal="center" vertical="center" wrapText="1"/>
      <protection locked="0"/>
    </xf>
    <xf numFmtId="14" fontId="86" fillId="39" borderId="104" xfId="57" applyNumberFormat="1" applyFont="1" applyFill="1" applyBorder="1" applyAlignment="1" applyProtection="1">
      <alignment horizontal="center" vertical="center" wrapText="1"/>
      <protection locked="0"/>
    </xf>
    <xf numFmtId="14" fontId="86" fillId="39" borderId="105" xfId="57" applyNumberFormat="1" applyFont="1" applyFill="1" applyBorder="1" applyAlignment="1" applyProtection="1">
      <alignment horizontal="center" vertical="center" wrapText="1"/>
      <protection locked="0"/>
    </xf>
    <xf numFmtId="0" fontId="87" fillId="36" borderId="106" xfId="57" applyFont="1" applyFill="1" applyBorder="1" applyAlignment="1">
      <alignment horizontal="right" vertical="center" wrapText="1"/>
    </xf>
    <xf numFmtId="0" fontId="87" fillId="36" borderId="0" xfId="57" applyFont="1" applyFill="1" applyAlignment="1">
      <alignment horizontal="right" vertical="center" wrapText="1"/>
    </xf>
    <xf numFmtId="0" fontId="87" fillId="36" borderId="66" xfId="57" applyFont="1" applyFill="1" applyBorder="1" applyAlignment="1">
      <alignment horizontal="right" vertical="center" wrapText="1"/>
    </xf>
    <xf numFmtId="0" fontId="70" fillId="39" borderId="81" xfId="57" applyFont="1" applyFill="1" applyBorder="1" applyAlignment="1" applyProtection="1">
      <alignment horizontal="center" vertical="center" wrapText="1"/>
      <protection locked="0"/>
    </xf>
    <xf numFmtId="0" fontId="70" fillId="39" borderId="47" xfId="57" applyFont="1" applyFill="1" applyBorder="1" applyAlignment="1" applyProtection="1">
      <alignment horizontal="center" vertical="center" wrapText="1"/>
      <protection locked="0"/>
    </xf>
    <xf numFmtId="0" fontId="70" fillId="39" borderId="107" xfId="57" applyFont="1" applyFill="1" applyBorder="1" applyAlignment="1" applyProtection="1">
      <alignment horizontal="center" vertical="center" wrapText="1"/>
      <protection locked="0"/>
    </xf>
    <xf numFmtId="0" fontId="9" fillId="39" borderId="81" xfId="57" applyFont="1" applyFill="1" applyBorder="1" applyAlignment="1" applyProtection="1">
      <alignment horizontal="center" vertical="center" wrapText="1"/>
      <protection locked="0"/>
    </xf>
    <xf numFmtId="0" fontId="9" fillId="39" borderId="47" xfId="57" applyFont="1" applyFill="1" applyBorder="1" applyAlignment="1" applyProtection="1">
      <alignment horizontal="center" vertical="center" wrapText="1"/>
      <protection locked="0"/>
    </xf>
    <xf numFmtId="0" fontId="9" fillId="39" borderId="107" xfId="57" applyFont="1" applyFill="1" applyBorder="1" applyAlignment="1" applyProtection="1">
      <alignment horizontal="center" vertical="center" wrapText="1"/>
      <protection locked="0"/>
    </xf>
    <xf numFmtId="0" fontId="103" fillId="36" borderId="101" xfId="57" applyFont="1" applyFill="1" applyBorder="1" applyAlignment="1">
      <alignment horizontal="center" vertical="center" wrapText="1"/>
    </xf>
    <xf numFmtId="0" fontId="103" fillId="36" borderId="0" xfId="57" applyFont="1" applyFill="1" applyAlignment="1">
      <alignment horizontal="center" vertical="center" wrapText="1"/>
    </xf>
    <xf numFmtId="0" fontId="9" fillId="25" borderId="0" xfId="0" applyFont="1" applyFill="1" applyAlignment="1">
      <alignment horizontal="left" vertical="top" wrapText="1"/>
    </xf>
    <xf numFmtId="0" fontId="9" fillId="25" borderId="53" xfId="0" applyFont="1" applyFill="1" applyBorder="1" applyAlignment="1">
      <alignment horizontal="left" vertical="top" wrapText="1"/>
    </xf>
    <xf numFmtId="0" fontId="9" fillId="25" borderId="0" xfId="0" applyFont="1" applyFill="1" applyAlignment="1">
      <alignment horizontal="center" vertical="top" wrapText="1"/>
    </xf>
    <xf numFmtId="0" fontId="9" fillId="25" borderId="53" xfId="0" applyFont="1" applyFill="1" applyBorder="1" applyAlignment="1">
      <alignment horizontal="center" vertical="top" wrapText="1"/>
    </xf>
    <xf numFmtId="0" fontId="9" fillId="25" borderId="0" xfId="57" applyFont="1" applyFill="1" applyAlignment="1">
      <alignment horizontal="center" vertical="top" wrapText="1"/>
    </xf>
    <xf numFmtId="0" fontId="9" fillId="25" borderId="53" xfId="57" applyFont="1" applyFill="1" applyBorder="1" applyAlignment="1">
      <alignment horizontal="center" vertical="top" wrapText="1"/>
    </xf>
    <xf numFmtId="0" fontId="7" fillId="43" borderId="51" xfId="57" applyFont="1" applyFill="1" applyBorder="1" applyAlignment="1">
      <alignment horizontal="center" vertical="center" wrapText="1"/>
    </xf>
    <xf numFmtId="0" fontId="8" fillId="0" borderId="82" xfId="57" applyFont="1" applyBorder="1" applyAlignment="1">
      <alignment horizontal="center" vertical="center" textRotation="90"/>
    </xf>
    <xf numFmtId="0" fontId="8" fillId="0" borderId="51" xfId="57" applyFont="1" applyBorder="1" applyAlignment="1">
      <alignment horizontal="center" vertical="center" textRotation="90"/>
    </xf>
    <xf numFmtId="0" fontId="8" fillId="0" borderId="81" xfId="57" applyFont="1" applyBorder="1" applyAlignment="1">
      <alignment horizontal="center" vertical="center" textRotation="90"/>
    </xf>
    <xf numFmtId="0" fontId="86" fillId="36" borderId="99" xfId="57" applyFont="1" applyFill="1" applyBorder="1" applyAlignment="1">
      <alignment horizontal="left" vertical="center" wrapText="1"/>
    </xf>
    <xf numFmtId="0" fontId="86" fillId="36" borderId="43" xfId="57" applyFont="1" applyFill="1" applyBorder="1" applyAlignment="1">
      <alignment horizontal="left" vertical="center" wrapText="1"/>
    </xf>
    <xf numFmtId="0" fontId="86" fillId="36" borderId="58" xfId="57" applyFont="1" applyFill="1" applyBorder="1" applyAlignment="1">
      <alignment horizontal="left" vertical="center" wrapText="1"/>
    </xf>
  </cellXfs>
  <cellStyles count="5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xr:uid="{00000000-0005-0000-0000-000018000000}"/>
    <cellStyle name="Controlecel" xfId="26" xr:uid="{00000000-0005-0000-0000-000019000000}"/>
    <cellStyle name="Gekoppelde cel" xfId="27" xr:uid="{00000000-0005-0000-0000-00001A000000}"/>
    <cellStyle name="Goed" xfId="28" xr:uid="{00000000-0005-0000-0000-00001B000000}"/>
    <cellStyle name="Hyperlink" xfId="52" builtinId="8"/>
    <cellStyle name="Hyperlink 2" xfId="45" xr:uid="{00000000-0005-0000-0000-00001D000000}"/>
    <cellStyle name="Invoer" xfId="29" xr:uid="{00000000-0005-0000-0000-00001E000000}"/>
    <cellStyle name="Kop 1" xfId="30" xr:uid="{00000000-0005-0000-0000-00001F000000}"/>
    <cellStyle name="Kop 2" xfId="31" xr:uid="{00000000-0005-0000-0000-000020000000}"/>
    <cellStyle name="Kop 3" xfId="32" xr:uid="{00000000-0005-0000-0000-000021000000}"/>
    <cellStyle name="Kop 4" xfId="33" xr:uid="{00000000-0005-0000-0000-000022000000}"/>
    <cellStyle name="Neutraal" xfId="34" xr:uid="{00000000-0005-0000-0000-000023000000}"/>
    <cellStyle name="Normal" xfId="0" builtinId="0"/>
    <cellStyle name="Normal 2" xfId="46" xr:uid="{00000000-0005-0000-0000-000025000000}"/>
    <cellStyle name="Normal 2 2" xfId="47" xr:uid="{00000000-0005-0000-0000-000026000000}"/>
    <cellStyle name="Normal 3" xfId="43" xr:uid="{00000000-0005-0000-0000-000027000000}"/>
    <cellStyle name="Normal 3 2" xfId="49" xr:uid="{00000000-0005-0000-0000-000028000000}"/>
    <cellStyle name="Normal 3 2 2" xfId="55" xr:uid="{00000000-0005-0000-0000-000029000000}"/>
    <cellStyle name="Normal 3 2 3" xfId="57" xr:uid="{0ED962F2-EDDB-4015-8FEC-802B9EF0B264}"/>
    <cellStyle name="Normal 3 3" xfId="53" xr:uid="{00000000-0005-0000-0000-00002A000000}"/>
    <cellStyle name="Normal 4" xfId="48" xr:uid="{00000000-0005-0000-0000-00002B000000}"/>
    <cellStyle name="Normal 4 2" xfId="51" xr:uid="{00000000-0005-0000-0000-00002C000000}"/>
    <cellStyle name="Notitie" xfId="35" xr:uid="{00000000-0005-0000-0000-00002D000000}"/>
    <cellStyle name="Ongeldig" xfId="36" xr:uid="{00000000-0005-0000-0000-00002E000000}"/>
    <cellStyle name="Percent" xfId="37" builtinId="5"/>
    <cellStyle name="Percent 2" xfId="44" xr:uid="{00000000-0005-0000-0000-000030000000}"/>
    <cellStyle name="Percent 2 2" xfId="50" xr:uid="{00000000-0005-0000-0000-000031000000}"/>
    <cellStyle name="Percent 2 2 2" xfId="56" xr:uid="{00000000-0005-0000-0000-000032000000}"/>
    <cellStyle name="Percent 2 2 3" xfId="58" xr:uid="{2C6FEA6B-42E7-4897-B54D-5934D102A901}"/>
    <cellStyle name="Percent 2 3" xfId="54" xr:uid="{00000000-0005-0000-0000-000033000000}"/>
    <cellStyle name="Titel" xfId="38" xr:uid="{00000000-0005-0000-0000-000034000000}"/>
    <cellStyle name="Totaal" xfId="39" xr:uid="{00000000-0005-0000-0000-000035000000}"/>
    <cellStyle name="Uitvoer" xfId="40" xr:uid="{00000000-0005-0000-0000-000036000000}"/>
    <cellStyle name="Verklarende tekst" xfId="41" xr:uid="{00000000-0005-0000-0000-000037000000}"/>
    <cellStyle name="Waarschuwingstekst" xfId="42" xr:uid="{00000000-0005-0000-0000-000038000000}"/>
  </cellStyles>
  <dxfs count="1081">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FF0000"/>
      </font>
      <fill>
        <patternFill>
          <bgColor rgb="FFFF0000"/>
        </patternFill>
      </fill>
    </dxf>
    <dxf>
      <font>
        <color rgb="FF00FF00"/>
      </font>
      <fill>
        <patternFill>
          <bgColor rgb="FF00FF00"/>
        </patternFill>
      </fill>
    </dxf>
    <dxf>
      <font>
        <color rgb="FFFF0000"/>
      </font>
      <fill>
        <patternFill>
          <bgColor rgb="FFFF000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patternType="lightUp">
          <bgColor auto="1"/>
        </patternFill>
      </fill>
    </dxf>
    <dxf>
      <fill>
        <patternFill patternType="lightUp">
          <fgColor auto="1"/>
          <bgColor auto="1"/>
        </patternFill>
      </fill>
    </dxf>
    <dxf>
      <fill>
        <patternFill patternType="lightUp">
          <fgColor auto="1"/>
          <bgColor auto="1"/>
        </patternFill>
      </fill>
    </dxf>
    <dxf>
      <fill>
        <patternFill patternType="lightUp">
          <bgColor auto="1"/>
        </patternFill>
      </fill>
    </dxf>
    <dxf>
      <fill>
        <patternFill patternType="lightUp">
          <bgColor auto="1"/>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patternType="none">
          <bgColor auto="1"/>
        </patternFill>
      </fill>
    </dxf>
    <dxf>
      <fill>
        <patternFill patternType="none">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rgb="FFFF0000"/>
        </patternFill>
      </fill>
    </dxf>
    <dxf>
      <fill>
        <patternFill patternType="none">
          <bgColor auto="1"/>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rgb="FFFF0000"/>
        </patternFill>
      </fill>
    </dxf>
    <dxf>
      <fill>
        <patternFill patternType="none">
          <bgColor auto="1"/>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rgb="FFFF0000"/>
        </patternFill>
      </fill>
    </dxf>
    <dxf>
      <fill>
        <patternFill patternType="none">
          <bgColor auto="1"/>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rgb="FFFF0000"/>
        </patternFill>
      </fill>
    </dxf>
    <dxf>
      <fill>
        <patternFill patternType="none">
          <bgColor auto="1"/>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rgb="FFFF0000"/>
        </patternFill>
      </fill>
    </dxf>
    <dxf>
      <fill>
        <patternFill patternType="none">
          <bgColor auto="1"/>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rgb="FFFF0000"/>
        </patternFill>
      </fill>
    </dxf>
    <dxf>
      <fill>
        <patternFill>
          <bgColor rgb="FFFF0000"/>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ill>
        <patternFill patternType="lightUp">
          <bgColor indexed="51"/>
        </patternFill>
      </fill>
    </dxf>
    <dxf>
      <fill>
        <patternFill>
          <bgColor indexed="13"/>
        </patternFill>
      </fill>
    </dxf>
    <dxf>
      <fill>
        <patternFill>
          <bgColor indexed="13"/>
        </patternFill>
      </fill>
    </dxf>
    <dxf>
      <fill>
        <patternFill>
          <bgColor indexed="40"/>
        </patternFill>
      </fill>
    </dxf>
    <dxf>
      <fill>
        <patternFill>
          <bgColor indexed="40"/>
        </patternFill>
      </fill>
    </dxf>
    <dxf>
      <fill>
        <patternFill>
          <bgColor indexed="14"/>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bgColor indexed="13"/>
        </patternFill>
      </fill>
    </dxf>
    <dxf>
      <fill>
        <patternFill>
          <bgColor indexed="13"/>
        </patternFill>
      </fill>
    </dxf>
    <dxf>
      <fill>
        <patternFill>
          <bgColor indexed="14"/>
        </patternFill>
      </fill>
    </dxf>
    <dxf>
      <fill>
        <patternFill>
          <bgColor indexed="40"/>
        </patternFill>
      </fill>
    </dxf>
    <dxf>
      <fill>
        <patternFill>
          <bgColor indexed="40"/>
        </patternFill>
      </fill>
    </dxf>
    <dxf>
      <fill>
        <patternFill>
          <bgColor indexed="40"/>
        </patternFill>
      </fill>
    </dxf>
    <dxf>
      <fill>
        <patternFill>
          <bgColor indexed="14"/>
        </patternFill>
      </fill>
    </dxf>
    <dxf>
      <fill>
        <patternFill patternType="none">
          <bgColor indexed="65"/>
        </patternFill>
      </fill>
    </dxf>
    <dxf>
      <fill>
        <patternFill>
          <bgColor indexed="40"/>
        </patternFill>
      </fill>
    </dxf>
    <dxf>
      <fill>
        <patternFill>
          <bgColor indexed="22"/>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ont>
        <condense val="0"/>
        <extend val="0"/>
        <color indexed="10"/>
      </font>
      <fill>
        <patternFill>
          <bgColor indexed="10"/>
        </patternFill>
      </fill>
    </dxf>
    <dxf>
      <font>
        <condense val="0"/>
        <extend val="0"/>
        <color indexed="11"/>
      </font>
      <fill>
        <patternFill>
          <bgColor indexed="11"/>
        </patternFill>
      </fill>
    </dxf>
    <dxf>
      <fill>
        <patternFill patternType="none">
          <bgColor indexed="65"/>
        </patternFill>
      </fill>
    </dxf>
    <dxf>
      <fill>
        <patternFill>
          <bgColor rgb="FFFFFFFF"/>
        </patternFill>
      </fill>
    </dxf>
    <dxf>
      <fill>
        <patternFill>
          <bgColor rgb="FFC0C0C0"/>
        </patternFill>
      </fill>
    </dxf>
    <dxf>
      <fill>
        <patternFill>
          <bgColor indexed="40"/>
        </patternFill>
      </fill>
    </dxf>
    <dxf>
      <fill>
        <patternFill>
          <bgColor rgb="FFFFFFFF"/>
        </patternFill>
      </fill>
    </dxf>
    <dxf>
      <fill>
        <patternFill>
          <bgColor rgb="FFFFFFFF"/>
        </patternFill>
      </fill>
    </dxf>
    <dxf>
      <fill>
        <patternFill>
          <bgColor indexed="40"/>
        </patternFill>
      </fill>
    </dxf>
    <dxf>
      <fill>
        <patternFill>
          <bgColor indexed="40"/>
        </patternFill>
      </fill>
    </dxf>
    <dxf>
      <fill>
        <patternFill>
          <bgColor indexed="40"/>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rgb="FFC0C0C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indexed="9"/>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ont>
        <condense val="0"/>
        <extend val="0"/>
        <color indexed="13"/>
      </font>
      <fill>
        <patternFill>
          <bgColor indexed="13"/>
        </patternFill>
      </fill>
    </dxf>
    <dxf>
      <fill>
        <patternFill>
          <bgColor indexed="40"/>
        </patternFill>
      </fill>
    </dxf>
    <dxf>
      <fill>
        <patternFill patternType="none">
          <bgColor auto="1"/>
        </patternFill>
      </fill>
    </dxf>
    <dxf>
      <fill>
        <patternFill>
          <bgColor rgb="FF00CCFF"/>
        </patternFill>
      </fill>
    </dxf>
    <dxf>
      <fill>
        <patternFill>
          <bgColor rgb="FF00CCFF"/>
        </patternFill>
      </fill>
    </dxf>
    <dxf>
      <fill>
        <patternFill>
          <bgColor rgb="FF00CCFF"/>
        </patternFill>
      </fill>
    </dxf>
    <dxf>
      <fill>
        <patternFill>
          <bgColor indexed="40"/>
        </patternFill>
      </fill>
    </dxf>
    <dxf>
      <fill>
        <patternFill>
          <bgColor indexed="40"/>
        </patternFill>
      </fill>
    </dxf>
    <dxf>
      <fill>
        <patternFill>
          <bgColor indexed="40"/>
        </patternFill>
      </fill>
    </dxf>
    <dxf>
      <fill>
        <patternFill>
          <bgColor indexed="22"/>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rgb="FF00CCFF"/>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ill>
        <patternFill>
          <bgColor indexed="22"/>
        </patternFill>
      </fill>
    </dxf>
    <dxf>
      <fill>
        <patternFill patternType="none">
          <bgColor indexed="65"/>
        </patternFill>
      </fill>
    </dxf>
    <dxf>
      <fill>
        <patternFill>
          <bgColor indexed="8"/>
        </patternFill>
      </fill>
    </dxf>
    <dxf>
      <fill>
        <patternFill>
          <bgColor indexed="14"/>
        </patternFill>
      </fill>
    </dxf>
    <dxf>
      <fill>
        <patternFill>
          <bgColor indexed="40"/>
        </patternFill>
      </fill>
    </dxf>
    <dxf>
      <fill>
        <patternFill patternType="lightUp">
          <bgColor indexed="51"/>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rgb="FFC0C0C0"/>
        </patternFill>
      </fill>
    </dxf>
    <dxf>
      <fill>
        <patternFill>
          <bgColor rgb="FFC0C0C0"/>
        </patternFill>
      </fill>
    </dxf>
    <dxf>
      <fill>
        <patternFill>
          <bgColor rgb="FFC0C0C0"/>
        </patternFill>
      </fill>
    </dxf>
    <dxf>
      <fill>
        <patternFill>
          <bgColor rgb="FFC0C0C0"/>
        </patternFill>
      </fill>
    </dxf>
    <dxf>
      <fill>
        <patternFill>
          <bgColor rgb="FFC0C0C0"/>
        </patternFill>
      </fill>
    </dxf>
    <dxf>
      <fill>
        <patternFill>
          <bgColor rgb="FFC0C0C0"/>
        </patternFill>
      </fill>
    </dxf>
    <dxf>
      <fill>
        <patternFill>
          <bgColor rgb="FFC0C0C0"/>
        </patternFill>
      </fill>
    </dxf>
    <dxf>
      <fill>
        <patternFill>
          <bgColor rgb="FFC0C0C0"/>
        </patternFill>
      </fill>
    </dxf>
    <dxf>
      <fill>
        <patternFill>
          <bgColor rgb="FFC0C0C0"/>
        </patternFill>
      </fill>
    </dxf>
    <dxf>
      <fill>
        <patternFill>
          <bgColor rgb="FFC0C0C0"/>
        </patternFill>
      </fill>
    </dxf>
    <dxf>
      <fill>
        <patternFill patternType="none">
          <bgColor auto="1"/>
        </patternFill>
      </fill>
    </dxf>
    <dxf>
      <fill>
        <patternFill>
          <bgColor rgb="FFC0C0C0"/>
        </patternFill>
      </fill>
    </dxf>
    <dxf>
      <fill>
        <patternFill patternType="none">
          <bgColor auto="1"/>
        </patternFill>
      </fill>
    </dxf>
    <dxf>
      <fill>
        <patternFill>
          <bgColor rgb="FFC0C0C0"/>
        </patternFill>
      </fill>
    </dxf>
    <dxf>
      <fill>
        <patternFill patternType="solid">
          <bgColor rgb="FFC0C0C0"/>
        </patternFill>
      </fill>
    </dxf>
    <dxf>
      <fill>
        <patternFill>
          <bgColor indexed="40"/>
        </patternFill>
      </fill>
    </dxf>
    <dxf>
      <fill>
        <patternFill patternType="none">
          <bgColor auto="1"/>
        </patternFill>
      </fill>
    </dxf>
    <dxf>
      <fill>
        <patternFill>
          <bgColor indexed="9"/>
        </patternFill>
      </fill>
    </dxf>
    <dxf>
      <fill>
        <patternFill>
          <bgColor indexed="40"/>
        </patternFill>
      </fill>
    </dxf>
    <dxf>
      <fill>
        <patternFill patternType="none">
          <bgColor auto="1"/>
        </patternFill>
      </fill>
    </dxf>
    <dxf>
      <fill>
        <patternFill>
          <bgColor indexed="9"/>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40"/>
        </patternFill>
      </fill>
    </dxf>
    <dxf>
      <fill>
        <patternFill patternType="none">
          <bgColor auto="1"/>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22"/>
        </patternFill>
      </fill>
    </dxf>
    <dxf>
      <fill>
        <patternFill>
          <bgColor indexed="22"/>
        </patternFill>
      </fill>
    </dxf>
    <dxf>
      <fill>
        <patternFill>
          <bgColor indexed="22"/>
        </patternFill>
      </fill>
    </dxf>
    <dxf>
      <fill>
        <patternFill>
          <bgColor indexed="40"/>
        </patternFill>
      </fill>
    </dxf>
    <dxf>
      <fill>
        <patternFill>
          <bgColor indexed="9"/>
        </patternFill>
      </fill>
    </dxf>
    <dxf>
      <fill>
        <patternFill>
          <bgColor indexed="40"/>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40"/>
        </patternFill>
      </fill>
    </dxf>
    <dxf>
      <fill>
        <patternFill>
          <bgColor indexed="9"/>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22"/>
        </patternFill>
      </fill>
    </dxf>
    <dxf>
      <fill>
        <patternFill>
          <bgColor indexed="9"/>
        </patternFill>
      </fill>
    </dxf>
    <dxf>
      <fill>
        <patternFill>
          <bgColor indexed="14"/>
        </patternFill>
      </fill>
    </dxf>
    <dxf>
      <font>
        <condense val="0"/>
        <extend val="0"/>
        <color indexed="8"/>
      </font>
      <fill>
        <patternFill>
          <bgColor indexed="40"/>
        </patternFill>
      </fill>
    </dxf>
    <dxf>
      <fill>
        <patternFill>
          <bgColor indexed="14"/>
        </patternFill>
      </fill>
    </dxf>
    <dxf>
      <fill>
        <patternFill>
          <bgColor indexed="40"/>
        </patternFill>
      </fill>
    </dxf>
    <dxf>
      <fill>
        <patternFill patternType="lightUp">
          <bgColor indexed="5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ill>
        <patternFill>
          <bgColor indexed="40"/>
        </patternFill>
      </fill>
    </dxf>
    <dxf>
      <font>
        <b/>
        <i val="0"/>
      </font>
      <fill>
        <patternFill>
          <bgColor rgb="FFC0C0C0"/>
        </patternFill>
      </fill>
    </dxf>
    <dxf>
      <font>
        <b/>
        <i val="0"/>
      </font>
      <fill>
        <patternFill>
          <bgColor rgb="FFC0C0C0"/>
        </patternFill>
      </fill>
    </dxf>
    <dxf>
      <font>
        <b/>
        <i val="0"/>
      </font>
      <fill>
        <patternFill>
          <bgColor rgb="FFC0C0C0"/>
        </patternFill>
      </fill>
    </dxf>
    <dxf>
      <fill>
        <patternFill>
          <bgColor indexed="40"/>
        </patternFill>
      </fill>
    </dxf>
    <dxf>
      <fill>
        <patternFill>
          <bgColor theme="0"/>
        </patternFill>
      </fill>
    </dxf>
    <dxf>
      <fill>
        <patternFill>
          <bgColor indexed="40"/>
        </patternFill>
      </fill>
    </dxf>
    <dxf>
      <fill>
        <patternFill>
          <bgColor theme="0"/>
        </patternFill>
      </fill>
    </dxf>
    <dxf>
      <font>
        <condense val="0"/>
        <extend val="0"/>
        <color indexed="13"/>
      </font>
      <fill>
        <patternFill>
          <bgColor indexed="13"/>
        </patternFill>
      </fill>
    </dxf>
    <dxf>
      <fill>
        <patternFill>
          <bgColor indexed="14"/>
        </patternFill>
      </fill>
    </dxf>
    <dxf>
      <fill>
        <patternFill>
          <bgColor indexed="40"/>
        </patternFill>
      </fill>
    </dxf>
    <dxf>
      <fill>
        <patternFill patternType="lightUp">
          <bgColor indexed="51"/>
        </patternFill>
      </fill>
    </dxf>
    <dxf>
      <font>
        <b/>
        <i val="0"/>
      </font>
      <fill>
        <patternFill>
          <bgColor rgb="FFC0C0C0"/>
        </patternFill>
      </fill>
    </dxf>
    <dxf>
      <fill>
        <patternFill>
          <bgColor rgb="FF00CCFF"/>
        </patternFill>
      </fill>
    </dxf>
    <dxf>
      <font>
        <condense val="0"/>
        <extend val="0"/>
        <color indexed="10"/>
      </font>
      <fill>
        <patternFill>
          <bgColor indexed="10"/>
        </patternFill>
      </fill>
    </dxf>
    <dxf>
      <font>
        <condense val="0"/>
        <extend val="0"/>
        <color indexed="11"/>
      </font>
      <fill>
        <patternFill>
          <bgColor indexed="11"/>
        </patternFill>
      </fill>
    </dxf>
    <dxf>
      <font>
        <b/>
        <i val="0"/>
      </font>
      <fill>
        <patternFill>
          <bgColor rgb="FFC0C0C0"/>
        </patternFill>
      </fill>
    </dxf>
    <dxf>
      <font>
        <b/>
        <i val="0"/>
      </font>
      <fill>
        <patternFill>
          <bgColor rgb="FFC0C0C0"/>
        </patternFill>
      </fill>
    </dxf>
    <dxf>
      <fill>
        <patternFill>
          <bgColor rgb="FF00CCFF"/>
        </patternFill>
      </fill>
    </dxf>
    <dxf>
      <font>
        <b/>
        <i val="0"/>
      </font>
      <fill>
        <patternFill>
          <bgColor rgb="FFC0C0C0"/>
        </patternFill>
      </fill>
    </dxf>
    <dxf>
      <fill>
        <patternFill>
          <bgColor rgb="FF00CCFF"/>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theme="0"/>
        </patternFill>
      </fill>
    </dxf>
    <dxf>
      <font>
        <condense val="0"/>
        <extend val="0"/>
        <color indexed="13"/>
      </font>
      <fill>
        <patternFill>
          <bgColor indexed="13"/>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theme="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theme="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ill>
        <patternFill>
          <bgColor indexed="40"/>
        </patternFill>
      </fill>
    </dxf>
    <dxf>
      <fill>
        <patternFill>
          <bgColor theme="0"/>
        </patternFill>
      </fill>
    </dxf>
    <dxf>
      <fill>
        <patternFill>
          <bgColor indexed="40"/>
        </patternFill>
      </fill>
    </dxf>
    <dxf>
      <fill>
        <patternFill patternType="none">
          <bgColor indexed="65"/>
        </patternFill>
      </fill>
    </dxf>
    <dxf>
      <fill>
        <patternFill>
          <bgColor indexed="22"/>
        </patternFill>
      </fill>
    </dxf>
    <dxf>
      <fill>
        <patternFill patternType="none">
          <bgColor auto="1"/>
        </patternFill>
      </fill>
    </dxf>
    <dxf>
      <fill>
        <patternFill patternType="none">
          <bgColor auto="1"/>
        </patternFill>
      </fill>
    </dxf>
    <dxf>
      <fill>
        <patternFill>
          <bgColor rgb="FFC0C0C0"/>
        </patternFill>
      </fill>
    </dxf>
    <dxf>
      <fill>
        <patternFill patternType="none">
          <bgColor auto="1"/>
        </patternFill>
      </fill>
    </dxf>
    <dxf>
      <fill>
        <patternFill patternType="none">
          <bgColor auto="1"/>
        </patternFill>
      </fill>
    </dxf>
    <dxf>
      <fill>
        <patternFill>
          <bgColor rgb="FFC0C0C0"/>
        </patternFill>
      </fill>
    </dxf>
    <dxf>
      <fill>
        <patternFill patternType="none">
          <bgColor auto="1"/>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patternType="none">
          <bgColor auto="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patternType="none">
          <bgColor auto="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patternType="none">
          <bgColor auto="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patternType="none">
          <bgColor auto="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patternType="none">
          <bgColor auto="1"/>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ont>
        <condense val="0"/>
        <extend val="0"/>
        <color indexed="13"/>
      </font>
      <fill>
        <patternFill>
          <bgColor indexed="13"/>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ont>
        <condense val="0"/>
        <extend val="0"/>
        <color indexed="13"/>
      </font>
      <fill>
        <patternFill>
          <bgColor indexed="13"/>
        </patternFill>
      </fill>
    </dxf>
    <dxf>
      <fill>
        <patternFill>
          <bgColor indexed="40"/>
        </patternFill>
      </fill>
    </dxf>
    <dxf>
      <fill>
        <patternFill>
          <bgColor indexed="14"/>
        </patternFill>
      </fill>
    </dxf>
    <dxf>
      <fill>
        <patternFill>
          <bgColor indexed="40"/>
        </patternFill>
      </fill>
    </dxf>
    <dxf>
      <fill>
        <patternFill patternType="lightUp">
          <bgColor indexed="51"/>
        </patternFill>
      </fill>
    </dxf>
    <dxf>
      <font>
        <condense val="0"/>
        <extend val="0"/>
        <color indexed="13"/>
      </font>
      <fill>
        <patternFill>
          <bgColor indexed="13"/>
        </patternFill>
      </fill>
    </dxf>
    <dxf>
      <fill>
        <patternFill>
          <bgColor indexed="40"/>
        </patternFill>
      </fill>
    </dxf>
    <dxf>
      <fill>
        <patternFill patternType="solid">
          <bgColor theme="0"/>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rgb="FFC0C0C0"/>
        </patternFill>
      </fill>
    </dxf>
    <dxf>
      <fill>
        <patternFill>
          <bgColor rgb="FFC0C0C0"/>
        </patternFill>
      </fill>
    </dxf>
    <dxf>
      <fill>
        <patternFill patternType="none">
          <bgColor auto="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ill>
        <patternFill>
          <bgColor indexed="40"/>
        </patternFill>
      </fill>
    </dxf>
    <dxf>
      <fill>
        <patternFill patternType="none">
          <bgColor indexed="65"/>
        </patternFill>
      </fill>
    </dxf>
    <dxf>
      <fill>
        <patternFill patternType="none">
          <bgColor indexed="65"/>
        </patternFill>
      </fill>
    </dxf>
    <dxf>
      <fill>
        <patternFill patternType="none">
          <bgColor indexed="65"/>
        </patternFill>
      </fill>
    </dxf>
    <dxf>
      <fill>
        <patternFill>
          <bgColor indexed="40"/>
        </patternFill>
      </fill>
    </dxf>
    <dxf>
      <font>
        <condense val="0"/>
        <extend val="0"/>
        <color auto="1"/>
      </font>
      <fill>
        <patternFill patternType="none">
          <bgColor indexed="65"/>
        </patternFill>
      </fill>
    </dxf>
    <dxf>
      <fill>
        <patternFill>
          <bgColor indexed="40"/>
        </patternFill>
      </fill>
    </dxf>
    <dxf>
      <font>
        <condense val="0"/>
        <extend val="0"/>
        <color auto="1"/>
      </font>
      <fill>
        <patternFill patternType="none">
          <bgColor indexed="65"/>
        </patternFill>
      </fill>
    </dxf>
    <dxf>
      <fill>
        <patternFill>
          <bgColor indexed="40"/>
        </patternFill>
      </fill>
    </dxf>
    <dxf>
      <font>
        <condense val="0"/>
        <extend val="0"/>
        <color auto="1"/>
      </font>
      <fill>
        <patternFill patternType="none">
          <bgColor indexed="65"/>
        </patternFill>
      </fill>
    </dxf>
    <dxf>
      <fill>
        <patternFill>
          <bgColor indexed="40"/>
        </patternFill>
      </fill>
    </dxf>
    <dxf>
      <font>
        <condense val="0"/>
        <extend val="0"/>
        <color auto="1"/>
      </font>
      <fill>
        <patternFill patternType="none">
          <bgColor indexed="65"/>
        </patternFill>
      </fill>
    </dxf>
    <dxf>
      <fill>
        <patternFill>
          <bgColor theme="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patternType="none">
          <bgColor indexed="65"/>
        </patternFill>
      </fill>
    </dxf>
    <dxf>
      <fill>
        <patternFill>
          <bgColor indexed="40"/>
        </patternFill>
      </fill>
    </dxf>
    <dxf>
      <font>
        <condense val="0"/>
        <extend val="0"/>
        <color auto="1"/>
      </font>
      <fill>
        <patternFill patternType="none">
          <bgColor indexed="65"/>
        </patternFill>
      </fill>
    </dxf>
    <dxf>
      <font>
        <condense val="0"/>
        <extend val="0"/>
        <color indexed="13"/>
      </font>
      <fill>
        <patternFill>
          <bgColor indexed="13"/>
        </patternFill>
      </fill>
    </dxf>
    <dxf>
      <fill>
        <patternFill>
          <bgColor indexed="22"/>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ill>
        <patternFill>
          <bgColor indexed="14"/>
        </patternFill>
      </fill>
    </dxf>
    <dxf>
      <fill>
        <patternFill>
          <bgColor indexed="40"/>
        </patternFill>
      </fill>
    </dxf>
    <dxf>
      <fill>
        <patternFill patternType="lightUp">
          <bgColor indexed="5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4"/>
        </patternFill>
      </fill>
    </dxf>
    <dxf>
      <fill>
        <patternFill>
          <bgColor indexed="40"/>
        </patternFill>
      </fill>
    </dxf>
    <dxf>
      <fill>
        <patternFill patternType="lightUp">
          <bgColor indexed="51"/>
        </patternFill>
      </fill>
    </dxf>
    <dxf>
      <fill>
        <patternFill>
          <bgColor indexed="40"/>
        </patternFill>
      </fill>
    </dxf>
    <dxf>
      <fill>
        <patternFill patternType="none">
          <bgColor indexed="65"/>
        </patternFill>
      </fill>
    </dxf>
    <dxf>
      <fill>
        <patternFill>
          <bgColor indexed="22"/>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rgb="FFC0C0C0"/>
        </patternFill>
      </fill>
    </dxf>
    <dxf>
      <fill>
        <patternFill>
          <bgColor indexed="40"/>
        </patternFill>
      </fill>
    </dxf>
    <dxf>
      <fill>
        <patternFill patternType="solid">
          <bgColor indexed="9"/>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rgb="FFC0C0C0"/>
        </patternFill>
      </fill>
    </dxf>
    <dxf>
      <fill>
        <patternFill>
          <bgColor indexed="40"/>
        </patternFill>
      </fill>
    </dxf>
    <dxf>
      <fill>
        <patternFill patternType="solid">
          <bgColor theme="0"/>
        </patternFill>
      </fill>
    </dxf>
    <dxf>
      <fill>
        <patternFill>
          <bgColor indexed="40"/>
        </patternFill>
      </fill>
    </dxf>
    <dxf>
      <fill>
        <patternFill patternType="solid">
          <bgColor indexed="9"/>
        </patternFill>
      </fill>
    </dxf>
    <dxf>
      <fill>
        <patternFill patternType="none">
          <bgColor auto="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ill>
        <patternFill>
          <bgColor indexed="40"/>
        </patternFill>
      </fill>
    </dxf>
    <dxf>
      <font>
        <condense val="0"/>
        <extend val="0"/>
        <color indexed="13"/>
      </font>
      <fill>
        <patternFill>
          <bgColor indexed="13"/>
        </patternFill>
      </fill>
    </dxf>
    <dxf>
      <fill>
        <patternFill patternType="lightUp">
          <bgColor indexed="51"/>
        </patternFill>
      </fill>
    </dxf>
    <dxf>
      <fill>
        <patternFill>
          <bgColor indexed="14"/>
        </patternFill>
      </fill>
    </dxf>
    <dxf>
      <font>
        <condense val="0"/>
        <extend val="0"/>
        <color indexed="8"/>
      </font>
      <fill>
        <patternFill>
          <bgColor indexed="40"/>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ill>
        <patternFill>
          <bgColor indexed="40"/>
        </patternFill>
      </fill>
    </dxf>
    <dxf>
      <font>
        <condense val="0"/>
        <extend val="0"/>
        <color indexed="13"/>
      </font>
      <fill>
        <patternFill>
          <bgColor indexed="13"/>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3"/>
      </font>
      <fill>
        <patternFill>
          <bgColor indexed="13"/>
        </patternFill>
      </fill>
    </dxf>
    <dxf>
      <font>
        <condense val="0"/>
        <extend val="0"/>
        <color indexed="13"/>
      </font>
      <fill>
        <patternFill>
          <bgColor indexed="13"/>
        </patternFill>
      </fill>
    </dxf>
    <dxf>
      <fill>
        <patternFill patternType="lightUp">
          <bgColor indexed="51"/>
        </patternFill>
      </fill>
    </dxf>
    <dxf>
      <fill>
        <patternFill>
          <bgColor indexed="14"/>
        </patternFill>
      </fill>
    </dxf>
    <dxf>
      <font>
        <condense val="0"/>
        <extend val="0"/>
        <color indexed="8"/>
      </font>
      <fill>
        <patternFill>
          <bgColor indexed="40"/>
        </patternFill>
      </fill>
    </dxf>
    <dxf>
      <font>
        <condense val="0"/>
        <extend val="0"/>
        <color indexed="13"/>
      </font>
      <fill>
        <patternFill>
          <bgColor indexed="13"/>
        </patternFill>
      </fill>
    </dxf>
    <dxf>
      <fill>
        <patternFill patternType="none">
          <bgColor indexed="65"/>
        </patternFill>
      </fill>
    </dxf>
    <dxf>
      <fill>
        <patternFill>
          <bgColor indexed="22"/>
        </patternFill>
      </fill>
    </dxf>
    <dxf>
      <fill>
        <patternFill>
          <bgColor indexed="22"/>
        </patternFill>
      </fill>
    </dxf>
    <dxf>
      <fill>
        <patternFill patternType="none">
          <bgColor indexed="65"/>
        </patternFill>
      </fill>
    </dxf>
    <dxf>
      <fill>
        <patternFill patternType="none">
          <bgColor indexed="65"/>
        </patternFill>
      </fill>
    </dxf>
    <dxf>
      <fill>
        <patternFill>
          <bgColor indexed="8"/>
        </patternFill>
      </fill>
    </dxf>
    <dxf>
      <fill>
        <patternFill patternType="none">
          <bgColor indexed="65"/>
        </patternFill>
      </fill>
    </dxf>
    <dxf>
      <fill>
        <patternFill>
          <bgColor indexed="22"/>
        </patternFill>
      </fill>
    </dxf>
    <dxf>
      <fill>
        <patternFill patternType="none">
          <bgColor indexed="65"/>
        </patternFill>
      </fill>
    </dxf>
    <dxf>
      <fill>
        <patternFill patternType="solid">
          <bgColor indexed="22"/>
        </patternFill>
      </fill>
    </dxf>
    <dxf>
      <fill>
        <patternFill>
          <bgColor indexed="22"/>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14"/>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patternType="lightUp">
          <bgColor indexed="51"/>
        </patternFill>
      </fill>
    </dxf>
    <dxf>
      <fill>
        <patternFill>
          <bgColor indexed="14"/>
        </patternFill>
      </fill>
    </dxf>
    <dxf>
      <font>
        <condense val="0"/>
        <extend val="0"/>
        <color indexed="8"/>
      </font>
      <fill>
        <patternFill>
          <bgColor indexed="40"/>
        </patternFill>
      </fill>
    </dxf>
    <dxf>
      <fill>
        <patternFill>
          <bgColor indexed="40"/>
        </patternFill>
      </fill>
    </dxf>
    <dxf>
      <fill>
        <patternFill>
          <bgColor indexed="40"/>
        </patternFill>
      </fill>
    </dxf>
    <dxf>
      <fill>
        <patternFill>
          <bgColor indexed="9"/>
        </patternFill>
      </fill>
    </dxf>
    <dxf>
      <fill>
        <patternFill>
          <bgColor indexed="40"/>
        </patternFill>
      </fill>
    </dxf>
    <dxf>
      <fill>
        <patternFill patternType="solid">
          <bgColor indexed="9"/>
        </patternFill>
      </fill>
      <border>
        <left/>
        <right/>
        <top/>
        <bottom/>
      </border>
    </dxf>
    <dxf>
      <fill>
        <patternFill>
          <bgColor indexed="22"/>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40"/>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s>
  <tableStyles count="0" defaultTableStyle="TableStyleMedium2" defaultPivotStyle="PivotStyleLight16"/>
  <colors>
    <mruColors>
      <color rgb="FFFF99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4048125</xdr:colOff>
      <xdr:row>2</xdr:row>
      <xdr:rowOff>409575</xdr:rowOff>
    </xdr:from>
    <xdr:to>
      <xdr:col>2</xdr:col>
      <xdr:colOff>7858125</xdr:colOff>
      <xdr:row>2</xdr:row>
      <xdr:rowOff>1609725</xdr:rowOff>
    </xdr:to>
    <xdr:sp macro="" textlink="">
      <xdr:nvSpPr>
        <xdr:cNvPr id="17412" name="Text Box 4">
          <a:extLst>
            <a:ext uri="{FF2B5EF4-FFF2-40B4-BE49-F238E27FC236}">
              <a16:creationId xmlns:a16="http://schemas.microsoft.com/office/drawing/2014/main" id="{00000000-0008-0000-0900-000004440000}"/>
            </a:ext>
          </a:extLst>
        </xdr:cNvPr>
        <xdr:cNvSpPr txBox="1">
          <a:spLocks noChangeArrowheads="1"/>
        </xdr:cNvSpPr>
      </xdr:nvSpPr>
      <xdr:spPr bwMode="auto">
        <a:xfrm>
          <a:off x="5610225" y="1304925"/>
          <a:ext cx="3810000" cy="1200150"/>
        </a:xfrm>
        <a:prstGeom prst="rect">
          <a:avLst/>
        </a:prstGeom>
        <a:solidFill>
          <a:srgbClr val="FFFFFF"/>
        </a:solidFill>
        <a:ln w="9525">
          <a:solidFill>
            <a:srgbClr val="000000"/>
          </a:solidFill>
          <a:miter lim="800000"/>
          <a:headEnd/>
          <a:tailEnd/>
        </a:ln>
      </xdr:spPr>
      <xdr:txBody>
        <a:bodyPr vertOverflow="clip" wrap="square" lIns="54864" tIns="41148" rIns="54864" bIns="0" anchor="t" upright="1"/>
        <a:lstStyle/>
        <a:p>
          <a:pPr algn="ctr" rtl="0">
            <a:defRPr sz="1000"/>
          </a:pPr>
          <a:r>
            <a:rPr lang="en-GB" sz="4500" b="1" i="0" u="none" strike="noStrike" baseline="0">
              <a:solidFill>
                <a:srgbClr val="000000"/>
              </a:solidFill>
              <a:latin typeface="Arial"/>
              <a:cs typeface="Arial"/>
            </a:rPr>
            <a:t>BASIC</a:t>
          </a:r>
          <a:endParaRPr lang="en-GB" sz="3600" b="1" i="0" u="none" strike="noStrike" baseline="0">
            <a:solidFill>
              <a:srgbClr val="000000"/>
            </a:solidFill>
            <a:latin typeface="Arial"/>
            <a:cs typeface="Arial"/>
          </a:endParaRPr>
        </a:p>
        <a:p>
          <a:pPr algn="ctr" rtl="0">
            <a:defRPr sz="1000"/>
          </a:pPr>
          <a:r>
            <a:rPr lang="en-GB" sz="2800" b="1" i="0" u="none" strike="noStrike" baseline="0">
              <a:solidFill>
                <a:srgbClr val="000000"/>
              </a:solidFill>
              <a:latin typeface="Arial"/>
              <a:cs typeface="Arial"/>
            </a:rPr>
            <a:t>Ship - LNG</a:t>
          </a:r>
        </a:p>
      </xdr:txBody>
    </xdr:sp>
    <xdr:clientData/>
  </xdr:twoCellAnchor>
  <xdr:twoCellAnchor>
    <xdr:from>
      <xdr:col>2</xdr:col>
      <xdr:colOff>38100</xdr:colOff>
      <xdr:row>2</xdr:row>
      <xdr:rowOff>95250</xdr:rowOff>
    </xdr:from>
    <xdr:to>
      <xdr:col>2</xdr:col>
      <xdr:colOff>2552700</xdr:colOff>
      <xdr:row>2</xdr:row>
      <xdr:rowOff>1943100</xdr:rowOff>
    </xdr:to>
    <xdr:pic>
      <xdr:nvPicPr>
        <xdr:cNvPr id="17450" name="Picture 12" descr="GA_logo">
          <a:extLst>
            <a:ext uri="{FF2B5EF4-FFF2-40B4-BE49-F238E27FC236}">
              <a16:creationId xmlns:a16="http://schemas.microsoft.com/office/drawing/2014/main" id="{00000000-0008-0000-0900-00002A44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0" y="990600"/>
          <a:ext cx="25146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4448175</xdr:colOff>
      <xdr:row>2</xdr:row>
      <xdr:rowOff>409575</xdr:rowOff>
    </xdr:from>
    <xdr:to>
      <xdr:col>2</xdr:col>
      <xdr:colOff>8343900</xdr:colOff>
      <xdr:row>2</xdr:row>
      <xdr:rowOff>1657350</xdr:rowOff>
    </xdr:to>
    <xdr:sp macro="" textlink="">
      <xdr:nvSpPr>
        <xdr:cNvPr id="5131" name="Text Box 11">
          <a:extLst>
            <a:ext uri="{FF2B5EF4-FFF2-40B4-BE49-F238E27FC236}">
              <a16:creationId xmlns:a16="http://schemas.microsoft.com/office/drawing/2014/main" id="{00000000-0008-0000-0B00-00000B140000}"/>
            </a:ext>
          </a:extLst>
        </xdr:cNvPr>
        <xdr:cNvSpPr txBox="1">
          <a:spLocks noChangeArrowheads="1"/>
        </xdr:cNvSpPr>
      </xdr:nvSpPr>
      <xdr:spPr bwMode="auto">
        <a:xfrm>
          <a:off x="6000750" y="1304925"/>
          <a:ext cx="3895725" cy="1247775"/>
        </a:xfrm>
        <a:prstGeom prst="rect">
          <a:avLst/>
        </a:prstGeom>
        <a:solidFill>
          <a:srgbClr val="FFFFFF"/>
        </a:solidFill>
        <a:ln w="9525">
          <a:solidFill>
            <a:srgbClr val="000000"/>
          </a:solidFill>
          <a:miter lim="800000"/>
          <a:headEnd/>
          <a:tailEnd/>
        </a:ln>
      </xdr:spPr>
      <xdr:txBody>
        <a:bodyPr vertOverflow="clip" wrap="square" lIns="54864" tIns="41148" rIns="54864" bIns="0" anchor="t" upright="1"/>
        <a:lstStyle/>
        <a:p>
          <a:pPr algn="ctr" rtl="0">
            <a:defRPr sz="1000"/>
          </a:pPr>
          <a:r>
            <a:rPr lang="en-GB" sz="4500" b="1" i="0" u="none" strike="noStrike" baseline="0">
              <a:solidFill>
                <a:srgbClr val="000000"/>
              </a:solidFill>
              <a:latin typeface="Arial"/>
              <a:cs typeface="Arial"/>
            </a:rPr>
            <a:t>RANKING</a:t>
          </a:r>
          <a:endParaRPr lang="en-GB" sz="3600" b="1" i="0" u="none" strike="noStrike" baseline="0">
            <a:solidFill>
              <a:srgbClr val="000000"/>
            </a:solidFill>
            <a:latin typeface="Arial"/>
            <a:cs typeface="Arial"/>
          </a:endParaRPr>
        </a:p>
        <a:p>
          <a:pPr algn="ctr" rtl="0">
            <a:defRPr sz="1000"/>
          </a:pPr>
          <a:r>
            <a:rPr lang="en-GB" sz="2800" b="1" i="0" u="none" strike="noStrike" baseline="0">
              <a:solidFill>
                <a:srgbClr val="000000"/>
              </a:solidFill>
              <a:latin typeface="Arial"/>
              <a:cs typeface="Arial"/>
            </a:rPr>
            <a:t>Ship - LNG</a:t>
          </a:r>
        </a:p>
      </xdr:txBody>
    </xdr:sp>
    <xdr:clientData/>
  </xdr:twoCellAnchor>
  <xdr:twoCellAnchor>
    <xdr:from>
      <xdr:col>2</xdr:col>
      <xdr:colOff>47625</xdr:colOff>
      <xdr:row>2</xdr:row>
      <xdr:rowOff>95250</xdr:rowOff>
    </xdr:from>
    <xdr:to>
      <xdr:col>2</xdr:col>
      <xdr:colOff>2514600</xdr:colOff>
      <xdr:row>2</xdr:row>
      <xdr:rowOff>1952625</xdr:rowOff>
    </xdr:to>
    <xdr:pic>
      <xdr:nvPicPr>
        <xdr:cNvPr id="5343" name="Picture 45" descr="GA_logo">
          <a:extLst>
            <a:ext uri="{FF2B5EF4-FFF2-40B4-BE49-F238E27FC236}">
              <a16:creationId xmlns:a16="http://schemas.microsoft.com/office/drawing/2014/main" id="{00000000-0008-0000-0B00-0000DF14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0" y="990600"/>
          <a:ext cx="2466975" cy="185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50800</xdr:colOff>
      <xdr:row>0</xdr:row>
      <xdr:rowOff>0</xdr:rowOff>
    </xdr:from>
    <xdr:to>
      <xdr:col>24</xdr:col>
      <xdr:colOff>95624</xdr:colOff>
      <xdr:row>15</xdr:row>
      <xdr:rowOff>108337</xdr:rowOff>
    </xdr:to>
    <xdr:pic>
      <xdr:nvPicPr>
        <xdr:cNvPr id="2" name="Picture 1">
          <a:extLst>
            <a:ext uri="{FF2B5EF4-FFF2-40B4-BE49-F238E27FC236}">
              <a16:creationId xmlns:a16="http://schemas.microsoft.com/office/drawing/2014/main" id="{0E6E19E6-D287-4C8C-A8B7-DF6AA7A619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9225" y="0"/>
          <a:ext cx="6759949" cy="36516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hyperlink" Target="http://glomeep.imo.org/technology/hull-cleaning/" TargetMode="External"/><Relationship Id="rId18" Type="http://schemas.openxmlformats.org/officeDocument/2006/relationships/hyperlink" Target="http://glomeep.imo.org/technology/propeller-retrofitting/" TargetMode="External"/><Relationship Id="rId26" Type="http://schemas.openxmlformats.org/officeDocument/2006/relationships/hyperlink" Target="http://glomeep.imo.org/technology/solar-panels/" TargetMode="External"/><Relationship Id="rId3" Type="http://schemas.openxmlformats.org/officeDocument/2006/relationships/hyperlink" Target="http://glomeep.imo.org/technology/engine-performance-optimization-automatic/" TargetMode="External"/><Relationship Id="rId21" Type="http://schemas.openxmlformats.org/officeDocument/2006/relationships/hyperlink" Target="http://glomeep.imo.org/technology/energy-efficient-lighting-system/" TargetMode="External"/><Relationship Id="rId34" Type="http://schemas.openxmlformats.org/officeDocument/2006/relationships/hyperlink" Target="http://glomeep.imo.org/resources/energy-efficiency-techologies-information-portal/" TargetMode="External"/><Relationship Id="rId7" Type="http://schemas.openxmlformats.org/officeDocument/2006/relationships/hyperlink" Target="http://glomeep.imo.org/technology/improved-auxiliary-engine-load/" TargetMode="External"/><Relationship Id="rId12" Type="http://schemas.openxmlformats.org/officeDocument/2006/relationships/hyperlink" Target="http://glomeep.imo.org/technology/air-cavity-lubrication/" TargetMode="External"/><Relationship Id="rId17" Type="http://schemas.openxmlformats.org/officeDocument/2006/relationships/hyperlink" Target="http://glomeep.imo.org/technology/propeller-polishing/" TargetMode="External"/><Relationship Id="rId25" Type="http://schemas.openxmlformats.org/officeDocument/2006/relationships/hyperlink" Target="http://glomeep.imo.org/technology/kite/" TargetMode="External"/><Relationship Id="rId33" Type="http://schemas.openxmlformats.org/officeDocument/2006/relationships/hyperlink" Target="http://glomeep.imo.org/legal-disclaimer-for-eet-ip/" TargetMode="External"/><Relationship Id="rId2" Type="http://schemas.openxmlformats.org/officeDocument/2006/relationships/hyperlink" Target="http://glomeep.imo.org/technology/engine-de-rating/" TargetMode="External"/><Relationship Id="rId16" Type="http://schemas.openxmlformats.org/officeDocument/2006/relationships/hyperlink" Target="http://glomeep.imo.org/technology/hull-retrofitting/" TargetMode="External"/><Relationship Id="rId20" Type="http://schemas.openxmlformats.org/officeDocument/2006/relationships/hyperlink" Target="http://glomeep.imo.org/technology/cargo-handling-systems-cargo-discharge-operation/" TargetMode="External"/><Relationship Id="rId29" Type="http://schemas.openxmlformats.org/officeDocument/2006/relationships/hyperlink" Target="http://glomeep.imo.org/technology/efficient-dp-operation/" TargetMode="External"/><Relationship Id="rId1" Type="http://schemas.openxmlformats.org/officeDocument/2006/relationships/hyperlink" Target="http://glomeep.imo.org/technology/auxiliary-systems-optimization/" TargetMode="External"/><Relationship Id="rId6" Type="http://schemas.openxmlformats.org/officeDocument/2006/relationships/hyperlink" Target="http://glomeep.imo.org/technology/hybridization-plug-in-or-conventional/" TargetMode="External"/><Relationship Id="rId11" Type="http://schemas.openxmlformats.org/officeDocument/2006/relationships/hyperlink" Target="http://glomeep.imo.org/technology/waste-heat-recovery-systems/" TargetMode="External"/><Relationship Id="rId24" Type="http://schemas.openxmlformats.org/officeDocument/2006/relationships/hyperlink" Target="http://glomeep.imo.org/technology/flettner-rotors/" TargetMode="External"/><Relationship Id="rId32" Type="http://schemas.openxmlformats.org/officeDocument/2006/relationships/hyperlink" Target="http://glomeep.imo.org/technology/weather-routing/" TargetMode="External"/><Relationship Id="rId5" Type="http://schemas.openxmlformats.org/officeDocument/2006/relationships/hyperlink" Target="http://glomeep.imo.org/technology/exhaust-gas-boilers-on-auxiliary-engines/" TargetMode="External"/><Relationship Id="rId15" Type="http://schemas.openxmlformats.org/officeDocument/2006/relationships/hyperlink" Target="http://glomeep.imo.org/technology/hull-form-optimization/" TargetMode="External"/><Relationship Id="rId23" Type="http://schemas.openxmlformats.org/officeDocument/2006/relationships/hyperlink" Target="http://glomeep.imo.org/technology/fixed-sails-or-wings/" TargetMode="External"/><Relationship Id="rId28" Type="http://schemas.openxmlformats.org/officeDocument/2006/relationships/hyperlink" Target="http://glomeep.imo.org/technology/combinator-optimizing/" TargetMode="External"/><Relationship Id="rId10" Type="http://schemas.openxmlformats.org/officeDocument/2006/relationships/hyperlink" Target="http://glomeep.imo.org/technology/steam-plant-operation-improvement/" TargetMode="External"/><Relationship Id="rId19" Type="http://schemas.openxmlformats.org/officeDocument/2006/relationships/hyperlink" Target="http://glomeep.imo.org/technology/propulsion-improving-devices-pids/" TargetMode="External"/><Relationship Id="rId31" Type="http://schemas.openxmlformats.org/officeDocument/2006/relationships/hyperlink" Target="http://glomeep.imo.org/technology/trim-and-draft-optimization/" TargetMode="External"/><Relationship Id="rId4" Type="http://schemas.openxmlformats.org/officeDocument/2006/relationships/hyperlink" Target="http://glomeep.imo.org/technology/engine-performance-optimization-manual/" TargetMode="External"/><Relationship Id="rId9" Type="http://schemas.openxmlformats.org/officeDocument/2006/relationships/hyperlink" Target="http://glomeep.imo.org/technology/shore-power/" TargetMode="External"/><Relationship Id="rId14" Type="http://schemas.openxmlformats.org/officeDocument/2006/relationships/hyperlink" Target="http://glomeep.imo.org/technology/hull-coating/" TargetMode="External"/><Relationship Id="rId22" Type="http://schemas.openxmlformats.org/officeDocument/2006/relationships/hyperlink" Target="http://glomeep.imo.org/technology/frequency-controlled-electric-motors/" TargetMode="External"/><Relationship Id="rId27" Type="http://schemas.openxmlformats.org/officeDocument/2006/relationships/hyperlink" Target="http://glomeep.imo.org/technology/autopilot-adjustment-and-use/" TargetMode="External"/><Relationship Id="rId30" Type="http://schemas.openxmlformats.org/officeDocument/2006/relationships/hyperlink" Target="http://glomeep.imo.org/technology/speed-management/" TargetMode="External"/><Relationship Id="rId35" Type="http://schemas.openxmlformats.org/officeDocument/2006/relationships/printerSettings" Target="../printerSettings/printerSettings5.bin"/><Relationship Id="rId8" Type="http://schemas.openxmlformats.org/officeDocument/2006/relationships/hyperlink" Target="http://glomeep.imo.org/technology/shaft-genera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GA563"/>
  <sheetViews>
    <sheetView tabSelected="1" zoomScale="50" zoomScaleNormal="50" zoomScaleSheetLayoutView="50" workbookViewId="0">
      <pane ySplit="3" topLeftCell="A4" activePane="bottomLeft" state="frozen"/>
      <selection pane="bottomLeft" activeCell="V1" sqref="V1"/>
    </sheetView>
  </sheetViews>
  <sheetFormatPr defaultColWidth="9.140625" defaultRowHeight="12.75" x14ac:dyDescent="0.2"/>
  <cols>
    <col min="1" max="1" width="9.7109375" customWidth="1"/>
    <col min="2" max="2" width="13.7109375" style="104" customWidth="1"/>
    <col min="3" max="3" width="140.140625" style="3" customWidth="1"/>
    <col min="4" max="6" width="6.140625" customWidth="1"/>
    <col min="7" max="7" width="5.7109375" customWidth="1"/>
    <col min="8" max="17" width="6.140625" customWidth="1"/>
    <col min="18" max="19" width="6" customWidth="1"/>
    <col min="20" max="20" width="5.28515625" customWidth="1"/>
    <col min="21" max="21" width="2.42578125" style="61" hidden="1" customWidth="1"/>
    <col min="22" max="22" width="5.28515625" style="61" customWidth="1"/>
    <col min="23" max="79" width="9.140625" style="281"/>
    <col min="80" max="183" width="9.140625" style="61"/>
  </cols>
  <sheetData>
    <row r="1" spans="1:183" ht="40.15" customHeight="1" thickBot="1" x14ac:dyDescent="0.3">
      <c r="A1" s="326" t="s">
        <v>396</v>
      </c>
      <c r="B1" s="330"/>
      <c r="C1" s="344" t="s">
        <v>290</v>
      </c>
      <c r="D1" s="327"/>
      <c r="E1" s="345"/>
      <c r="F1" s="345"/>
      <c r="G1" s="345"/>
      <c r="H1" s="345"/>
      <c r="I1" s="345"/>
      <c r="J1" s="345"/>
      <c r="K1" s="345"/>
      <c r="L1" s="345"/>
      <c r="M1" s="345"/>
      <c r="N1" s="345"/>
      <c r="O1" s="345"/>
      <c r="P1" s="345"/>
      <c r="Q1" s="345"/>
      <c r="R1" s="345"/>
      <c r="S1" s="345"/>
      <c r="T1" s="328" t="s">
        <v>291</v>
      </c>
      <c r="GA1"/>
    </row>
    <row r="2" spans="1:183" s="3" customFormat="1" ht="30.75" customHeight="1" thickBot="1" x14ac:dyDescent="0.25">
      <c r="A2" s="662" t="s">
        <v>1223</v>
      </c>
      <c r="B2" s="663"/>
      <c r="C2" s="663"/>
      <c r="D2" s="663"/>
      <c r="E2" s="663"/>
      <c r="F2" s="663"/>
      <c r="G2" s="663"/>
      <c r="H2" s="663"/>
      <c r="I2" s="663"/>
      <c r="J2" s="663"/>
      <c r="K2" s="663"/>
      <c r="L2" s="663"/>
      <c r="M2" s="663"/>
      <c r="N2" s="663"/>
      <c r="O2" s="663"/>
      <c r="P2" s="663"/>
      <c r="Q2" s="663"/>
      <c r="R2" s="663"/>
      <c r="S2" s="663"/>
      <c r="T2" s="870"/>
      <c r="U2" s="85"/>
      <c r="V2" s="273"/>
      <c r="W2" s="280"/>
      <c r="X2" s="280"/>
      <c r="Y2" s="280"/>
      <c r="Z2" s="280"/>
      <c r="AA2" s="280"/>
      <c r="AB2" s="280"/>
      <c r="AC2" s="280"/>
      <c r="AD2" s="280"/>
      <c r="AE2" s="280"/>
      <c r="AF2" s="280"/>
      <c r="AG2" s="280"/>
      <c r="AH2" s="280"/>
      <c r="AI2" s="280"/>
      <c r="AJ2" s="280"/>
      <c r="AK2" s="280"/>
      <c r="AL2" s="280"/>
      <c r="AM2" s="280"/>
      <c r="AN2" s="280"/>
      <c r="AO2" s="280"/>
      <c r="AP2" s="280"/>
      <c r="AQ2" s="280"/>
      <c r="AR2" s="280"/>
      <c r="AS2" s="280"/>
      <c r="AT2" s="28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c r="BU2" s="280"/>
      <c r="BV2" s="280"/>
      <c r="BW2" s="280"/>
      <c r="BX2" s="280"/>
      <c r="BY2" s="280"/>
      <c r="BZ2" s="280"/>
      <c r="CA2" s="280"/>
      <c r="CB2" s="85"/>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5"/>
      <c r="DF2" s="85"/>
      <c r="DG2" s="85"/>
      <c r="DH2" s="85"/>
      <c r="DI2" s="85"/>
      <c r="DJ2" s="85"/>
      <c r="DK2" s="85"/>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c r="FB2" s="85"/>
      <c r="FC2" s="85"/>
      <c r="FD2" s="85"/>
      <c r="FE2" s="85"/>
      <c r="FF2" s="85"/>
      <c r="FG2" s="85"/>
      <c r="FH2" s="85"/>
      <c r="FI2" s="85"/>
      <c r="FJ2" s="85"/>
      <c r="FK2" s="85"/>
      <c r="FL2" s="85"/>
      <c r="FM2" s="85"/>
      <c r="FN2" s="85"/>
      <c r="FO2" s="85"/>
      <c r="FP2" s="85"/>
      <c r="FQ2" s="85"/>
      <c r="FR2" s="85"/>
      <c r="FS2" s="85"/>
      <c r="FT2" s="85"/>
      <c r="FU2" s="85"/>
      <c r="FV2" s="85"/>
      <c r="FW2" s="85"/>
      <c r="FX2" s="85"/>
      <c r="FY2" s="85"/>
      <c r="FZ2" s="85"/>
      <c r="GA2" s="85"/>
    </row>
    <row r="3" spans="1:183" ht="161.44999999999999" customHeight="1" thickBot="1" x14ac:dyDescent="0.25">
      <c r="A3" s="86" t="s">
        <v>131</v>
      </c>
      <c r="B3" s="86" t="s">
        <v>214</v>
      </c>
      <c r="C3" s="87" t="s">
        <v>509</v>
      </c>
      <c r="D3" s="7" t="s">
        <v>215</v>
      </c>
      <c r="E3" s="5" t="s">
        <v>510</v>
      </c>
      <c r="F3" s="7" t="s">
        <v>216</v>
      </c>
      <c r="G3" s="6" t="s">
        <v>510</v>
      </c>
      <c r="H3" s="7" t="s">
        <v>217</v>
      </c>
      <c r="I3" s="5" t="s">
        <v>510</v>
      </c>
      <c r="J3" s="7" t="s">
        <v>408</v>
      </c>
      <c r="K3" s="6" t="s">
        <v>510</v>
      </c>
      <c r="L3" s="7" t="s">
        <v>409</v>
      </c>
      <c r="M3" s="5" t="s">
        <v>510</v>
      </c>
      <c r="N3" s="7" t="s">
        <v>410</v>
      </c>
      <c r="O3" s="5" t="s">
        <v>510</v>
      </c>
      <c r="P3" s="7" t="s">
        <v>411</v>
      </c>
      <c r="Q3" s="5" t="s">
        <v>510</v>
      </c>
      <c r="R3" s="7" t="s">
        <v>5</v>
      </c>
      <c r="S3" s="6" t="s">
        <v>510</v>
      </c>
      <c r="T3" s="414" t="s">
        <v>318</v>
      </c>
      <c r="V3" s="262"/>
    </row>
    <row r="4" spans="1:183" ht="33" customHeight="1" thickBot="1" x14ac:dyDescent="0.35">
      <c r="A4" s="380"/>
      <c r="B4" s="404">
        <v>100</v>
      </c>
      <c r="C4" s="658" t="s">
        <v>251</v>
      </c>
      <c r="D4" s="659"/>
      <c r="E4" s="659"/>
      <c r="F4" s="659"/>
      <c r="G4" s="659"/>
      <c r="H4" s="659"/>
      <c r="I4" s="659"/>
      <c r="J4" s="659"/>
      <c r="K4" s="659"/>
      <c r="L4" s="659"/>
      <c r="M4" s="659"/>
      <c r="N4" s="659"/>
      <c r="O4" s="659"/>
      <c r="P4" s="659"/>
      <c r="Q4" s="659"/>
      <c r="R4" s="659"/>
      <c r="S4" s="659"/>
      <c r="T4" s="871"/>
    </row>
    <row r="5" spans="1:183" ht="30" customHeight="1" thickBot="1" x14ac:dyDescent="0.5">
      <c r="A5" s="396"/>
      <c r="B5" s="235" t="s">
        <v>459</v>
      </c>
      <c r="C5" s="118" t="s">
        <v>513</v>
      </c>
      <c r="D5" s="55" t="s">
        <v>514</v>
      </c>
      <c r="E5" s="88"/>
      <c r="F5" s="55"/>
      <c r="G5" s="89"/>
      <c r="H5" s="56"/>
      <c r="I5" s="88"/>
      <c r="J5" s="55"/>
      <c r="K5" s="89"/>
      <c r="L5" s="56"/>
      <c r="M5" s="88"/>
      <c r="N5" s="55"/>
      <c r="O5" s="89"/>
      <c r="P5" s="88"/>
      <c r="Q5" s="89"/>
      <c r="R5" s="90"/>
      <c r="S5" s="91"/>
      <c r="T5" s="415"/>
      <c r="V5" s="278"/>
    </row>
    <row r="6" spans="1:183" ht="27.95" customHeight="1" thickBot="1" x14ac:dyDescent="0.25">
      <c r="A6" s="383"/>
      <c r="B6" s="250" t="s">
        <v>442</v>
      </c>
      <c r="C6" s="495" t="s">
        <v>17</v>
      </c>
      <c r="D6" s="854"/>
      <c r="E6" s="855"/>
      <c r="F6" s="854"/>
      <c r="G6" s="855"/>
      <c r="H6" s="854"/>
      <c r="I6" s="855"/>
      <c r="J6" s="854"/>
      <c r="K6" s="855"/>
      <c r="L6" s="854"/>
      <c r="M6" s="855"/>
      <c r="N6" s="854"/>
      <c r="O6" s="855"/>
      <c r="P6" s="854"/>
      <c r="Q6" s="855"/>
      <c r="R6" s="854"/>
      <c r="S6" s="866"/>
      <c r="T6" s="380"/>
      <c r="U6" s="61">
        <f>COUNTIF(D6:S6,"a")+COUNTIF(D6:S6,"s")</f>
        <v>0</v>
      </c>
      <c r="V6" s="263"/>
    </row>
    <row r="7" spans="1:183" ht="30" customHeight="1" thickBot="1" x14ac:dyDescent="0.5">
      <c r="A7" s="396"/>
      <c r="B7" s="235" t="s">
        <v>460</v>
      </c>
      <c r="C7" s="120" t="s">
        <v>454</v>
      </c>
      <c r="D7" s="55" t="s">
        <v>514</v>
      </c>
      <c r="E7" s="89"/>
      <c r="F7" s="56" t="s">
        <v>514</v>
      </c>
      <c r="G7" s="88"/>
      <c r="H7" s="55" t="s">
        <v>514</v>
      </c>
      <c r="I7" s="89"/>
      <c r="J7" s="56" t="s">
        <v>514</v>
      </c>
      <c r="K7" s="88"/>
      <c r="L7" s="55" t="s">
        <v>514</v>
      </c>
      <c r="M7" s="92"/>
      <c r="N7" s="56" t="s">
        <v>514</v>
      </c>
      <c r="O7" s="92"/>
      <c r="P7" s="93" t="s">
        <v>514</v>
      </c>
      <c r="Q7" s="59"/>
      <c r="R7" s="55" t="s">
        <v>514</v>
      </c>
      <c r="S7" s="93"/>
      <c r="T7" s="415"/>
      <c r="V7" s="278"/>
    </row>
    <row r="8" spans="1:183" ht="45" customHeight="1" thickBot="1" x14ac:dyDescent="0.25">
      <c r="A8" s="383"/>
      <c r="B8" s="250" t="s">
        <v>433</v>
      </c>
      <c r="C8" s="162" t="s">
        <v>226</v>
      </c>
      <c r="D8" s="854"/>
      <c r="E8" s="855"/>
      <c r="F8" s="854"/>
      <c r="G8" s="855"/>
      <c r="H8" s="854"/>
      <c r="I8" s="855"/>
      <c r="J8" s="854"/>
      <c r="K8" s="855"/>
      <c r="L8" s="854"/>
      <c r="M8" s="855"/>
      <c r="N8" s="854"/>
      <c r="O8" s="855"/>
      <c r="P8" s="854"/>
      <c r="Q8" s="855"/>
      <c r="R8" s="854"/>
      <c r="S8" s="866"/>
      <c r="T8" s="380"/>
      <c r="U8" s="61">
        <f>COUNTIF(D8:S8,"a")+COUNTIF(D8:S8,"s")</f>
        <v>0</v>
      </c>
      <c r="V8" s="263"/>
    </row>
    <row r="9" spans="1:183" ht="30" customHeight="1" thickBot="1" x14ac:dyDescent="0.5">
      <c r="A9" s="396"/>
      <c r="B9" s="235" t="s">
        <v>461</v>
      </c>
      <c r="C9" s="120" t="s">
        <v>399</v>
      </c>
      <c r="D9" s="55" t="s">
        <v>514</v>
      </c>
      <c r="E9" s="89"/>
      <c r="F9" s="56" t="s">
        <v>514</v>
      </c>
      <c r="G9" s="88"/>
      <c r="H9" s="55" t="s">
        <v>514</v>
      </c>
      <c r="I9" s="89"/>
      <c r="J9" s="56" t="s">
        <v>514</v>
      </c>
      <c r="K9" s="88"/>
      <c r="L9" s="55" t="s">
        <v>514</v>
      </c>
      <c r="M9" s="89"/>
      <c r="N9" s="56" t="s">
        <v>514</v>
      </c>
      <c r="O9" s="89"/>
      <c r="P9" s="58" t="s">
        <v>514</v>
      </c>
      <c r="Q9" s="59"/>
      <c r="R9" s="55" t="s">
        <v>514</v>
      </c>
      <c r="S9" s="93"/>
      <c r="T9" s="415"/>
      <c r="V9" s="278"/>
    </row>
    <row r="10" spans="1:183" ht="27.95" customHeight="1" x14ac:dyDescent="0.2">
      <c r="A10" s="396"/>
      <c r="B10" s="233" t="s">
        <v>607</v>
      </c>
      <c r="C10" s="122" t="s">
        <v>207</v>
      </c>
      <c r="D10" s="863"/>
      <c r="E10" s="864"/>
      <c r="F10" s="863"/>
      <c r="G10" s="864"/>
      <c r="H10" s="863"/>
      <c r="I10" s="864"/>
      <c r="J10" s="863"/>
      <c r="K10" s="864"/>
      <c r="L10" s="863"/>
      <c r="M10" s="864"/>
      <c r="N10" s="863"/>
      <c r="O10" s="864"/>
      <c r="P10" s="863"/>
      <c r="Q10" s="864"/>
      <c r="R10" s="863"/>
      <c r="S10" s="865"/>
      <c r="T10" s="380"/>
      <c r="U10" s="61">
        <f>COUNTIF(D10:S10,"a")+COUNTIF(D10:S10,"s")</f>
        <v>0</v>
      </c>
      <c r="V10" s="263"/>
    </row>
    <row r="11" spans="1:183" ht="45" customHeight="1" thickBot="1" x14ac:dyDescent="0.25">
      <c r="A11" s="396"/>
      <c r="B11" s="248" t="s">
        <v>608</v>
      </c>
      <c r="C11" s="124" t="s">
        <v>64</v>
      </c>
      <c r="D11" s="838"/>
      <c r="E11" s="839"/>
      <c r="F11" s="838"/>
      <c r="G11" s="839"/>
      <c r="H11" s="838"/>
      <c r="I11" s="839"/>
      <c r="J11" s="838"/>
      <c r="K11" s="839"/>
      <c r="L11" s="838"/>
      <c r="M11" s="839"/>
      <c r="N11" s="838"/>
      <c r="O11" s="839"/>
      <c r="P11" s="838"/>
      <c r="Q11" s="839"/>
      <c r="R11" s="838"/>
      <c r="S11" s="840"/>
      <c r="T11" s="380"/>
      <c r="U11" s="61">
        <f>COUNTIF(D11:S11,"a")+COUNTIF(D11:S11,"s")</f>
        <v>0</v>
      </c>
      <c r="V11" s="263"/>
    </row>
    <row r="12" spans="1:183" ht="30" customHeight="1" thickBot="1" x14ac:dyDescent="0.5">
      <c r="A12" s="396"/>
      <c r="B12" s="235" t="s">
        <v>462</v>
      </c>
      <c r="C12" s="120" t="s">
        <v>456</v>
      </c>
      <c r="D12" s="55" t="s">
        <v>514</v>
      </c>
      <c r="E12" s="89"/>
      <c r="F12" s="56" t="s">
        <v>514</v>
      </c>
      <c r="G12" s="88"/>
      <c r="H12" s="55" t="s">
        <v>514</v>
      </c>
      <c r="I12" s="59"/>
      <c r="J12" s="56" t="s">
        <v>514</v>
      </c>
      <c r="K12" s="58"/>
      <c r="L12" s="55" t="s">
        <v>514</v>
      </c>
      <c r="M12" s="59"/>
      <c r="N12" s="56" t="s">
        <v>514</v>
      </c>
      <c r="O12" s="59"/>
      <c r="P12" s="58" t="s">
        <v>514</v>
      </c>
      <c r="Q12" s="59"/>
      <c r="R12" s="55" t="s">
        <v>514</v>
      </c>
      <c r="S12" s="93"/>
      <c r="T12" s="415"/>
      <c r="V12" s="278"/>
    </row>
    <row r="13" spans="1:183" ht="27.95" customHeight="1" x14ac:dyDescent="0.2">
      <c r="A13" s="383"/>
      <c r="B13" s="233" t="s">
        <v>463</v>
      </c>
      <c r="C13" s="122" t="s">
        <v>80</v>
      </c>
      <c r="D13" s="863"/>
      <c r="E13" s="864"/>
      <c r="F13" s="863"/>
      <c r="G13" s="864"/>
      <c r="H13" s="863"/>
      <c r="I13" s="864"/>
      <c r="J13" s="863"/>
      <c r="K13" s="864"/>
      <c r="L13" s="863"/>
      <c r="M13" s="864"/>
      <c r="N13" s="863"/>
      <c r="O13" s="864"/>
      <c r="P13" s="863"/>
      <c r="Q13" s="864"/>
      <c r="R13" s="863"/>
      <c r="S13" s="865"/>
      <c r="T13" s="380"/>
      <c r="U13" s="61">
        <f>COUNTIF(D13:S13,"a")+COUNTIF(D13:S13,"s")</f>
        <v>0</v>
      </c>
      <c r="V13" s="263"/>
    </row>
    <row r="14" spans="1:183" ht="45" customHeight="1" thickBot="1" x14ac:dyDescent="0.25">
      <c r="A14" s="383"/>
      <c r="B14" s="248" t="s">
        <v>448</v>
      </c>
      <c r="C14" s="126" t="s">
        <v>86</v>
      </c>
      <c r="D14" s="838"/>
      <c r="E14" s="839"/>
      <c r="F14" s="838"/>
      <c r="G14" s="839"/>
      <c r="H14" s="838"/>
      <c r="I14" s="839"/>
      <c r="J14" s="838"/>
      <c r="K14" s="839"/>
      <c r="L14" s="838"/>
      <c r="M14" s="839"/>
      <c r="N14" s="838"/>
      <c r="O14" s="839"/>
      <c r="P14" s="838"/>
      <c r="Q14" s="839"/>
      <c r="R14" s="838"/>
      <c r="S14" s="840"/>
      <c r="T14" s="380"/>
      <c r="U14" s="61">
        <f>COUNTIF(D14:S14,"a")+COUNTIF(D14:S14,"s")</f>
        <v>0</v>
      </c>
      <c r="V14" s="263"/>
    </row>
    <row r="15" spans="1:183" ht="30" customHeight="1" thickBot="1" x14ac:dyDescent="0.5">
      <c r="A15" s="383"/>
      <c r="B15" s="235" t="s">
        <v>464</v>
      </c>
      <c r="C15" s="118" t="s">
        <v>400</v>
      </c>
      <c r="D15" s="55" t="s">
        <v>514</v>
      </c>
      <c r="E15" s="89"/>
      <c r="F15" s="56"/>
      <c r="G15" s="88"/>
      <c r="H15" s="55"/>
      <c r="I15" s="89"/>
      <c r="J15" s="56"/>
      <c r="K15" s="88"/>
      <c r="L15" s="55"/>
      <c r="M15" s="89"/>
      <c r="N15" s="56"/>
      <c r="O15" s="89"/>
      <c r="P15" s="58"/>
      <c r="Q15" s="59"/>
      <c r="R15" s="55"/>
      <c r="S15" s="93"/>
      <c r="T15" s="415"/>
      <c r="V15" s="278"/>
    </row>
    <row r="16" spans="1:183" ht="27.95" customHeight="1" x14ac:dyDescent="0.2">
      <c r="A16" s="383"/>
      <c r="B16" s="233" t="s">
        <v>516</v>
      </c>
      <c r="C16" s="127" t="s">
        <v>381</v>
      </c>
      <c r="D16" s="863"/>
      <c r="E16" s="864"/>
      <c r="F16" s="863"/>
      <c r="G16" s="864"/>
      <c r="H16" s="863"/>
      <c r="I16" s="864"/>
      <c r="J16" s="863"/>
      <c r="K16" s="864"/>
      <c r="L16" s="863"/>
      <c r="M16" s="864"/>
      <c r="N16" s="863"/>
      <c r="O16" s="864"/>
      <c r="P16" s="863"/>
      <c r="Q16" s="864"/>
      <c r="R16" s="863"/>
      <c r="S16" s="865"/>
      <c r="T16" s="380"/>
      <c r="U16" s="61">
        <f>COUNTIF(D16:S16,"a")+COUNTIF(D16:S16,"s")</f>
        <v>0</v>
      </c>
      <c r="V16" s="263"/>
    </row>
    <row r="17" spans="1:183" ht="27.95" customHeight="1" x14ac:dyDescent="0.2">
      <c r="A17" s="383"/>
      <c r="B17" s="234" t="s">
        <v>465</v>
      </c>
      <c r="C17" s="152" t="s">
        <v>382</v>
      </c>
      <c r="D17" s="841"/>
      <c r="E17" s="842"/>
      <c r="F17" s="841"/>
      <c r="G17" s="842"/>
      <c r="H17" s="841"/>
      <c r="I17" s="842"/>
      <c r="J17" s="841"/>
      <c r="K17" s="842"/>
      <c r="L17" s="841"/>
      <c r="M17" s="842"/>
      <c r="N17" s="841"/>
      <c r="O17" s="842"/>
      <c r="P17" s="841"/>
      <c r="Q17" s="842"/>
      <c r="R17" s="841"/>
      <c r="S17" s="843"/>
      <c r="T17" s="380"/>
      <c r="U17" s="61">
        <f>COUNTIF(D17:S17,"a")+COUNTIF(D17:S17,"s")</f>
        <v>0</v>
      </c>
      <c r="V17" s="263"/>
    </row>
    <row r="18" spans="1:183" ht="27.95" customHeight="1" x14ac:dyDescent="0.2">
      <c r="A18" s="383"/>
      <c r="B18" s="234" t="s">
        <v>466</v>
      </c>
      <c r="C18" s="152" t="s">
        <v>551</v>
      </c>
      <c r="D18" s="841"/>
      <c r="E18" s="842"/>
      <c r="F18" s="841"/>
      <c r="G18" s="842"/>
      <c r="H18" s="841"/>
      <c r="I18" s="842"/>
      <c r="J18" s="841"/>
      <c r="K18" s="842"/>
      <c r="L18" s="841"/>
      <c r="M18" s="842"/>
      <c r="N18" s="841"/>
      <c r="O18" s="842"/>
      <c r="P18" s="841"/>
      <c r="Q18" s="842"/>
      <c r="R18" s="841"/>
      <c r="S18" s="843"/>
      <c r="T18" s="380"/>
      <c r="U18" s="61">
        <f>COUNTIF(D18:S18,"a")+COUNTIF(D18:S18,"s")</f>
        <v>0</v>
      </c>
      <c r="V18" s="263"/>
    </row>
    <row r="19" spans="1:183" ht="27.95" customHeight="1" x14ac:dyDescent="0.2">
      <c r="A19" s="383"/>
      <c r="B19" s="234" t="s">
        <v>467</v>
      </c>
      <c r="C19" s="152" t="s">
        <v>87</v>
      </c>
      <c r="D19" s="841"/>
      <c r="E19" s="842"/>
      <c r="F19" s="841"/>
      <c r="G19" s="842"/>
      <c r="H19" s="841"/>
      <c r="I19" s="842"/>
      <c r="J19" s="841"/>
      <c r="K19" s="842"/>
      <c r="L19" s="841"/>
      <c r="M19" s="842"/>
      <c r="N19" s="841"/>
      <c r="O19" s="842"/>
      <c r="P19" s="841"/>
      <c r="Q19" s="842"/>
      <c r="R19" s="841"/>
      <c r="S19" s="843"/>
      <c r="T19" s="380"/>
      <c r="U19" s="61">
        <f>COUNTIF(D19:S19,"a")+COUNTIF(D19:S19,"s")</f>
        <v>0</v>
      </c>
      <c r="V19" s="263"/>
    </row>
    <row r="20" spans="1:183" ht="27.95" customHeight="1" thickBot="1" x14ac:dyDescent="0.25">
      <c r="A20" s="383"/>
      <c r="B20" s="248" t="s">
        <v>468</v>
      </c>
      <c r="C20" s="153" t="s">
        <v>401</v>
      </c>
      <c r="D20" s="838"/>
      <c r="E20" s="839"/>
      <c r="F20" s="838"/>
      <c r="G20" s="839"/>
      <c r="H20" s="838"/>
      <c r="I20" s="839"/>
      <c r="J20" s="838"/>
      <c r="K20" s="839"/>
      <c r="L20" s="838"/>
      <c r="M20" s="839"/>
      <c r="N20" s="838"/>
      <c r="O20" s="839"/>
      <c r="P20" s="838"/>
      <c r="Q20" s="839"/>
      <c r="R20" s="838"/>
      <c r="S20" s="840"/>
      <c r="T20" s="380"/>
      <c r="U20" s="61">
        <f>COUNTIF(D20:S20,"a")+COUNTIF(D20:S20,"s")</f>
        <v>0</v>
      </c>
      <c r="V20" s="263"/>
    </row>
    <row r="21" spans="1:183" ht="30" customHeight="1" thickBot="1" x14ac:dyDescent="0.5">
      <c r="A21" s="383"/>
      <c r="B21" s="235" t="s">
        <v>469</v>
      </c>
      <c r="C21" s="129" t="s">
        <v>67</v>
      </c>
      <c r="D21" s="55" t="s">
        <v>514</v>
      </c>
      <c r="E21" s="89"/>
      <c r="F21" s="94"/>
      <c r="G21" s="95"/>
      <c r="H21" s="90"/>
      <c r="I21" s="89"/>
      <c r="J21" s="95"/>
      <c r="K21" s="95"/>
      <c r="L21" s="55" t="s">
        <v>514</v>
      </c>
      <c r="M21" s="89"/>
      <c r="N21" s="95"/>
      <c r="O21" s="89"/>
      <c r="P21" s="58"/>
      <c r="Q21" s="59"/>
      <c r="R21" s="55"/>
      <c r="S21" s="93"/>
      <c r="T21" s="415"/>
      <c r="V21" s="278"/>
    </row>
    <row r="22" spans="1:183" ht="45" customHeight="1" x14ac:dyDescent="0.2">
      <c r="A22" s="383"/>
      <c r="B22" s="233" t="s">
        <v>97</v>
      </c>
      <c r="C22" s="154" t="s">
        <v>383</v>
      </c>
      <c r="D22" s="863"/>
      <c r="E22" s="864"/>
      <c r="F22" s="863"/>
      <c r="G22" s="864"/>
      <c r="H22" s="863"/>
      <c r="I22" s="864"/>
      <c r="J22" s="863"/>
      <c r="K22" s="864"/>
      <c r="L22" s="863"/>
      <c r="M22" s="864"/>
      <c r="N22" s="863"/>
      <c r="O22" s="864"/>
      <c r="P22" s="863"/>
      <c r="Q22" s="864"/>
      <c r="R22" s="863"/>
      <c r="S22" s="865"/>
      <c r="T22" s="380"/>
      <c r="U22" s="61">
        <f t="shared" ref="U22:U31" si="0">COUNTIF(D22:S22,"a")+COUNTIF(D22:S22,"s")</f>
        <v>0</v>
      </c>
      <c r="V22" s="263"/>
    </row>
    <row r="23" spans="1:183" ht="27.95" customHeight="1" x14ac:dyDescent="0.2">
      <c r="A23" s="383"/>
      <c r="B23" s="234" t="s">
        <v>108</v>
      </c>
      <c r="C23" s="155" t="s">
        <v>218</v>
      </c>
      <c r="D23" s="841"/>
      <c r="E23" s="842"/>
      <c r="F23" s="841"/>
      <c r="G23" s="842"/>
      <c r="H23" s="841"/>
      <c r="I23" s="842"/>
      <c r="J23" s="841"/>
      <c r="K23" s="842"/>
      <c r="L23" s="841"/>
      <c r="M23" s="842"/>
      <c r="N23" s="841"/>
      <c r="O23" s="842"/>
      <c r="P23" s="841"/>
      <c r="Q23" s="842"/>
      <c r="R23" s="841"/>
      <c r="S23" s="843"/>
      <c r="T23" s="380"/>
      <c r="U23" s="61">
        <f t="shared" si="0"/>
        <v>0</v>
      </c>
      <c r="V23" s="263"/>
    </row>
    <row r="24" spans="1:183" ht="27.95" customHeight="1" x14ac:dyDescent="0.2">
      <c r="A24" s="383"/>
      <c r="B24" s="234" t="s">
        <v>107</v>
      </c>
      <c r="C24" s="134" t="s">
        <v>423</v>
      </c>
      <c r="D24" s="841"/>
      <c r="E24" s="842"/>
      <c r="F24" s="841"/>
      <c r="G24" s="842"/>
      <c r="H24" s="841"/>
      <c r="I24" s="842"/>
      <c r="J24" s="841"/>
      <c r="K24" s="842"/>
      <c r="L24" s="841"/>
      <c r="M24" s="842"/>
      <c r="N24" s="841"/>
      <c r="O24" s="842"/>
      <c r="P24" s="841"/>
      <c r="Q24" s="842"/>
      <c r="R24" s="841"/>
      <c r="S24" s="843"/>
      <c r="T24" s="380"/>
      <c r="U24" s="61">
        <f t="shared" si="0"/>
        <v>0</v>
      </c>
      <c r="V24" s="263"/>
    </row>
    <row r="25" spans="1:183" ht="27.95" customHeight="1" x14ac:dyDescent="0.2">
      <c r="A25" s="383"/>
      <c r="B25" s="234" t="s">
        <v>98</v>
      </c>
      <c r="C25" s="134" t="s">
        <v>40</v>
      </c>
      <c r="D25" s="841"/>
      <c r="E25" s="842"/>
      <c r="F25" s="841"/>
      <c r="G25" s="842"/>
      <c r="H25" s="841"/>
      <c r="I25" s="842"/>
      <c r="J25" s="841"/>
      <c r="K25" s="842"/>
      <c r="L25" s="841"/>
      <c r="M25" s="842"/>
      <c r="N25" s="841"/>
      <c r="O25" s="842"/>
      <c r="P25" s="841"/>
      <c r="Q25" s="842"/>
      <c r="R25" s="841"/>
      <c r="S25" s="843"/>
      <c r="T25" s="380"/>
      <c r="U25" s="61">
        <f t="shared" si="0"/>
        <v>0</v>
      </c>
      <c r="V25" s="263"/>
    </row>
    <row r="26" spans="1:183" s="3" customFormat="1" ht="27.95" customHeight="1" x14ac:dyDescent="0.2">
      <c r="A26" s="383"/>
      <c r="B26" s="234" t="s">
        <v>99</v>
      </c>
      <c r="C26" s="134" t="s">
        <v>458</v>
      </c>
      <c r="D26" s="841"/>
      <c r="E26" s="842"/>
      <c r="F26" s="841"/>
      <c r="G26" s="842"/>
      <c r="H26" s="841"/>
      <c r="I26" s="842"/>
      <c r="J26" s="841"/>
      <c r="K26" s="842"/>
      <c r="L26" s="841"/>
      <c r="M26" s="842"/>
      <c r="N26" s="841"/>
      <c r="O26" s="842"/>
      <c r="P26" s="841"/>
      <c r="Q26" s="842"/>
      <c r="R26" s="841"/>
      <c r="S26" s="843"/>
      <c r="T26" s="380"/>
      <c r="U26" s="61">
        <f t="shared" si="0"/>
        <v>0</v>
      </c>
      <c r="V26" s="263"/>
      <c r="W26" s="280"/>
      <c r="X26" s="280"/>
      <c r="Y26" s="280"/>
      <c r="Z26" s="280"/>
      <c r="AA26" s="280"/>
      <c r="AB26" s="280"/>
      <c r="AC26" s="280"/>
      <c r="AD26" s="280"/>
      <c r="AE26" s="280"/>
      <c r="AF26" s="280"/>
      <c r="AG26" s="280"/>
      <c r="AH26" s="280"/>
      <c r="AI26" s="280"/>
      <c r="AJ26" s="280"/>
      <c r="AK26" s="280"/>
      <c r="AL26" s="280"/>
      <c r="AM26" s="280"/>
      <c r="AN26" s="280"/>
      <c r="AO26" s="280"/>
      <c r="AP26" s="280"/>
      <c r="AQ26" s="280"/>
      <c r="AR26" s="280"/>
      <c r="AS26" s="280"/>
      <c r="AT26" s="280"/>
      <c r="AU26" s="280"/>
      <c r="AV26" s="280"/>
      <c r="AW26" s="280"/>
      <c r="AX26" s="280"/>
      <c r="AY26" s="280"/>
      <c r="AZ26" s="280"/>
      <c r="BA26" s="280"/>
      <c r="BB26" s="280"/>
      <c r="BC26" s="280"/>
      <c r="BD26" s="280"/>
      <c r="BE26" s="280"/>
      <c r="BF26" s="280"/>
      <c r="BG26" s="280"/>
      <c r="BH26" s="280"/>
      <c r="BI26" s="280"/>
      <c r="BJ26" s="280"/>
      <c r="BK26" s="280"/>
      <c r="BL26" s="280"/>
      <c r="BM26" s="280"/>
      <c r="BN26" s="280"/>
      <c r="BO26" s="280"/>
      <c r="BP26" s="280"/>
      <c r="BQ26" s="280"/>
      <c r="BR26" s="280"/>
      <c r="BS26" s="280"/>
      <c r="BT26" s="280"/>
      <c r="BU26" s="280"/>
      <c r="BV26" s="280"/>
      <c r="BW26" s="280"/>
      <c r="BX26" s="280"/>
      <c r="BY26" s="280"/>
      <c r="BZ26" s="280"/>
      <c r="CA26" s="280"/>
      <c r="CB26" s="85"/>
      <c r="CC26" s="85"/>
      <c r="CD26" s="85"/>
      <c r="CE26" s="85"/>
      <c r="CF26" s="85"/>
      <c r="CG26" s="85"/>
      <c r="CH26" s="85"/>
      <c r="CI26" s="85"/>
      <c r="CJ26" s="85"/>
      <c r="CK26" s="85"/>
      <c r="CL26" s="85"/>
      <c r="CM26" s="85"/>
      <c r="CN26" s="85"/>
      <c r="CO26" s="85"/>
      <c r="CP26" s="85"/>
      <c r="CQ26" s="85"/>
      <c r="CR26" s="85"/>
      <c r="CS26" s="85"/>
      <c r="CT26" s="85"/>
      <c r="CU26" s="85"/>
      <c r="CV26" s="85"/>
      <c r="CW26" s="85"/>
      <c r="CX26" s="85"/>
      <c r="CY26" s="85"/>
      <c r="CZ26" s="85"/>
      <c r="DA26" s="85"/>
      <c r="DB26" s="85"/>
      <c r="DC26" s="85"/>
      <c r="DD26" s="85"/>
      <c r="DE26" s="85"/>
      <c r="DF26" s="85"/>
      <c r="DG26" s="85"/>
      <c r="DH26" s="85"/>
      <c r="DI26" s="85"/>
      <c r="DJ26" s="85"/>
      <c r="DK26" s="85"/>
      <c r="DL26" s="85"/>
      <c r="DM26" s="85"/>
      <c r="DN26" s="85"/>
      <c r="DO26" s="85"/>
      <c r="DP26" s="85"/>
      <c r="DQ26" s="85"/>
      <c r="DR26" s="85"/>
      <c r="DS26" s="85"/>
      <c r="DT26" s="85"/>
      <c r="DU26" s="85"/>
      <c r="DV26" s="85"/>
      <c r="DW26" s="85"/>
      <c r="DX26" s="85"/>
      <c r="DY26" s="85"/>
      <c r="DZ26" s="85"/>
      <c r="EA26" s="85"/>
      <c r="EB26" s="85"/>
      <c r="EC26" s="85"/>
      <c r="ED26" s="85"/>
      <c r="EE26" s="85"/>
      <c r="EF26" s="85"/>
      <c r="EG26" s="85"/>
      <c r="EH26" s="85"/>
      <c r="EI26" s="85"/>
      <c r="EJ26" s="85"/>
      <c r="EK26" s="85"/>
      <c r="EL26" s="85"/>
      <c r="EM26" s="85"/>
      <c r="EN26" s="85"/>
      <c r="EO26" s="85"/>
      <c r="EP26" s="85"/>
      <c r="EQ26" s="85"/>
      <c r="ER26" s="85"/>
      <c r="ES26" s="85"/>
      <c r="ET26" s="85"/>
      <c r="EU26" s="85"/>
      <c r="EV26" s="85"/>
      <c r="EW26" s="85"/>
      <c r="EX26" s="85"/>
      <c r="EY26" s="85"/>
      <c r="EZ26" s="85"/>
      <c r="FA26" s="85"/>
      <c r="FB26" s="85"/>
      <c r="FC26" s="85"/>
      <c r="FD26" s="85"/>
      <c r="FE26" s="85"/>
      <c r="FF26" s="85"/>
      <c r="FG26" s="85"/>
      <c r="FH26" s="85"/>
      <c r="FI26" s="85"/>
      <c r="FJ26" s="85"/>
      <c r="FK26" s="85"/>
      <c r="FL26" s="85"/>
      <c r="FM26" s="85"/>
      <c r="FN26" s="85"/>
      <c r="FO26" s="85"/>
      <c r="FP26" s="85"/>
      <c r="FQ26" s="85"/>
      <c r="FR26" s="85"/>
      <c r="FS26" s="85"/>
      <c r="FT26" s="85"/>
      <c r="FU26" s="85"/>
      <c r="FV26" s="85"/>
      <c r="FW26" s="85"/>
      <c r="FX26" s="85"/>
      <c r="FY26" s="85"/>
      <c r="FZ26" s="85"/>
      <c r="GA26" s="85"/>
    </row>
    <row r="27" spans="1:183" ht="45" customHeight="1" x14ac:dyDescent="0.2">
      <c r="A27" s="383"/>
      <c r="B27" s="234" t="s">
        <v>100</v>
      </c>
      <c r="C27" s="134" t="s">
        <v>294</v>
      </c>
      <c r="D27" s="841"/>
      <c r="E27" s="842"/>
      <c r="F27" s="841"/>
      <c r="G27" s="842"/>
      <c r="H27" s="841"/>
      <c r="I27" s="842"/>
      <c r="J27" s="841"/>
      <c r="K27" s="842"/>
      <c r="L27" s="841"/>
      <c r="M27" s="842"/>
      <c r="N27" s="841"/>
      <c r="O27" s="842"/>
      <c r="P27" s="841"/>
      <c r="Q27" s="842"/>
      <c r="R27" s="841"/>
      <c r="S27" s="843"/>
      <c r="T27" s="380"/>
      <c r="U27" s="61">
        <f t="shared" si="0"/>
        <v>0</v>
      </c>
      <c r="V27" s="263"/>
    </row>
    <row r="28" spans="1:183" ht="27.95" customHeight="1" x14ac:dyDescent="0.2">
      <c r="A28" s="383"/>
      <c r="B28" s="234" t="s">
        <v>101</v>
      </c>
      <c r="C28" s="134" t="s">
        <v>407</v>
      </c>
      <c r="D28" s="841"/>
      <c r="E28" s="842"/>
      <c r="F28" s="841"/>
      <c r="G28" s="842"/>
      <c r="H28" s="841"/>
      <c r="I28" s="842"/>
      <c r="J28" s="841"/>
      <c r="K28" s="842"/>
      <c r="L28" s="841"/>
      <c r="M28" s="842"/>
      <c r="N28" s="841"/>
      <c r="O28" s="842"/>
      <c r="P28" s="841"/>
      <c r="Q28" s="842"/>
      <c r="R28" s="841"/>
      <c r="S28" s="843"/>
      <c r="T28" s="380"/>
      <c r="U28" s="61">
        <f t="shared" si="0"/>
        <v>0</v>
      </c>
      <c r="V28" s="263"/>
    </row>
    <row r="29" spans="1:183" ht="45" customHeight="1" x14ac:dyDescent="0.2">
      <c r="A29" s="383"/>
      <c r="B29" s="234" t="s">
        <v>110</v>
      </c>
      <c r="C29" s="134" t="s">
        <v>249</v>
      </c>
      <c r="D29" s="841"/>
      <c r="E29" s="842"/>
      <c r="F29" s="841"/>
      <c r="G29" s="842"/>
      <c r="H29" s="841"/>
      <c r="I29" s="842"/>
      <c r="J29" s="841"/>
      <c r="K29" s="842"/>
      <c r="L29" s="841"/>
      <c r="M29" s="842"/>
      <c r="N29" s="841"/>
      <c r="O29" s="842"/>
      <c r="P29" s="841"/>
      <c r="Q29" s="842"/>
      <c r="R29" s="841"/>
      <c r="S29" s="843"/>
      <c r="T29" s="380"/>
      <c r="U29" s="61">
        <f t="shared" si="0"/>
        <v>0</v>
      </c>
      <c r="V29" s="263"/>
    </row>
    <row r="30" spans="1:183" ht="45" customHeight="1" x14ac:dyDescent="0.2">
      <c r="A30" s="383"/>
      <c r="B30" s="248" t="s">
        <v>111</v>
      </c>
      <c r="C30" s="126" t="s">
        <v>415</v>
      </c>
      <c r="D30" s="841"/>
      <c r="E30" s="842"/>
      <c r="F30" s="841"/>
      <c r="G30" s="842"/>
      <c r="H30" s="841"/>
      <c r="I30" s="842"/>
      <c r="J30" s="841"/>
      <c r="K30" s="842"/>
      <c r="L30" s="841"/>
      <c r="M30" s="842"/>
      <c r="N30" s="841"/>
      <c r="O30" s="842"/>
      <c r="P30" s="841"/>
      <c r="Q30" s="842"/>
      <c r="R30" s="841"/>
      <c r="S30" s="843"/>
      <c r="T30" s="380"/>
      <c r="U30" s="61">
        <f t="shared" si="0"/>
        <v>0</v>
      </c>
      <c r="V30" s="263"/>
    </row>
    <row r="31" spans="1:183" ht="27.95" customHeight="1" thickBot="1" x14ac:dyDescent="0.25">
      <c r="A31" s="382"/>
      <c r="B31" s="249" t="s">
        <v>102</v>
      </c>
      <c r="C31" s="146" t="s">
        <v>604</v>
      </c>
      <c r="D31" s="838"/>
      <c r="E31" s="839"/>
      <c r="F31" s="838"/>
      <c r="G31" s="839"/>
      <c r="H31" s="838"/>
      <c r="I31" s="839"/>
      <c r="J31" s="838"/>
      <c r="K31" s="839"/>
      <c r="L31" s="838"/>
      <c r="M31" s="839"/>
      <c r="N31" s="838"/>
      <c r="O31" s="839"/>
      <c r="P31" s="838"/>
      <c r="Q31" s="839"/>
      <c r="R31" s="838"/>
      <c r="S31" s="840"/>
      <c r="T31" s="382"/>
      <c r="U31" s="61">
        <f t="shared" si="0"/>
        <v>0</v>
      </c>
      <c r="V31" s="263"/>
    </row>
    <row r="32" spans="1:183" s="3" customFormat="1" ht="30" customHeight="1" thickBot="1" x14ac:dyDescent="0.25">
      <c r="A32" s="380"/>
      <c r="B32" s="244" t="s">
        <v>103</v>
      </c>
      <c r="C32" s="323" t="s">
        <v>18</v>
      </c>
      <c r="D32" s="227" t="s">
        <v>514</v>
      </c>
      <c r="E32" s="418"/>
      <c r="F32" s="324" t="s">
        <v>514</v>
      </c>
      <c r="G32" s="419"/>
      <c r="H32" s="227"/>
      <c r="I32" s="418"/>
      <c r="J32" s="324"/>
      <c r="K32" s="419"/>
      <c r="L32" s="227" t="s">
        <v>514</v>
      </c>
      <c r="M32" s="418"/>
      <c r="N32" s="324"/>
      <c r="O32" s="418"/>
      <c r="P32" s="409"/>
      <c r="Q32" s="410"/>
      <c r="R32" s="227" t="s">
        <v>514</v>
      </c>
      <c r="S32" s="420"/>
      <c r="T32" s="421"/>
      <c r="U32" s="85"/>
      <c r="V32" s="278"/>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c r="AU32" s="280"/>
      <c r="AV32" s="280"/>
      <c r="AW32" s="280"/>
      <c r="AX32" s="280"/>
      <c r="AY32" s="280"/>
      <c r="AZ32" s="280"/>
      <c r="BA32" s="280"/>
      <c r="BB32" s="280"/>
      <c r="BC32" s="280"/>
      <c r="BD32" s="280"/>
      <c r="BE32" s="280"/>
      <c r="BF32" s="280"/>
      <c r="BG32" s="280"/>
      <c r="BH32" s="280"/>
      <c r="BI32" s="280"/>
      <c r="BJ32" s="280"/>
      <c r="BK32" s="280"/>
      <c r="BL32" s="280"/>
      <c r="BM32" s="280"/>
      <c r="BN32" s="280"/>
      <c r="BO32" s="280"/>
      <c r="BP32" s="280"/>
      <c r="BQ32" s="280"/>
      <c r="BR32" s="280"/>
      <c r="BS32" s="280"/>
      <c r="BT32" s="280"/>
      <c r="BU32" s="280"/>
      <c r="BV32" s="280"/>
      <c r="BW32" s="280"/>
      <c r="BX32" s="280"/>
      <c r="BY32" s="280"/>
      <c r="BZ32" s="280"/>
      <c r="CA32" s="280"/>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row>
    <row r="33" spans="1:22" ht="45" customHeight="1" x14ac:dyDescent="0.2">
      <c r="A33" s="383"/>
      <c r="B33" s="233" t="s">
        <v>470</v>
      </c>
      <c r="C33" s="133" t="s">
        <v>422</v>
      </c>
      <c r="D33" s="863"/>
      <c r="E33" s="864"/>
      <c r="F33" s="863"/>
      <c r="G33" s="864"/>
      <c r="H33" s="863"/>
      <c r="I33" s="864"/>
      <c r="J33" s="863"/>
      <c r="K33" s="864"/>
      <c r="L33" s="863"/>
      <c r="M33" s="864"/>
      <c r="N33" s="863"/>
      <c r="O33" s="864"/>
      <c r="P33" s="863"/>
      <c r="Q33" s="864"/>
      <c r="R33" s="863"/>
      <c r="S33" s="865"/>
      <c r="T33" s="380"/>
      <c r="U33" s="61">
        <f>COUNTIF(D33:S33,"a")+COUNTIF(D33:S33,"s")</f>
        <v>0</v>
      </c>
      <c r="V33" s="263"/>
    </row>
    <row r="34" spans="1:22" ht="27.95" customHeight="1" thickBot="1" x14ac:dyDescent="0.25">
      <c r="A34" s="383"/>
      <c r="B34" s="249" t="s">
        <v>104</v>
      </c>
      <c r="C34" s="156" t="s">
        <v>559</v>
      </c>
      <c r="D34" s="838"/>
      <c r="E34" s="839"/>
      <c r="F34" s="838"/>
      <c r="G34" s="839"/>
      <c r="H34" s="838"/>
      <c r="I34" s="839"/>
      <c r="J34" s="838"/>
      <c r="K34" s="839"/>
      <c r="L34" s="838"/>
      <c r="M34" s="839"/>
      <c r="N34" s="838"/>
      <c r="O34" s="839"/>
      <c r="P34" s="838"/>
      <c r="Q34" s="839"/>
      <c r="R34" s="838"/>
      <c r="S34" s="840"/>
      <c r="T34" s="382"/>
      <c r="U34" s="61">
        <f>COUNTIF(D34:S34,"a")+COUNTIF(D34:S34,"s")</f>
        <v>0</v>
      </c>
      <c r="V34" s="263"/>
    </row>
    <row r="35" spans="1:22" ht="30" customHeight="1" thickBot="1" x14ac:dyDescent="0.25">
      <c r="A35" s="383"/>
      <c r="B35" s="235" t="s">
        <v>471</v>
      </c>
      <c r="C35" s="120" t="s">
        <v>19</v>
      </c>
      <c r="D35" s="13" t="s">
        <v>514</v>
      </c>
      <c r="E35" s="96"/>
      <c r="F35" s="22" t="s">
        <v>514</v>
      </c>
      <c r="G35" s="97"/>
      <c r="H35" s="13" t="s">
        <v>514</v>
      </c>
      <c r="I35" s="96"/>
      <c r="J35" s="22" t="s">
        <v>514</v>
      </c>
      <c r="K35" s="97"/>
      <c r="L35" s="13" t="s">
        <v>514</v>
      </c>
      <c r="M35" s="96"/>
      <c r="N35" s="22" t="s">
        <v>514</v>
      </c>
      <c r="O35" s="96"/>
      <c r="P35" s="23" t="s">
        <v>514</v>
      </c>
      <c r="Q35" s="21"/>
      <c r="R35" s="13" t="s">
        <v>514</v>
      </c>
      <c r="S35" s="47"/>
      <c r="T35" s="415"/>
      <c r="V35" s="278"/>
    </row>
    <row r="36" spans="1:22" ht="45" customHeight="1" x14ac:dyDescent="0.2">
      <c r="A36" s="383"/>
      <c r="B36" s="233" t="s">
        <v>105</v>
      </c>
      <c r="C36" s="133" t="s">
        <v>553</v>
      </c>
      <c r="D36" s="863"/>
      <c r="E36" s="864"/>
      <c r="F36" s="863"/>
      <c r="G36" s="864"/>
      <c r="H36" s="863"/>
      <c r="I36" s="864"/>
      <c r="J36" s="863"/>
      <c r="K36" s="864"/>
      <c r="L36" s="863"/>
      <c r="M36" s="864"/>
      <c r="N36" s="863"/>
      <c r="O36" s="864"/>
      <c r="P36" s="863"/>
      <c r="Q36" s="864"/>
      <c r="R36" s="863"/>
      <c r="S36" s="865"/>
      <c r="T36" s="380"/>
      <c r="U36" s="61">
        <f>COUNTIF(D36:S36,"a")+COUNTIF(D36:S36,"s")</f>
        <v>0</v>
      </c>
      <c r="V36" s="263"/>
    </row>
    <row r="37" spans="1:22" ht="45" customHeight="1" x14ac:dyDescent="0.2">
      <c r="A37" s="383"/>
      <c r="B37" s="234" t="s">
        <v>106</v>
      </c>
      <c r="C37" s="134" t="s">
        <v>4</v>
      </c>
      <c r="D37" s="841"/>
      <c r="E37" s="842"/>
      <c r="F37" s="841"/>
      <c r="G37" s="842"/>
      <c r="H37" s="841"/>
      <c r="I37" s="842"/>
      <c r="J37" s="841"/>
      <c r="K37" s="842"/>
      <c r="L37" s="841"/>
      <c r="M37" s="842"/>
      <c r="N37" s="841"/>
      <c r="O37" s="842"/>
      <c r="P37" s="841"/>
      <c r="Q37" s="842"/>
      <c r="R37" s="841"/>
      <c r="S37" s="843"/>
      <c r="T37" s="380"/>
      <c r="U37" s="61">
        <f>COUNTIF(D37:S37,"a")+COUNTIF(D37:S37,"s")</f>
        <v>0</v>
      </c>
      <c r="V37" s="263"/>
    </row>
    <row r="38" spans="1:22" ht="45" customHeight="1" x14ac:dyDescent="0.2">
      <c r="A38" s="383"/>
      <c r="B38" s="248" t="s">
        <v>109</v>
      </c>
      <c r="C38" s="126" t="s">
        <v>33</v>
      </c>
      <c r="D38" s="841"/>
      <c r="E38" s="842"/>
      <c r="F38" s="841"/>
      <c r="G38" s="842"/>
      <c r="H38" s="841"/>
      <c r="I38" s="842"/>
      <c r="J38" s="841"/>
      <c r="K38" s="842"/>
      <c r="L38" s="841"/>
      <c r="M38" s="842"/>
      <c r="N38" s="841"/>
      <c r="O38" s="842"/>
      <c r="P38" s="841"/>
      <c r="Q38" s="842"/>
      <c r="R38" s="841"/>
      <c r="S38" s="843"/>
      <c r="T38" s="380"/>
      <c r="U38" s="61">
        <f>COUNTIF(D38:S38,"a")+COUNTIF(D38:S38,"s")</f>
        <v>0</v>
      </c>
      <c r="V38" s="263"/>
    </row>
    <row r="39" spans="1:22" ht="27.95" customHeight="1" thickBot="1" x14ac:dyDescent="0.25">
      <c r="A39" s="383"/>
      <c r="B39" s="248" t="s">
        <v>472</v>
      </c>
      <c r="C39" s="156" t="s">
        <v>414</v>
      </c>
      <c r="D39" s="838"/>
      <c r="E39" s="839"/>
      <c r="F39" s="838"/>
      <c r="G39" s="839"/>
      <c r="H39" s="838"/>
      <c r="I39" s="839"/>
      <c r="J39" s="838"/>
      <c r="K39" s="839"/>
      <c r="L39" s="838"/>
      <c r="M39" s="839"/>
      <c r="N39" s="838"/>
      <c r="O39" s="839"/>
      <c r="P39" s="838"/>
      <c r="Q39" s="839"/>
      <c r="R39" s="838"/>
      <c r="S39" s="840"/>
      <c r="T39" s="380"/>
      <c r="U39" s="61">
        <f>COUNTIF(D39:S39,"a")+COUNTIF(D39:S39,"s")</f>
        <v>0</v>
      </c>
      <c r="V39" s="263"/>
    </row>
    <row r="40" spans="1:22" ht="48" customHeight="1" thickBot="1" x14ac:dyDescent="0.25">
      <c r="A40" s="383"/>
      <c r="B40" s="235" t="s">
        <v>517</v>
      </c>
      <c r="C40" s="148" t="s">
        <v>241</v>
      </c>
      <c r="D40" s="13" t="s">
        <v>514</v>
      </c>
      <c r="E40" s="98"/>
      <c r="F40" s="22" t="s">
        <v>514</v>
      </c>
      <c r="G40" s="99"/>
      <c r="H40" s="13"/>
      <c r="I40" s="98"/>
      <c r="J40" s="22"/>
      <c r="K40" s="99"/>
      <c r="L40" s="13" t="s">
        <v>514</v>
      </c>
      <c r="M40" s="98"/>
      <c r="N40" s="22"/>
      <c r="O40" s="98"/>
      <c r="P40" s="99"/>
      <c r="Q40" s="98"/>
      <c r="R40" s="13" t="s">
        <v>514</v>
      </c>
      <c r="S40" s="100"/>
      <c r="T40" s="415"/>
      <c r="V40" s="278"/>
    </row>
    <row r="41" spans="1:22" ht="27.95" customHeight="1" x14ac:dyDescent="0.2">
      <c r="A41" s="383"/>
      <c r="B41" s="233" t="s">
        <v>518</v>
      </c>
      <c r="C41" s="133" t="s">
        <v>588</v>
      </c>
      <c r="D41" s="863"/>
      <c r="E41" s="864"/>
      <c r="F41" s="863"/>
      <c r="G41" s="864"/>
      <c r="H41" s="863"/>
      <c r="I41" s="864"/>
      <c r="J41" s="863"/>
      <c r="K41" s="864"/>
      <c r="L41" s="863"/>
      <c r="M41" s="864"/>
      <c r="N41" s="863"/>
      <c r="O41" s="864"/>
      <c r="P41" s="863"/>
      <c r="Q41" s="864"/>
      <c r="R41" s="863"/>
      <c r="S41" s="865"/>
      <c r="T41" s="380"/>
      <c r="U41" s="61">
        <f>COUNTIF(D41:S41,"a")+COUNTIF(D41:S41,"s")</f>
        <v>0</v>
      </c>
      <c r="V41" s="263"/>
    </row>
    <row r="42" spans="1:22" ht="27.95" customHeight="1" x14ac:dyDescent="0.2">
      <c r="A42" s="383"/>
      <c r="B42" s="234" t="s">
        <v>519</v>
      </c>
      <c r="C42" s="125" t="s">
        <v>428</v>
      </c>
      <c r="D42" s="841"/>
      <c r="E42" s="842"/>
      <c r="F42" s="841"/>
      <c r="G42" s="842"/>
      <c r="H42" s="841"/>
      <c r="I42" s="842"/>
      <c r="J42" s="841"/>
      <c r="K42" s="842"/>
      <c r="L42" s="841"/>
      <c r="M42" s="842"/>
      <c r="N42" s="841"/>
      <c r="O42" s="842"/>
      <c r="P42" s="841"/>
      <c r="Q42" s="842"/>
      <c r="R42" s="841"/>
      <c r="S42" s="843"/>
      <c r="T42" s="380"/>
      <c r="U42" s="61">
        <f>COUNTIF(D42:S42,"a")+COUNTIF(D42:S42,"s")</f>
        <v>0</v>
      </c>
      <c r="V42" s="263"/>
    </row>
    <row r="43" spans="1:22" ht="27.95" customHeight="1" x14ac:dyDescent="0.2">
      <c r="A43" s="383"/>
      <c r="B43" s="234" t="s">
        <v>520</v>
      </c>
      <c r="C43" s="134" t="s">
        <v>1171</v>
      </c>
      <c r="D43" s="841"/>
      <c r="E43" s="842"/>
      <c r="F43" s="841"/>
      <c r="G43" s="842"/>
      <c r="H43" s="841"/>
      <c r="I43" s="842"/>
      <c r="J43" s="841"/>
      <c r="K43" s="842"/>
      <c r="L43" s="841"/>
      <c r="M43" s="842"/>
      <c r="N43" s="841"/>
      <c r="O43" s="842"/>
      <c r="P43" s="841"/>
      <c r="Q43" s="842"/>
      <c r="R43" s="841"/>
      <c r="S43" s="843"/>
      <c r="T43" s="380"/>
      <c r="U43" s="61">
        <f>COUNTIF(D43:S43,"a")+COUNTIF(D43:S43,"s")</f>
        <v>0</v>
      </c>
      <c r="V43" s="263"/>
    </row>
    <row r="44" spans="1:22" ht="27.95" customHeight="1" x14ac:dyDescent="0.2">
      <c r="A44" s="383"/>
      <c r="B44" s="234" t="s">
        <v>521</v>
      </c>
      <c r="C44" s="125" t="s">
        <v>7</v>
      </c>
      <c r="D44" s="841"/>
      <c r="E44" s="842"/>
      <c r="F44" s="841"/>
      <c r="G44" s="842"/>
      <c r="H44" s="841"/>
      <c r="I44" s="842"/>
      <c r="J44" s="841"/>
      <c r="K44" s="842"/>
      <c r="L44" s="841"/>
      <c r="M44" s="842"/>
      <c r="N44" s="841"/>
      <c r="O44" s="842"/>
      <c r="P44" s="841"/>
      <c r="Q44" s="842"/>
      <c r="R44" s="841"/>
      <c r="S44" s="843"/>
      <c r="T44" s="380"/>
      <c r="U44" s="61">
        <f>COUNTIF(D44:S44,"a")+COUNTIF(D44:S44,"s")</f>
        <v>0</v>
      </c>
      <c r="V44" s="263"/>
    </row>
    <row r="45" spans="1:22" ht="45" customHeight="1" thickBot="1" x14ac:dyDescent="0.25">
      <c r="A45" s="383"/>
      <c r="B45" s="248" t="s">
        <v>522</v>
      </c>
      <c r="C45" s="126" t="s">
        <v>391</v>
      </c>
      <c r="D45" s="838"/>
      <c r="E45" s="839"/>
      <c r="F45" s="838"/>
      <c r="G45" s="839"/>
      <c r="H45" s="838"/>
      <c r="I45" s="839"/>
      <c r="J45" s="838"/>
      <c r="K45" s="839"/>
      <c r="L45" s="838"/>
      <c r="M45" s="839"/>
      <c r="N45" s="838"/>
      <c r="O45" s="839"/>
      <c r="P45" s="838"/>
      <c r="Q45" s="839"/>
      <c r="R45" s="838"/>
      <c r="S45" s="840"/>
      <c r="T45" s="380"/>
      <c r="U45" s="61">
        <f>COUNTIF(D45:S45,"a")+COUNTIF(D45:S45,"s")</f>
        <v>0</v>
      </c>
      <c r="V45" s="263"/>
    </row>
    <row r="46" spans="1:22" ht="30" customHeight="1" thickBot="1" x14ac:dyDescent="0.25">
      <c r="A46" s="383"/>
      <c r="B46" s="235" t="s">
        <v>523</v>
      </c>
      <c r="C46" s="135" t="s">
        <v>259</v>
      </c>
      <c r="D46" s="13" t="s">
        <v>514</v>
      </c>
      <c r="E46" s="98"/>
      <c r="F46" s="22" t="s">
        <v>514</v>
      </c>
      <c r="G46" s="99"/>
      <c r="H46" s="13"/>
      <c r="I46" s="98"/>
      <c r="J46" s="22"/>
      <c r="K46" s="99"/>
      <c r="L46" s="13" t="s">
        <v>514</v>
      </c>
      <c r="M46" s="98"/>
      <c r="N46" s="22"/>
      <c r="O46" s="98"/>
      <c r="P46" s="99"/>
      <c r="Q46" s="98"/>
      <c r="R46" s="13" t="s">
        <v>514</v>
      </c>
      <c r="S46" s="100"/>
      <c r="T46" s="415"/>
      <c r="V46" s="278"/>
    </row>
    <row r="47" spans="1:22" ht="27.95" customHeight="1" x14ac:dyDescent="0.2">
      <c r="A47" s="383"/>
      <c r="B47" s="233" t="s">
        <v>524</v>
      </c>
      <c r="C47" s="133" t="s">
        <v>224</v>
      </c>
      <c r="D47" s="863"/>
      <c r="E47" s="864"/>
      <c r="F47" s="863"/>
      <c r="G47" s="864"/>
      <c r="H47" s="863"/>
      <c r="I47" s="864"/>
      <c r="J47" s="863"/>
      <c r="K47" s="864"/>
      <c r="L47" s="863"/>
      <c r="M47" s="864"/>
      <c r="N47" s="863"/>
      <c r="O47" s="864"/>
      <c r="P47" s="863"/>
      <c r="Q47" s="864"/>
      <c r="R47" s="863"/>
      <c r="S47" s="865"/>
      <c r="T47" s="380"/>
      <c r="U47" s="61">
        <f t="shared" ref="U47:U52" si="1">COUNTIF(D47:S47,"a")+COUNTIF(D47:S47,"s")</f>
        <v>0</v>
      </c>
      <c r="V47" s="263"/>
    </row>
    <row r="48" spans="1:22" ht="27.95" customHeight="1" x14ac:dyDescent="0.2">
      <c r="A48" s="383"/>
      <c r="B48" s="234" t="s">
        <v>525</v>
      </c>
      <c r="C48" s="134" t="s">
        <v>560</v>
      </c>
      <c r="D48" s="841"/>
      <c r="E48" s="842"/>
      <c r="F48" s="841"/>
      <c r="G48" s="842"/>
      <c r="H48" s="841"/>
      <c r="I48" s="842"/>
      <c r="J48" s="841"/>
      <c r="K48" s="842"/>
      <c r="L48" s="841"/>
      <c r="M48" s="842"/>
      <c r="N48" s="841"/>
      <c r="O48" s="842"/>
      <c r="P48" s="841"/>
      <c r="Q48" s="842"/>
      <c r="R48" s="841"/>
      <c r="S48" s="843"/>
      <c r="T48" s="380"/>
      <c r="U48" s="61">
        <f t="shared" si="1"/>
        <v>0</v>
      </c>
      <c r="V48" s="263"/>
    </row>
    <row r="49" spans="1:22" ht="27.95" customHeight="1" x14ac:dyDescent="0.2">
      <c r="A49" s="383"/>
      <c r="B49" s="234" t="s">
        <v>526</v>
      </c>
      <c r="C49" s="125" t="s">
        <v>263</v>
      </c>
      <c r="D49" s="841"/>
      <c r="E49" s="842"/>
      <c r="F49" s="841"/>
      <c r="G49" s="842"/>
      <c r="H49" s="841"/>
      <c r="I49" s="842"/>
      <c r="J49" s="841"/>
      <c r="K49" s="842"/>
      <c r="L49" s="841"/>
      <c r="M49" s="842"/>
      <c r="N49" s="841"/>
      <c r="O49" s="842"/>
      <c r="P49" s="841"/>
      <c r="Q49" s="842"/>
      <c r="R49" s="841"/>
      <c r="S49" s="843"/>
      <c r="T49" s="380"/>
      <c r="U49" s="61">
        <f t="shared" si="1"/>
        <v>0</v>
      </c>
      <c r="V49" s="263"/>
    </row>
    <row r="50" spans="1:22" ht="27.95" customHeight="1" x14ac:dyDescent="0.2">
      <c r="A50" s="383"/>
      <c r="B50" s="248" t="s">
        <v>527</v>
      </c>
      <c r="C50" s="126" t="s">
        <v>264</v>
      </c>
      <c r="D50" s="841"/>
      <c r="E50" s="842"/>
      <c r="F50" s="841"/>
      <c r="G50" s="842"/>
      <c r="H50" s="841"/>
      <c r="I50" s="842"/>
      <c r="J50" s="841"/>
      <c r="K50" s="842"/>
      <c r="L50" s="841"/>
      <c r="M50" s="842"/>
      <c r="N50" s="841"/>
      <c r="O50" s="842"/>
      <c r="P50" s="841"/>
      <c r="Q50" s="842"/>
      <c r="R50" s="841"/>
      <c r="S50" s="843"/>
      <c r="T50" s="380"/>
      <c r="U50" s="61">
        <f t="shared" si="1"/>
        <v>0</v>
      </c>
      <c r="V50" s="263"/>
    </row>
    <row r="51" spans="1:22" ht="27.95" customHeight="1" x14ac:dyDescent="0.2">
      <c r="A51" s="383"/>
      <c r="B51" s="248" t="s">
        <v>528</v>
      </c>
      <c r="C51" s="123" t="s">
        <v>416</v>
      </c>
      <c r="D51" s="841"/>
      <c r="E51" s="842"/>
      <c r="F51" s="841"/>
      <c r="G51" s="842"/>
      <c r="H51" s="841"/>
      <c r="I51" s="842"/>
      <c r="J51" s="841"/>
      <c r="K51" s="842"/>
      <c r="L51" s="841"/>
      <c r="M51" s="842"/>
      <c r="N51" s="841"/>
      <c r="O51" s="842"/>
      <c r="P51" s="841"/>
      <c r="Q51" s="842"/>
      <c r="R51" s="841"/>
      <c r="S51" s="843"/>
      <c r="T51" s="380"/>
      <c r="U51" s="61">
        <f t="shared" si="1"/>
        <v>0</v>
      </c>
      <c r="V51" s="263"/>
    </row>
    <row r="52" spans="1:22" ht="45" customHeight="1" thickBot="1" x14ac:dyDescent="0.25">
      <c r="A52" s="383"/>
      <c r="B52" s="248" t="s">
        <v>529</v>
      </c>
      <c r="C52" s="126" t="s">
        <v>508</v>
      </c>
      <c r="D52" s="838"/>
      <c r="E52" s="839"/>
      <c r="F52" s="838"/>
      <c r="G52" s="839"/>
      <c r="H52" s="838"/>
      <c r="I52" s="839"/>
      <c r="J52" s="838"/>
      <c r="K52" s="839"/>
      <c r="L52" s="838"/>
      <c r="M52" s="839"/>
      <c r="N52" s="838"/>
      <c r="O52" s="839"/>
      <c r="P52" s="838"/>
      <c r="Q52" s="839"/>
      <c r="R52" s="838"/>
      <c r="S52" s="840"/>
      <c r="T52" s="380"/>
      <c r="U52" s="61">
        <f t="shared" si="1"/>
        <v>0</v>
      </c>
      <c r="V52" s="263"/>
    </row>
    <row r="53" spans="1:22" ht="30" customHeight="1" thickBot="1" x14ac:dyDescent="0.25">
      <c r="A53" s="383"/>
      <c r="B53" s="235" t="s">
        <v>530</v>
      </c>
      <c r="C53" s="120" t="s">
        <v>260</v>
      </c>
      <c r="D53" s="13" t="s">
        <v>514</v>
      </c>
      <c r="E53" s="98"/>
      <c r="F53" s="22" t="s">
        <v>514</v>
      </c>
      <c r="G53" s="99"/>
      <c r="H53" s="13"/>
      <c r="I53" s="98"/>
      <c r="J53" s="22"/>
      <c r="K53" s="99"/>
      <c r="L53" s="13" t="s">
        <v>514</v>
      </c>
      <c r="M53" s="98"/>
      <c r="N53" s="22"/>
      <c r="O53" s="98"/>
      <c r="P53" s="99"/>
      <c r="Q53" s="98"/>
      <c r="R53" s="101"/>
      <c r="S53" s="100"/>
      <c r="T53" s="415"/>
      <c r="V53" s="278"/>
    </row>
    <row r="54" spans="1:22" ht="27.95" customHeight="1" x14ac:dyDescent="0.2">
      <c r="A54" s="383"/>
      <c r="B54" s="233" t="s">
        <v>531</v>
      </c>
      <c r="C54" s="157" t="s">
        <v>234</v>
      </c>
      <c r="D54" s="863"/>
      <c r="E54" s="864"/>
      <c r="F54" s="863"/>
      <c r="G54" s="864"/>
      <c r="H54" s="863"/>
      <c r="I54" s="864"/>
      <c r="J54" s="863"/>
      <c r="K54" s="864"/>
      <c r="L54" s="863"/>
      <c r="M54" s="864"/>
      <c r="N54" s="863"/>
      <c r="O54" s="864"/>
      <c r="P54" s="863"/>
      <c r="Q54" s="864"/>
      <c r="R54" s="863"/>
      <c r="S54" s="865"/>
      <c r="T54" s="380"/>
      <c r="U54" s="61">
        <f>COUNTIF(D54:S54,"a")+COUNTIF(D54:S54,"s")</f>
        <v>0</v>
      </c>
      <c r="V54" s="263"/>
    </row>
    <row r="55" spans="1:22" ht="27.95" customHeight="1" x14ac:dyDescent="0.2">
      <c r="A55" s="383"/>
      <c r="B55" s="234" t="s">
        <v>532</v>
      </c>
      <c r="C55" s="123" t="s">
        <v>268</v>
      </c>
      <c r="D55" s="841"/>
      <c r="E55" s="842"/>
      <c r="F55" s="841"/>
      <c r="G55" s="842"/>
      <c r="H55" s="841"/>
      <c r="I55" s="842"/>
      <c r="J55" s="841"/>
      <c r="K55" s="842"/>
      <c r="L55" s="841"/>
      <c r="M55" s="842"/>
      <c r="N55" s="841"/>
      <c r="O55" s="842"/>
      <c r="P55" s="841"/>
      <c r="Q55" s="842"/>
      <c r="R55" s="841"/>
      <c r="S55" s="843"/>
      <c r="T55" s="380"/>
      <c r="U55" s="61">
        <f>COUNTIF(D55:S55,"a")+COUNTIF(D55:S55,"s")</f>
        <v>0</v>
      </c>
      <c r="V55" s="263"/>
    </row>
    <row r="56" spans="1:22" ht="27.95" customHeight="1" x14ac:dyDescent="0.2">
      <c r="A56" s="383"/>
      <c r="B56" s="234" t="s">
        <v>533</v>
      </c>
      <c r="C56" s="126" t="s">
        <v>269</v>
      </c>
      <c r="D56" s="841"/>
      <c r="E56" s="842"/>
      <c r="F56" s="841"/>
      <c r="G56" s="842"/>
      <c r="H56" s="841"/>
      <c r="I56" s="842"/>
      <c r="J56" s="841"/>
      <c r="K56" s="842"/>
      <c r="L56" s="841"/>
      <c r="M56" s="842"/>
      <c r="N56" s="841"/>
      <c r="O56" s="842"/>
      <c r="P56" s="841"/>
      <c r="Q56" s="842"/>
      <c r="R56" s="841"/>
      <c r="S56" s="843"/>
      <c r="T56" s="380"/>
      <c r="U56" s="61">
        <f>COUNTIF(D56:S56,"a")+COUNTIF(D56:S56,"s")</f>
        <v>0</v>
      </c>
      <c r="V56" s="263"/>
    </row>
    <row r="57" spans="1:22" ht="27.95" customHeight="1" thickBot="1" x14ac:dyDescent="0.25">
      <c r="A57" s="382"/>
      <c r="B57" s="249" t="s">
        <v>534</v>
      </c>
      <c r="C57" s="428" t="s">
        <v>309</v>
      </c>
      <c r="D57" s="838"/>
      <c r="E57" s="839"/>
      <c r="F57" s="838"/>
      <c r="G57" s="839"/>
      <c r="H57" s="838"/>
      <c r="I57" s="839"/>
      <c r="J57" s="838"/>
      <c r="K57" s="839"/>
      <c r="L57" s="838"/>
      <c r="M57" s="839"/>
      <c r="N57" s="838"/>
      <c r="O57" s="839"/>
      <c r="P57" s="838"/>
      <c r="Q57" s="839"/>
      <c r="R57" s="838"/>
      <c r="S57" s="840"/>
      <c r="T57" s="382"/>
      <c r="U57" s="61">
        <f>COUNTIF(D57:S57,"a")+COUNTIF(D57:S57,"s")</f>
        <v>0</v>
      </c>
      <c r="V57" s="263"/>
    </row>
    <row r="58" spans="1:22" ht="30" customHeight="1" thickBot="1" x14ac:dyDescent="0.25">
      <c r="A58" s="380"/>
      <c r="B58" s="244" t="s">
        <v>535</v>
      </c>
      <c r="C58" s="422" t="s">
        <v>261</v>
      </c>
      <c r="D58" s="227" t="s">
        <v>514</v>
      </c>
      <c r="E58" s="423"/>
      <c r="F58" s="324" t="s">
        <v>514</v>
      </c>
      <c r="G58" s="424"/>
      <c r="H58" s="227"/>
      <c r="I58" s="423"/>
      <c r="J58" s="324"/>
      <c r="K58" s="424"/>
      <c r="L58" s="227" t="s">
        <v>514</v>
      </c>
      <c r="M58" s="423"/>
      <c r="N58" s="324"/>
      <c r="O58" s="423"/>
      <c r="P58" s="424"/>
      <c r="Q58" s="423"/>
      <c r="R58" s="425"/>
      <c r="S58" s="426"/>
      <c r="T58" s="421"/>
      <c r="V58" s="278"/>
    </row>
    <row r="59" spans="1:22" ht="45" customHeight="1" x14ac:dyDescent="0.2">
      <c r="A59" s="383"/>
      <c r="B59" s="233" t="s">
        <v>536</v>
      </c>
      <c r="C59" s="133" t="s">
        <v>566</v>
      </c>
      <c r="D59" s="863"/>
      <c r="E59" s="864"/>
      <c r="F59" s="863"/>
      <c r="G59" s="864"/>
      <c r="H59" s="863"/>
      <c r="I59" s="864"/>
      <c r="J59" s="863"/>
      <c r="K59" s="864"/>
      <c r="L59" s="863"/>
      <c r="M59" s="864"/>
      <c r="N59" s="863"/>
      <c r="O59" s="864"/>
      <c r="P59" s="863"/>
      <c r="Q59" s="864"/>
      <c r="R59" s="863"/>
      <c r="S59" s="865"/>
      <c r="T59" s="380"/>
      <c r="U59" s="61">
        <f>COUNTIF(D59:S59,"a")+COUNTIF(D59:S59,"s")</f>
        <v>0</v>
      </c>
      <c r="V59" s="263"/>
    </row>
    <row r="60" spans="1:22" ht="45" customHeight="1" thickBot="1" x14ac:dyDescent="0.25">
      <c r="A60" s="383"/>
      <c r="B60" s="249" t="s">
        <v>537</v>
      </c>
      <c r="C60" s="318" t="s">
        <v>197</v>
      </c>
      <c r="D60" s="838"/>
      <c r="E60" s="839"/>
      <c r="F60" s="838"/>
      <c r="G60" s="839"/>
      <c r="H60" s="838"/>
      <c r="I60" s="839"/>
      <c r="J60" s="838"/>
      <c r="K60" s="839"/>
      <c r="L60" s="838"/>
      <c r="M60" s="839"/>
      <c r="N60" s="838"/>
      <c r="O60" s="839"/>
      <c r="P60" s="838"/>
      <c r="Q60" s="839"/>
      <c r="R60" s="838"/>
      <c r="S60" s="840"/>
      <c r="T60" s="382"/>
      <c r="U60" s="61">
        <f>COUNTIF(D60:S60,"a")+COUNTIF(D60:S60,"s")</f>
        <v>0</v>
      </c>
      <c r="V60" s="263"/>
    </row>
    <row r="61" spans="1:22" ht="33" customHeight="1" thickBot="1" x14ac:dyDescent="0.35">
      <c r="A61" s="396"/>
      <c r="B61" s="317" t="s">
        <v>74</v>
      </c>
      <c r="C61" s="658" t="s">
        <v>262</v>
      </c>
      <c r="D61" s="659"/>
      <c r="E61" s="659"/>
      <c r="F61" s="659"/>
      <c r="G61" s="659"/>
      <c r="H61" s="659"/>
      <c r="I61" s="659"/>
      <c r="J61" s="659"/>
      <c r="K61" s="659"/>
      <c r="L61" s="659"/>
      <c r="M61" s="659"/>
      <c r="N61" s="659"/>
      <c r="O61" s="659"/>
      <c r="P61" s="659"/>
      <c r="Q61" s="659"/>
      <c r="R61" s="659"/>
      <c r="S61" s="659"/>
      <c r="T61" s="871"/>
    </row>
    <row r="62" spans="1:22" ht="33" customHeight="1" thickBot="1" x14ac:dyDescent="0.35">
      <c r="A62" s="396"/>
      <c r="B62" s="255" t="s">
        <v>538</v>
      </c>
      <c r="C62" s="660" t="s">
        <v>279</v>
      </c>
      <c r="D62" s="661"/>
      <c r="E62" s="661"/>
      <c r="F62" s="661"/>
      <c r="G62" s="661"/>
      <c r="H62" s="661"/>
      <c r="I62" s="661"/>
      <c r="J62" s="661"/>
      <c r="K62" s="661"/>
      <c r="L62" s="661"/>
      <c r="M62" s="661"/>
      <c r="N62" s="661"/>
      <c r="O62" s="661"/>
      <c r="P62" s="661"/>
      <c r="Q62" s="661"/>
      <c r="R62" s="661"/>
      <c r="S62" s="661"/>
      <c r="T62" s="872"/>
    </row>
    <row r="63" spans="1:22" ht="30" customHeight="1" thickBot="1" x14ac:dyDescent="0.25">
      <c r="A63" s="396"/>
      <c r="B63" s="251" t="s">
        <v>539</v>
      </c>
      <c r="C63" s="137" t="s">
        <v>430</v>
      </c>
      <c r="D63" s="13" t="s">
        <v>514</v>
      </c>
      <c r="E63" s="21"/>
      <c r="F63" s="13"/>
      <c r="G63" s="21"/>
      <c r="H63" s="13"/>
      <c r="I63" s="21"/>
      <c r="J63" s="13"/>
      <c r="K63" s="21"/>
      <c r="L63" s="13" t="s">
        <v>514</v>
      </c>
      <c r="M63" s="21"/>
      <c r="N63" s="13"/>
      <c r="O63" s="21"/>
      <c r="P63" s="13"/>
      <c r="Q63" s="21"/>
      <c r="R63" s="13"/>
      <c r="S63" s="23"/>
      <c r="T63" s="415"/>
      <c r="V63" s="278"/>
    </row>
    <row r="64" spans="1:22" ht="27.95" customHeight="1" x14ac:dyDescent="0.2">
      <c r="A64" s="396"/>
      <c r="B64" s="252" t="s">
        <v>540</v>
      </c>
      <c r="C64" s="319" t="s">
        <v>213</v>
      </c>
      <c r="D64" s="860"/>
      <c r="E64" s="862"/>
      <c r="F64" s="860"/>
      <c r="G64" s="862"/>
      <c r="H64" s="860"/>
      <c r="I64" s="862"/>
      <c r="J64" s="860"/>
      <c r="K64" s="862"/>
      <c r="L64" s="860"/>
      <c r="M64" s="862"/>
      <c r="N64" s="860"/>
      <c r="O64" s="862"/>
      <c r="P64" s="860"/>
      <c r="Q64" s="862"/>
      <c r="R64" s="860"/>
      <c r="S64" s="861"/>
      <c r="T64" s="380"/>
      <c r="U64" s="61">
        <f>COUNTIF(D64:S64,"a")+COUNTIF(D64:S64,"s")</f>
        <v>0</v>
      </c>
      <c r="V64" s="263"/>
    </row>
    <row r="65" spans="1:183" ht="27.95" customHeight="1" thickBot="1" x14ac:dyDescent="0.25">
      <c r="A65" s="396"/>
      <c r="B65" s="320" t="s">
        <v>541</v>
      </c>
      <c r="C65" s="460" t="s">
        <v>568</v>
      </c>
      <c r="D65" s="838"/>
      <c r="E65" s="839"/>
      <c r="F65" s="838"/>
      <c r="G65" s="839"/>
      <c r="H65" s="838"/>
      <c r="I65" s="839"/>
      <c r="J65" s="838"/>
      <c r="K65" s="839"/>
      <c r="L65" s="838"/>
      <c r="M65" s="839"/>
      <c r="N65" s="838"/>
      <c r="O65" s="839"/>
      <c r="P65" s="838"/>
      <c r="Q65" s="839"/>
      <c r="R65" s="838"/>
      <c r="S65" s="839"/>
      <c r="T65" s="380"/>
      <c r="U65" s="61">
        <f>COUNTIF(D65:S65,"a")+COUNTIF(D65:S65,"s")</f>
        <v>0</v>
      </c>
      <c r="V65" s="263"/>
    </row>
    <row r="66" spans="1:183" ht="30" customHeight="1" thickBot="1" x14ac:dyDescent="0.25">
      <c r="A66" s="396"/>
      <c r="B66" s="235" t="s">
        <v>473</v>
      </c>
      <c r="C66" s="119" t="s">
        <v>431</v>
      </c>
      <c r="D66" s="13" t="s">
        <v>514</v>
      </c>
      <c r="E66" s="21"/>
      <c r="F66" s="13"/>
      <c r="G66" s="21"/>
      <c r="H66" s="13"/>
      <c r="I66" s="21"/>
      <c r="J66" s="13"/>
      <c r="K66" s="21"/>
      <c r="L66" s="13" t="s">
        <v>514</v>
      </c>
      <c r="M66" s="21"/>
      <c r="N66" s="13"/>
      <c r="O66" s="21"/>
      <c r="P66" s="35"/>
      <c r="Q66" s="21"/>
      <c r="R66" s="13"/>
      <c r="S66" s="47"/>
      <c r="T66" s="415"/>
      <c r="V66" s="278"/>
    </row>
    <row r="67" spans="1:183" ht="27.95" customHeight="1" thickBot="1" x14ac:dyDescent="0.25">
      <c r="A67" s="397"/>
      <c r="B67" s="235" t="s">
        <v>474</v>
      </c>
      <c r="C67" s="158" t="s">
        <v>583</v>
      </c>
      <c r="D67" s="854"/>
      <c r="E67" s="855"/>
      <c r="F67" s="854"/>
      <c r="G67" s="855"/>
      <c r="H67" s="854"/>
      <c r="I67" s="855"/>
      <c r="J67" s="854"/>
      <c r="K67" s="855"/>
      <c r="L67" s="854"/>
      <c r="M67" s="855"/>
      <c r="N67" s="854"/>
      <c r="O67" s="855"/>
      <c r="P67" s="854"/>
      <c r="Q67" s="855"/>
      <c r="R67" s="854"/>
      <c r="S67" s="866"/>
      <c r="T67" s="380"/>
      <c r="U67" s="61">
        <f>COUNTIF(D67:S67,"a")+COUNTIF(D67:S67,"s")</f>
        <v>0</v>
      </c>
      <c r="V67" s="263"/>
    </row>
    <row r="68" spans="1:183" ht="30" customHeight="1" thickBot="1" x14ac:dyDescent="0.25">
      <c r="A68" s="383"/>
      <c r="B68" s="235" t="s">
        <v>133</v>
      </c>
      <c r="C68" s="144" t="s">
        <v>432</v>
      </c>
      <c r="D68" s="13" t="s">
        <v>514</v>
      </c>
      <c r="E68" s="21"/>
      <c r="F68" s="22"/>
      <c r="G68" s="23"/>
      <c r="H68" s="13"/>
      <c r="I68" s="21"/>
      <c r="J68" s="22"/>
      <c r="K68" s="23"/>
      <c r="L68" s="13"/>
      <c r="M68" s="21"/>
      <c r="N68" s="22"/>
      <c r="O68" s="21"/>
      <c r="P68" s="23"/>
      <c r="Q68" s="21"/>
      <c r="R68" s="13"/>
      <c r="S68" s="47"/>
      <c r="T68" s="415"/>
      <c r="V68" s="278"/>
    </row>
    <row r="69" spans="1:183" ht="27.95" customHeight="1" x14ac:dyDescent="0.2">
      <c r="A69" s="383"/>
      <c r="B69" s="239" t="s">
        <v>134</v>
      </c>
      <c r="C69" s="128" t="s">
        <v>394</v>
      </c>
      <c r="D69" s="863"/>
      <c r="E69" s="864"/>
      <c r="F69" s="863"/>
      <c r="G69" s="864"/>
      <c r="H69" s="863"/>
      <c r="I69" s="864"/>
      <c r="J69" s="863"/>
      <c r="K69" s="864"/>
      <c r="L69" s="863"/>
      <c r="M69" s="864"/>
      <c r="N69" s="863"/>
      <c r="O69" s="864"/>
      <c r="P69" s="863"/>
      <c r="Q69" s="864"/>
      <c r="R69" s="863"/>
      <c r="S69" s="865"/>
      <c r="T69" s="380"/>
      <c r="U69" s="61">
        <f>COUNTIF(D69:S69,"a")+COUNTIF(D69:S69,"s")</f>
        <v>0</v>
      </c>
      <c r="V69" s="263"/>
    </row>
    <row r="70" spans="1:183" ht="27.95" customHeight="1" thickBot="1" x14ac:dyDescent="0.25">
      <c r="A70" s="382"/>
      <c r="B70" s="249" t="s">
        <v>135</v>
      </c>
      <c r="C70" s="427" t="s">
        <v>395</v>
      </c>
      <c r="D70" s="838"/>
      <c r="E70" s="839"/>
      <c r="F70" s="838"/>
      <c r="G70" s="839"/>
      <c r="H70" s="838"/>
      <c r="I70" s="839"/>
      <c r="J70" s="838"/>
      <c r="K70" s="839"/>
      <c r="L70" s="838"/>
      <c r="M70" s="839"/>
      <c r="N70" s="838"/>
      <c r="O70" s="839"/>
      <c r="P70" s="838"/>
      <c r="Q70" s="839"/>
      <c r="R70" s="838"/>
      <c r="S70" s="840"/>
      <c r="T70" s="382"/>
      <c r="U70" s="61">
        <f>COUNTIF(D70:S70,"a")+COUNTIF(D70:S70,"s")</f>
        <v>0</v>
      </c>
      <c r="V70" s="263"/>
    </row>
    <row r="71" spans="1:183" ht="30" customHeight="1" thickBot="1" x14ac:dyDescent="0.25">
      <c r="A71" s="380"/>
      <c r="B71" s="244" t="s">
        <v>542</v>
      </c>
      <c r="C71" s="149" t="s">
        <v>275</v>
      </c>
      <c r="D71" s="227" t="s">
        <v>514</v>
      </c>
      <c r="E71" s="410"/>
      <c r="F71" s="324"/>
      <c r="G71" s="409"/>
      <c r="H71" s="227" t="s">
        <v>514</v>
      </c>
      <c r="I71" s="410"/>
      <c r="J71" s="324"/>
      <c r="K71" s="409"/>
      <c r="L71" s="227"/>
      <c r="M71" s="410"/>
      <c r="N71" s="324"/>
      <c r="O71" s="410"/>
      <c r="P71" s="409"/>
      <c r="Q71" s="410"/>
      <c r="R71" s="227"/>
      <c r="S71" s="420"/>
      <c r="T71" s="421"/>
      <c r="GA71"/>
    </row>
    <row r="72" spans="1:183" ht="30" customHeight="1" x14ac:dyDescent="0.45">
      <c r="A72" s="383"/>
      <c r="B72" s="243"/>
      <c r="C72" s="159" t="s">
        <v>709</v>
      </c>
      <c r="D72" s="856"/>
      <c r="E72" s="857"/>
      <c r="F72" s="858"/>
      <c r="G72" s="858"/>
      <c r="H72" s="858"/>
      <c r="I72" s="858"/>
      <c r="J72" s="858"/>
      <c r="K72" s="858"/>
      <c r="L72" s="858"/>
      <c r="M72" s="858"/>
      <c r="N72" s="858"/>
      <c r="O72" s="858"/>
      <c r="P72" s="858"/>
      <c r="Q72" s="858"/>
      <c r="R72" s="858"/>
      <c r="S72" s="858"/>
      <c r="T72" s="859"/>
      <c r="GA72"/>
    </row>
    <row r="73" spans="1:183" ht="45" customHeight="1" x14ac:dyDescent="0.2">
      <c r="A73" s="383"/>
      <c r="B73" s="248" t="s">
        <v>543</v>
      </c>
      <c r="C73" s="131" t="s">
        <v>710</v>
      </c>
      <c r="D73" s="841"/>
      <c r="E73" s="842"/>
      <c r="F73" s="841"/>
      <c r="G73" s="842"/>
      <c r="H73" s="841"/>
      <c r="I73" s="842"/>
      <c r="J73" s="841"/>
      <c r="K73" s="842"/>
      <c r="L73" s="841"/>
      <c r="M73" s="842"/>
      <c r="N73" s="841"/>
      <c r="O73" s="842"/>
      <c r="P73" s="841"/>
      <c r="Q73" s="842"/>
      <c r="R73" s="841"/>
      <c r="S73" s="843"/>
      <c r="T73" s="68"/>
      <c r="U73" s="61">
        <f>IF((COUNTIF(D73:S73,"a")+COUNTIF(D73:S73,"s")+COUNTIF(T73,"na"))&gt;0,IF(OR((COUNTIF(D77:S77,"a")+COUNTIF(D77:S77,"s")),(COUNTIF(D78:S78,"a")+COUNTIF(D78:S78,"s")),(COUNTIF(D79:S79,"a")+COUNTIF(D79:S79,"s")),(COUNTIF(D80:S80,"a")+COUNTIF(D80:S80,"s"))),0,COUNTIF(D73:S73,"a")+COUNTIF(D73:S73,"s")+COUNTIF(T73,"na")),COUNTIF(D73:S73,"a")+COUNTIF(D73:S73,"s")+COUNTIF(T73,"na"))</f>
        <v>0</v>
      </c>
      <c r="V73" s="263"/>
      <c r="GA73"/>
    </row>
    <row r="74" spans="1:183" ht="67.7" customHeight="1" x14ac:dyDescent="0.2">
      <c r="A74" s="383"/>
      <c r="B74" s="234" t="s">
        <v>544</v>
      </c>
      <c r="C74" s="136" t="s">
        <v>711</v>
      </c>
      <c r="D74" s="841"/>
      <c r="E74" s="842"/>
      <c r="F74" s="841"/>
      <c r="G74" s="842"/>
      <c r="H74" s="841"/>
      <c r="I74" s="842"/>
      <c r="J74" s="841"/>
      <c r="K74" s="842"/>
      <c r="L74" s="841"/>
      <c r="M74" s="842"/>
      <c r="N74" s="841"/>
      <c r="O74" s="842"/>
      <c r="P74" s="841"/>
      <c r="Q74" s="842"/>
      <c r="R74" s="841"/>
      <c r="S74" s="843"/>
      <c r="T74" s="68"/>
      <c r="U74" s="61">
        <f>IF((COUNTIF(D74:S74,"a")+COUNTIF(D74:S74,"s")+COUNTIF(T74,"na"))&gt;0,IF(OR((COUNTIF(D77:S77,"a")+COUNTIF(D77:S77,"s")),(COUNTIF(D78:S78,"a")+COUNTIF(D78:S78,"s")),(COUNTIF(D79:S79,"a")+COUNTIF(D79:S79,"s")),(COUNTIF(D80:S80,"a")+COUNTIF(D80:S80,"s"))),0,COUNTIF(D74:S74,"a")+COUNTIF(D74:S74,"s")+COUNTIF(T74,"na")),COUNTIF(D74:S74,"a")+COUNTIF(D74:S74,"s")+COUNTIF(T74,"na"))</f>
        <v>0</v>
      </c>
      <c r="V74" s="263"/>
      <c r="GA74"/>
    </row>
    <row r="75" spans="1:183" ht="27.95" customHeight="1" x14ac:dyDescent="0.2">
      <c r="A75" s="383"/>
      <c r="B75" s="234" t="s">
        <v>136</v>
      </c>
      <c r="C75" s="131" t="s">
        <v>393</v>
      </c>
      <c r="D75" s="841"/>
      <c r="E75" s="842"/>
      <c r="F75" s="841"/>
      <c r="G75" s="842"/>
      <c r="H75" s="841"/>
      <c r="I75" s="842"/>
      <c r="J75" s="841"/>
      <c r="K75" s="842"/>
      <c r="L75" s="841"/>
      <c r="M75" s="842"/>
      <c r="N75" s="841"/>
      <c r="O75" s="842"/>
      <c r="P75" s="841"/>
      <c r="Q75" s="842"/>
      <c r="R75" s="841"/>
      <c r="S75" s="843"/>
      <c r="T75" s="68"/>
      <c r="U75" s="61">
        <f>IF((COUNTIF(D75:S75,"a")+COUNTIF(D75:S75,"s")+COUNTIF(T75,"na"))&gt;0,IF(OR((COUNTIF(D78:S78,"a")+COUNTIF(D78:S78,"s")),(COUNTIF(D79:S79,"a")+COUNTIF(D79:S79,"s")),(COUNTIF(D80:S80,"a")+COUNTIF(D80:S80,"s")),(COUNTIF(D77:S77,"a")+COUNTIF(D77:S77,"s"))),0,COUNTIF(D75:S75,"a")+COUNTIF(D75:S75,"s")+COUNTIF(T75,"na")),COUNTIF(D75:S75,"a")+COUNTIF(D75:S75,"s")+COUNTIF(T75,"na"))</f>
        <v>0</v>
      </c>
      <c r="V75" s="263"/>
      <c r="GA75"/>
    </row>
    <row r="76" spans="1:183" ht="45" customHeight="1" x14ac:dyDescent="0.3">
      <c r="A76" s="383"/>
      <c r="B76" s="243"/>
      <c r="C76" s="160" t="s">
        <v>712</v>
      </c>
      <c r="D76" s="850"/>
      <c r="E76" s="851"/>
      <c r="F76" s="852"/>
      <c r="G76" s="852"/>
      <c r="H76" s="852"/>
      <c r="I76" s="852"/>
      <c r="J76" s="852"/>
      <c r="K76" s="852"/>
      <c r="L76" s="852"/>
      <c r="M76" s="852"/>
      <c r="N76" s="852"/>
      <c r="O76" s="852"/>
      <c r="P76" s="852"/>
      <c r="Q76" s="852"/>
      <c r="R76" s="852"/>
      <c r="S76" s="852"/>
      <c r="T76" s="853"/>
      <c r="GA76"/>
    </row>
    <row r="77" spans="1:183" ht="45" customHeight="1" x14ac:dyDescent="0.2">
      <c r="A77" s="383"/>
      <c r="B77" s="234" t="s">
        <v>543</v>
      </c>
      <c r="C77" s="131" t="s">
        <v>713</v>
      </c>
      <c r="D77" s="841"/>
      <c r="E77" s="842"/>
      <c r="F77" s="841"/>
      <c r="G77" s="842"/>
      <c r="H77" s="841"/>
      <c r="I77" s="842"/>
      <c r="J77" s="841"/>
      <c r="K77" s="842"/>
      <c r="L77" s="841"/>
      <c r="M77" s="842"/>
      <c r="N77" s="841"/>
      <c r="O77" s="842"/>
      <c r="P77" s="841"/>
      <c r="Q77" s="842"/>
      <c r="R77" s="841"/>
      <c r="S77" s="843"/>
      <c r="T77" s="68"/>
      <c r="U77" s="61">
        <f>IF((COUNTIF(D77:S77,"a")+COUNTIF(D77:S77,"s")+COUNTIF(T77,"na"))&gt;0,IF(OR((COUNTIF(D73:S73,"a")+COUNTIF(D73:S73,"s")),(COUNTIF(D74:S74,"a")+COUNTIF(D74:S74,"s")),(COUNTIF(D75:S75,"a")+COUNTIF(D75:S75,"s"))),0,COUNTIF(D77:S77,"a")+COUNTIF(D77:S77,"s")+COUNTIF(T77,"na")),COUNTIF(D77:S77,"a")+COUNTIF(D77:S77,"s")+COUNTIF(T77,"na"))</f>
        <v>0</v>
      </c>
      <c r="V77" s="263"/>
      <c r="GA77"/>
    </row>
    <row r="78" spans="1:183" ht="45" customHeight="1" x14ac:dyDescent="0.2">
      <c r="A78" s="383"/>
      <c r="B78" s="234" t="s">
        <v>137</v>
      </c>
      <c r="C78" s="131" t="s">
        <v>225</v>
      </c>
      <c r="D78" s="841"/>
      <c r="E78" s="842"/>
      <c r="F78" s="841"/>
      <c r="G78" s="842"/>
      <c r="H78" s="841"/>
      <c r="I78" s="842"/>
      <c r="J78" s="841"/>
      <c r="K78" s="842"/>
      <c r="L78" s="841"/>
      <c r="M78" s="842"/>
      <c r="N78" s="841"/>
      <c r="O78" s="842"/>
      <c r="P78" s="841"/>
      <c r="Q78" s="842"/>
      <c r="R78" s="841"/>
      <c r="S78" s="843"/>
      <c r="T78" s="68"/>
      <c r="U78" s="61">
        <f>IF((COUNTIF(D78:S78,"a")+COUNTIF(D78:S78,"s")+COUNTIF(T78,"na"))&gt;0,IF(OR((COUNTIF(D74:S74,"a")+COUNTIF(D74:S74,"s")),(COUNTIF(D75:S75,"a")+COUNTIF(D75:S75,"s")),(COUNTIF(D73:S73,"a")+COUNTIF(D73:S73,"s"))),0,COUNTIF(D78:S78,"a")+COUNTIF(D78:S78,"s")+COUNTIF(T78,"na")),COUNTIF(D78:S78,"a")+COUNTIF(D78:S78,"s")+COUNTIF(T78,"na"))</f>
        <v>0</v>
      </c>
      <c r="V78" s="263"/>
      <c r="GA78"/>
    </row>
    <row r="79" spans="1:183" ht="67.7" customHeight="1" x14ac:dyDescent="0.2">
      <c r="A79" s="383"/>
      <c r="B79" s="234" t="s">
        <v>544</v>
      </c>
      <c r="C79" s="134" t="s">
        <v>714</v>
      </c>
      <c r="D79" s="841"/>
      <c r="E79" s="842"/>
      <c r="F79" s="841"/>
      <c r="G79" s="842"/>
      <c r="H79" s="841"/>
      <c r="I79" s="842"/>
      <c r="J79" s="841"/>
      <c r="K79" s="842"/>
      <c r="L79" s="841"/>
      <c r="M79" s="842"/>
      <c r="N79" s="841"/>
      <c r="O79" s="842"/>
      <c r="P79" s="841"/>
      <c r="Q79" s="842"/>
      <c r="R79" s="841"/>
      <c r="S79" s="843"/>
      <c r="T79" s="68"/>
      <c r="U79" s="61">
        <f>IF((COUNTIF(D79:S79,"a")+COUNTIF(D79:S79,"s")+COUNTIF(T79,"na"))&gt;0,IF(OR((COUNTIF(D75:S75,"a")+COUNTIF(D75:S75,"s")),(COUNTIF(D73:S73,"a")+COUNTIF(D73:S73,"s")),(COUNTIF(D74:S74,"a")+COUNTIF(D74:S74,"s"))),0,COUNTIF(D79:S79,"a")+COUNTIF(D79:S79,"s")+COUNTIF(T79,"na")),COUNTIF(D79:S79,"a")+COUNTIF(D79:S79,"s")+COUNTIF(T79,"na"))</f>
        <v>0</v>
      </c>
      <c r="V79" s="263"/>
      <c r="GA79"/>
    </row>
    <row r="80" spans="1:183" ht="27.95" customHeight="1" thickBot="1" x14ac:dyDescent="0.25">
      <c r="A80" s="383"/>
      <c r="B80" s="248" t="s">
        <v>136</v>
      </c>
      <c r="C80" s="132" t="s">
        <v>578</v>
      </c>
      <c r="D80" s="844"/>
      <c r="E80" s="845"/>
      <c r="F80" s="844"/>
      <c r="G80" s="845"/>
      <c r="H80" s="844"/>
      <c r="I80" s="845"/>
      <c r="J80" s="844"/>
      <c r="K80" s="845"/>
      <c r="L80" s="844"/>
      <c r="M80" s="845"/>
      <c r="N80" s="844"/>
      <c r="O80" s="845"/>
      <c r="P80" s="844"/>
      <c r="Q80" s="845"/>
      <c r="R80" s="844"/>
      <c r="S80" s="846"/>
      <c r="T80" s="486"/>
      <c r="U80" s="61">
        <f>IF((COUNTIF(D80:S80,"a")+COUNTIF(D80:S80,"s")+COUNTIF(T80,"na"))&gt;0,IF(OR((COUNTIF(D73:S73,"a")+COUNTIF(D73:S73,"s")),(COUNTIF(D74:S74,"a")+COUNTIF(D74:S74,"s")),(COUNTIF(D75:S75,"a")+COUNTIF(D75:S75,"s"))),0,COUNTIF(D80:S80,"a")+COUNTIF(D80:S80,"s")+COUNTIF(T80,"na")),COUNTIF(D80:S80,"a")+COUNTIF(D80:S80,"s")+COUNTIF(T80,"na"))</f>
        <v>0</v>
      </c>
      <c r="V80" s="263"/>
      <c r="GA80"/>
    </row>
    <row r="81" spans="1:183" ht="30" customHeight="1" thickBot="1" x14ac:dyDescent="0.25">
      <c r="A81" s="383"/>
      <c r="B81" s="234"/>
      <c r="C81" s="148" t="s">
        <v>695</v>
      </c>
      <c r="D81" s="13"/>
      <c r="E81" s="21"/>
      <c r="F81" s="22"/>
      <c r="G81" s="23"/>
      <c r="H81" s="13"/>
      <c r="I81" s="21"/>
      <c r="J81" s="22"/>
      <c r="K81" s="23"/>
      <c r="L81" s="13"/>
      <c r="M81" s="21"/>
      <c r="N81" s="22"/>
      <c r="O81" s="21"/>
      <c r="P81" s="23"/>
      <c r="Q81" s="21"/>
      <c r="R81" s="13"/>
      <c r="S81" s="487"/>
      <c r="T81" s="421"/>
      <c r="GA81"/>
    </row>
    <row r="82" spans="1:183" ht="45" customHeight="1" x14ac:dyDescent="0.2">
      <c r="A82" s="383"/>
      <c r="B82" s="248" t="s">
        <v>545</v>
      </c>
      <c r="C82" s="143" t="s">
        <v>715</v>
      </c>
      <c r="D82" s="847"/>
      <c r="E82" s="848"/>
      <c r="F82" s="847"/>
      <c r="G82" s="848"/>
      <c r="H82" s="847"/>
      <c r="I82" s="848"/>
      <c r="J82" s="847"/>
      <c r="K82" s="848"/>
      <c r="L82" s="847"/>
      <c r="M82" s="848"/>
      <c r="N82" s="847"/>
      <c r="O82" s="848"/>
      <c r="P82" s="847"/>
      <c r="Q82" s="848"/>
      <c r="R82" s="847"/>
      <c r="S82" s="849"/>
      <c r="T82" s="112"/>
      <c r="U82" s="61">
        <f>COUNTIF(D82:S82,"a")+COUNTIF(D82:S82,"s")+COUNTIF(T82,"na")</f>
        <v>0</v>
      </c>
      <c r="V82" s="263"/>
      <c r="GA82"/>
    </row>
    <row r="83" spans="1:183" ht="45" customHeight="1" x14ac:dyDescent="0.2">
      <c r="A83" s="383"/>
      <c r="B83" s="234" t="s">
        <v>546</v>
      </c>
      <c r="C83" s="131" t="s">
        <v>15</v>
      </c>
      <c r="D83" s="841"/>
      <c r="E83" s="842"/>
      <c r="F83" s="841"/>
      <c r="G83" s="842"/>
      <c r="H83" s="841"/>
      <c r="I83" s="842"/>
      <c r="J83" s="841"/>
      <c r="K83" s="842"/>
      <c r="L83" s="841"/>
      <c r="M83" s="842"/>
      <c r="N83" s="841"/>
      <c r="O83" s="842"/>
      <c r="P83" s="841"/>
      <c r="Q83" s="842"/>
      <c r="R83" s="841"/>
      <c r="S83" s="843"/>
      <c r="T83" s="68"/>
      <c r="U83" s="61">
        <f>COUNTIF(D83:S83,"a")+COUNTIF(D83:S83,"s")+COUNTIF(T83,"na")</f>
        <v>0</v>
      </c>
      <c r="V83" s="263"/>
      <c r="GA83"/>
    </row>
    <row r="84" spans="1:183" ht="27.95" customHeight="1" x14ac:dyDescent="0.2">
      <c r="A84" s="383"/>
      <c r="B84" s="234" t="s">
        <v>138</v>
      </c>
      <c r="C84" s="142" t="s">
        <v>580</v>
      </c>
      <c r="D84" s="841"/>
      <c r="E84" s="842"/>
      <c r="F84" s="841"/>
      <c r="G84" s="842"/>
      <c r="H84" s="841"/>
      <c r="I84" s="842"/>
      <c r="J84" s="841"/>
      <c r="K84" s="842"/>
      <c r="L84" s="841"/>
      <c r="M84" s="842"/>
      <c r="N84" s="841"/>
      <c r="O84" s="842"/>
      <c r="P84" s="841"/>
      <c r="Q84" s="842"/>
      <c r="R84" s="841"/>
      <c r="S84" s="843"/>
      <c r="T84" s="68"/>
      <c r="U84" s="61">
        <f>COUNTIF(D84:S84,"a")+COUNTIF(D84:S84,"s")+COUNTIF(T84,"na")</f>
        <v>0</v>
      </c>
      <c r="V84" s="263"/>
      <c r="GA84"/>
    </row>
    <row r="85" spans="1:183" ht="45" customHeight="1" thickBot="1" x14ac:dyDescent="0.25">
      <c r="A85" s="383"/>
      <c r="B85" s="249" t="s">
        <v>547</v>
      </c>
      <c r="C85" s="146" t="s">
        <v>398</v>
      </c>
      <c r="D85" s="838"/>
      <c r="E85" s="839"/>
      <c r="F85" s="838"/>
      <c r="G85" s="839"/>
      <c r="H85" s="838"/>
      <c r="I85" s="839"/>
      <c r="J85" s="838"/>
      <c r="K85" s="839"/>
      <c r="L85" s="838"/>
      <c r="M85" s="839"/>
      <c r="N85" s="838"/>
      <c r="O85" s="839"/>
      <c r="P85" s="838"/>
      <c r="Q85" s="839"/>
      <c r="R85" s="838"/>
      <c r="S85" s="840"/>
      <c r="T85" s="68"/>
      <c r="U85" s="61">
        <f>COUNTIF(D85:S85,"a")+COUNTIF(D85:S85,"s")+COUNTIF(T85,"na")</f>
        <v>0</v>
      </c>
      <c r="V85" s="263"/>
      <c r="GA85"/>
    </row>
    <row r="86" spans="1:183" ht="30" customHeight="1" thickBot="1" x14ac:dyDescent="0.25">
      <c r="A86" s="380"/>
      <c r="B86" s="251" t="s">
        <v>609</v>
      </c>
      <c r="C86" s="148" t="s">
        <v>610</v>
      </c>
      <c r="D86" s="13"/>
      <c r="E86" s="21"/>
      <c r="F86" s="13"/>
      <c r="G86" s="23"/>
      <c r="H86" s="13"/>
      <c r="I86" s="21"/>
      <c r="J86" s="22"/>
      <c r="K86" s="23"/>
      <c r="L86" s="13"/>
      <c r="M86" s="21"/>
      <c r="N86" s="22"/>
      <c r="O86" s="21"/>
      <c r="P86" s="23"/>
      <c r="Q86" s="21"/>
      <c r="R86" s="13"/>
      <c r="S86" s="47"/>
      <c r="T86" s="415"/>
    </row>
    <row r="87" spans="1:183" ht="45" customHeight="1" x14ac:dyDescent="0.3">
      <c r="A87" s="383"/>
      <c r="B87" s="471"/>
      <c r="C87" s="569" t="s">
        <v>910</v>
      </c>
      <c r="D87" s="867"/>
      <c r="E87" s="868"/>
      <c r="F87" s="868"/>
      <c r="G87" s="868"/>
      <c r="H87" s="868"/>
      <c r="I87" s="868"/>
      <c r="J87" s="868"/>
      <c r="K87" s="868"/>
      <c r="L87" s="868"/>
      <c r="M87" s="868"/>
      <c r="N87" s="868"/>
      <c r="O87" s="868"/>
      <c r="P87" s="868"/>
      <c r="Q87" s="868"/>
      <c r="R87" s="868"/>
      <c r="S87" s="868"/>
      <c r="T87" s="869"/>
    </row>
    <row r="88" spans="1:183" ht="27.95" customHeight="1" x14ac:dyDescent="0.2">
      <c r="A88" s="383"/>
      <c r="B88" s="233" t="s">
        <v>611</v>
      </c>
      <c r="C88" s="133" t="s">
        <v>624</v>
      </c>
      <c r="D88" s="847"/>
      <c r="E88" s="848"/>
      <c r="F88" s="847"/>
      <c r="G88" s="848"/>
      <c r="H88" s="847"/>
      <c r="I88" s="848"/>
      <c r="J88" s="847"/>
      <c r="K88" s="848"/>
      <c r="L88" s="847"/>
      <c r="M88" s="848"/>
      <c r="N88" s="847"/>
      <c r="O88" s="848"/>
      <c r="P88" s="847"/>
      <c r="Q88" s="848"/>
      <c r="R88" s="847"/>
      <c r="S88" s="849"/>
      <c r="T88" s="112"/>
      <c r="U88" s="61">
        <f>COUNTIF(D88:S88,"a")+COUNTIF(D88:S88,"s")+COUNTIF(T88,"na")</f>
        <v>0</v>
      </c>
      <c r="V88" s="263"/>
    </row>
    <row r="89" spans="1:183" ht="45" customHeight="1" thickBot="1" x14ac:dyDescent="0.25">
      <c r="A89" s="382"/>
      <c r="B89" s="249" t="s">
        <v>612</v>
      </c>
      <c r="C89" s="318" t="s">
        <v>625</v>
      </c>
      <c r="D89" s="838"/>
      <c r="E89" s="839"/>
      <c r="F89" s="838"/>
      <c r="G89" s="839"/>
      <c r="H89" s="838"/>
      <c r="I89" s="839"/>
      <c r="J89" s="838"/>
      <c r="K89" s="839"/>
      <c r="L89" s="838"/>
      <c r="M89" s="839"/>
      <c r="N89" s="838"/>
      <c r="O89" s="839"/>
      <c r="P89" s="838"/>
      <c r="Q89" s="839"/>
      <c r="R89" s="838"/>
      <c r="S89" s="840"/>
      <c r="T89" s="496"/>
      <c r="U89" s="61">
        <f>COUNTIF(D89:S89,"a")+COUNTIF(D89:S89,"s")</f>
        <v>0</v>
      </c>
      <c r="V89" s="263"/>
    </row>
    <row r="90" spans="1:183" ht="33" customHeight="1" thickBot="1" x14ac:dyDescent="0.35">
      <c r="A90" s="380"/>
      <c r="B90" s="407" t="s">
        <v>549</v>
      </c>
      <c r="C90" s="658" t="s">
        <v>280</v>
      </c>
      <c r="D90" s="659"/>
      <c r="E90" s="659"/>
      <c r="F90" s="659"/>
      <c r="G90" s="659"/>
      <c r="H90" s="659"/>
      <c r="I90" s="659"/>
      <c r="J90" s="659"/>
      <c r="K90" s="659"/>
      <c r="L90" s="659"/>
      <c r="M90" s="659"/>
      <c r="N90" s="659"/>
      <c r="O90" s="659"/>
      <c r="P90" s="659"/>
      <c r="Q90" s="659"/>
      <c r="R90" s="659"/>
      <c r="S90" s="659"/>
      <c r="T90" s="871"/>
    </row>
    <row r="91" spans="1:183" ht="30" customHeight="1" thickBot="1" x14ac:dyDescent="0.25">
      <c r="A91" s="383"/>
      <c r="B91" s="235" t="s">
        <v>548</v>
      </c>
      <c r="C91" s="148" t="s">
        <v>250</v>
      </c>
      <c r="D91" s="13" t="s">
        <v>514</v>
      </c>
      <c r="E91" s="21"/>
      <c r="F91" s="22" t="s">
        <v>514</v>
      </c>
      <c r="G91" s="23"/>
      <c r="H91" s="13"/>
      <c r="I91" s="21"/>
      <c r="J91" s="22"/>
      <c r="K91" s="23"/>
      <c r="L91" s="13"/>
      <c r="M91" s="21"/>
      <c r="N91" s="22"/>
      <c r="O91" s="21"/>
      <c r="P91" s="23"/>
      <c r="Q91" s="21"/>
      <c r="R91" s="13"/>
      <c r="S91" s="47"/>
      <c r="T91" s="415"/>
      <c r="V91" s="278"/>
    </row>
    <row r="92" spans="1:183" ht="27.95" customHeight="1" thickBot="1" x14ac:dyDescent="0.25">
      <c r="A92" s="383"/>
      <c r="B92" s="235" t="s">
        <v>117</v>
      </c>
      <c r="C92" s="161" t="s">
        <v>278</v>
      </c>
      <c r="D92" s="854"/>
      <c r="E92" s="855"/>
      <c r="F92" s="854"/>
      <c r="G92" s="855"/>
      <c r="H92" s="854"/>
      <c r="I92" s="855"/>
      <c r="J92" s="854"/>
      <c r="K92" s="855"/>
      <c r="L92" s="854"/>
      <c r="M92" s="855"/>
      <c r="N92" s="854"/>
      <c r="O92" s="855"/>
      <c r="P92" s="854"/>
      <c r="Q92" s="855"/>
      <c r="R92" s="854"/>
      <c r="S92" s="866"/>
      <c r="T92" s="380"/>
      <c r="U92" s="61">
        <f>COUNTIF(D92:S92,"a")+COUNTIF(D92:S92,"s")</f>
        <v>0</v>
      </c>
      <c r="V92" s="263"/>
    </row>
    <row r="93" spans="1:183" ht="30" customHeight="1" thickBot="1" x14ac:dyDescent="0.25">
      <c r="A93" s="383"/>
      <c r="B93" s="251" t="s">
        <v>118</v>
      </c>
      <c r="C93" s="148" t="s">
        <v>276</v>
      </c>
      <c r="D93" s="13" t="s">
        <v>514</v>
      </c>
      <c r="E93" s="21"/>
      <c r="F93" s="13" t="s">
        <v>514</v>
      </c>
      <c r="G93" s="23"/>
      <c r="H93" s="13" t="s">
        <v>514</v>
      </c>
      <c r="I93" s="21"/>
      <c r="J93" s="22" t="s">
        <v>514</v>
      </c>
      <c r="K93" s="23"/>
      <c r="L93" s="13" t="s">
        <v>514</v>
      </c>
      <c r="M93" s="21"/>
      <c r="N93" s="22" t="s">
        <v>514</v>
      </c>
      <c r="O93" s="21"/>
      <c r="P93" s="23" t="s">
        <v>514</v>
      </c>
      <c r="Q93" s="21"/>
      <c r="R93" s="13" t="s">
        <v>514</v>
      </c>
      <c r="S93" s="47"/>
      <c r="T93" s="415"/>
      <c r="V93" s="278"/>
    </row>
    <row r="94" spans="1:183" ht="27.95" customHeight="1" x14ac:dyDescent="0.2">
      <c r="A94" s="383"/>
      <c r="B94" s="233" t="s">
        <v>139</v>
      </c>
      <c r="C94" s="133" t="s">
        <v>475</v>
      </c>
      <c r="D94" s="863"/>
      <c r="E94" s="864"/>
      <c r="F94" s="863"/>
      <c r="G94" s="864"/>
      <c r="H94" s="863"/>
      <c r="I94" s="864"/>
      <c r="J94" s="863"/>
      <c r="K94" s="864"/>
      <c r="L94" s="863"/>
      <c r="M94" s="864"/>
      <c r="N94" s="863"/>
      <c r="O94" s="864"/>
      <c r="P94" s="863"/>
      <c r="Q94" s="864"/>
      <c r="R94" s="863"/>
      <c r="S94" s="865"/>
      <c r="T94" s="380"/>
      <c r="U94" s="61">
        <f t="shared" ref="U94:U100" si="2">COUNTIF(D94:S94,"a")+COUNTIF(D94:S94,"s")</f>
        <v>0</v>
      </c>
      <c r="V94" s="263"/>
    </row>
    <row r="95" spans="1:183" ht="27.95" customHeight="1" x14ac:dyDescent="0.2">
      <c r="A95" s="383"/>
      <c r="B95" s="234" t="s">
        <v>119</v>
      </c>
      <c r="C95" s="134" t="s">
        <v>282</v>
      </c>
      <c r="D95" s="841"/>
      <c r="E95" s="842"/>
      <c r="F95" s="841"/>
      <c r="G95" s="842"/>
      <c r="H95" s="841"/>
      <c r="I95" s="842"/>
      <c r="J95" s="841"/>
      <c r="K95" s="842"/>
      <c r="L95" s="841"/>
      <c r="M95" s="842"/>
      <c r="N95" s="841"/>
      <c r="O95" s="842"/>
      <c r="P95" s="841"/>
      <c r="Q95" s="842"/>
      <c r="R95" s="841"/>
      <c r="S95" s="843"/>
      <c r="T95" s="380"/>
      <c r="U95" s="61">
        <f t="shared" si="2"/>
        <v>0</v>
      </c>
      <c r="V95" s="263"/>
    </row>
    <row r="96" spans="1:183" ht="27.95" customHeight="1" x14ac:dyDescent="0.2">
      <c r="A96" s="383"/>
      <c r="B96" s="248" t="s">
        <v>120</v>
      </c>
      <c r="C96" s="142" t="s">
        <v>56</v>
      </c>
      <c r="D96" s="841"/>
      <c r="E96" s="842"/>
      <c r="F96" s="841"/>
      <c r="G96" s="842"/>
      <c r="H96" s="841"/>
      <c r="I96" s="842"/>
      <c r="J96" s="841"/>
      <c r="K96" s="842"/>
      <c r="L96" s="841"/>
      <c r="M96" s="842"/>
      <c r="N96" s="841"/>
      <c r="O96" s="842"/>
      <c r="P96" s="841"/>
      <c r="Q96" s="842"/>
      <c r="R96" s="841"/>
      <c r="S96" s="843"/>
      <c r="T96" s="380"/>
      <c r="U96" s="61">
        <f t="shared" si="2"/>
        <v>0</v>
      </c>
      <c r="V96" s="263"/>
    </row>
    <row r="97" spans="1:79" ht="27.95" customHeight="1" x14ac:dyDescent="0.2">
      <c r="A97" s="383"/>
      <c r="B97" s="234" t="s">
        <v>140</v>
      </c>
      <c r="C97" s="157" t="s">
        <v>59</v>
      </c>
      <c r="D97" s="841"/>
      <c r="E97" s="842"/>
      <c r="F97" s="841"/>
      <c r="G97" s="842"/>
      <c r="H97" s="841"/>
      <c r="I97" s="842"/>
      <c r="J97" s="841"/>
      <c r="K97" s="842"/>
      <c r="L97" s="841"/>
      <c r="M97" s="842"/>
      <c r="N97" s="841"/>
      <c r="O97" s="842"/>
      <c r="P97" s="841"/>
      <c r="Q97" s="842"/>
      <c r="R97" s="841"/>
      <c r="S97" s="843"/>
      <c r="T97" s="380"/>
      <c r="U97" s="61">
        <f t="shared" si="2"/>
        <v>0</v>
      </c>
      <c r="V97" s="263"/>
    </row>
    <row r="98" spans="1:79" ht="27.95" customHeight="1" x14ac:dyDescent="0.2">
      <c r="A98" s="383"/>
      <c r="B98" s="234" t="s">
        <v>141</v>
      </c>
      <c r="C98" s="142" t="s">
        <v>54</v>
      </c>
      <c r="D98" s="841"/>
      <c r="E98" s="842"/>
      <c r="F98" s="841"/>
      <c r="G98" s="842"/>
      <c r="H98" s="841"/>
      <c r="I98" s="842"/>
      <c r="J98" s="841"/>
      <c r="K98" s="842"/>
      <c r="L98" s="841"/>
      <c r="M98" s="842"/>
      <c r="N98" s="841"/>
      <c r="O98" s="842"/>
      <c r="P98" s="841"/>
      <c r="Q98" s="842"/>
      <c r="R98" s="841"/>
      <c r="S98" s="843"/>
      <c r="T98" s="380"/>
      <c r="U98" s="61">
        <f t="shared" si="2"/>
        <v>0</v>
      </c>
      <c r="V98" s="263"/>
    </row>
    <row r="99" spans="1:79" ht="27.95" customHeight="1" x14ac:dyDescent="0.2">
      <c r="A99" s="383"/>
      <c r="B99" s="234" t="s">
        <v>113</v>
      </c>
      <c r="C99" s="142" t="s">
        <v>271</v>
      </c>
      <c r="D99" s="841"/>
      <c r="E99" s="842"/>
      <c r="F99" s="841"/>
      <c r="G99" s="842"/>
      <c r="H99" s="841"/>
      <c r="I99" s="842"/>
      <c r="J99" s="841"/>
      <c r="K99" s="842"/>
      <c r="L99" s="841"/>
      <c r="M99" s="842"/>
      <c r="N99" s="841"/>
      <c r="O99" s="842"/>
      <c r="P99" s="841"/>
      <c r="Q99" s="842"/>
      <c r="R99" s="841"/>
      <c r="S99" s="843"/>
      <c r="T99" s="380"/>
      <c r="U99" s="61">
        <f t="shared" si="2"/>
        <v>0</v>
      </c>
      <c r="V99" s="263"/>
    </row>
    <row r="100" spans="1:79" ht="45" customHeight="1" thickBot="1" x14ac:dyDescent="0.25">
      <c r="A100" s="383"/>
      <c r="B100" s="234" t="s">
        <v>112</v>
      </c>
      <c r="C100" s="131" t="s">
        <v>402</v>
      </c>
      <c r="D100" s="838"/>
      <c r="E100" s="839"/>
      <c r="F100" s="838"/>
      <c r="G100" s="839"/>
      <c r="H100" s="838"/>
      <c r="I100" s="839"/>
      <c r="J100" s="838"/>
      <c r="K100" s="839"/>
      <c r="L100" s="838"/>
      <c r="M100" s="839"/>
      <c r="N100" s="838"/>
      <c r="O100" s="839"/>
      <c r="P100" s="838"/>
      <c r="Q100" s="839"/>
      <c r="R100" s="838"/>
      <c r="S100" s="840"/>
      <c r="T100" s="380"/>
      <c r="U100" s="61">
        <f t="shared" si="2"/>
        <v>0</v>
      </c>
      <c r="V100" s="263"/>
    </row>
    <row r="101" spans="1:79" ht="30" customHeight="1" thickBot="1" x14ac:dyDescent="0.25">
      <c r="A101" s="383"/>
      <c r="B101" s="251" t="s">
        <v>114</v>
      </c>
      <c r="C101" s="148" t="s">
        <v>281</v>
      </c>
      <c r="D101" s="13" t="s">
        <v>514</v>
      </c>
      <c r="E101" s="21"/>
      <c r="F101" s="22" t="s">
        <v>514</v>
      </c>
      <c r="G101" s="21"/>
      <c r="H101" s="22" t="s">
        <v>514</v>
      </c>
      <c r="I101" s="21"/>
      <c r="J101" s="22" t="s">
        <v>514</v>
      </c>
      <c r="K101" s="23"/>
      <c r="L101" s="13" t="s">
        <v>514</v>
      </c>
      <c r="M101" s="21"/>
      <c r="N101" s="22" t="s">
        <v>514</v>
      </c>
      <c r="O101" s="21"/>
      <c r="P101" s="23" t="s">
        <v>514</v>
      </c>
      <c r="Q101" s="21"/>
      <c r="R101" s="13" t="s">
        <v>514</v>
      </c>
      <c r="S101" s="47"/>
      <c r="T101" s="415"/>
    </row>
    <row r="102" spans="1:79" ht="45" customHeight="1" x14ac:dyDescent="0.2">
      <c r="A102" s="383"/>
      <c r="B102" s="233" t="s">
        <v>115</v>
      </c>
      <c r="C102" s="133" t="s">
        <v>1101</v>
      </c>
      <c r="D102" s="863"/>
      <c r="E102" s="864"/>
      <c r="F102" s="863"/>
      <c r="G102" s="864"/>
      <c r="H102" s="863"/>
      <c r="I102" s="864"/>
      <c r="J102" s="863"/>
      <c r="K102" s="864"/>
      <c r="L102" s="863"/>
      <c r="M102" s="864"/>
      <c r="N102" s="863"/>
      <c r="O102" s="864"/>
      <c r="P102" s="863"/>
      <c r="Q102" s="864"/>
      <c r="R102" s="863"/>
      <c r="S102" s="865"/>
      <c r="T102" s="380"/>
      <c r="U102" s="61">
        <f>COUNTIF(D102:S102,"a")+COUNTIF(D102:S102,"s")</f>
        <v>0</v>
      </c>
      <c r="V102" s="263"/>
    </row>
    <row r="103" spans="1:79" ht="27.95" customHeight="1" thickBot="1" x14ac:dyDescent="0.25">
      <c r="A103" s="383"/>
      <c r="B103" s="234" t="s">
        <v>116</v>
      </c>
      <c r="C103" s="136" t="s">
        <v>646</v>
      </c>
      <c r="D103" s="841"/>
      <c r="E103" s="842"/>
      <c r="F103" s="841"/>
      <c r="G103" s="842"/>
      <c r="H103" s="841"/>
      <c r="I103" s="842"/>
      <c r="J103" s="841"/>
      <c r="K103" s="842"/>
      <c r="L103" s="841"/>
      <c r="M103" s="842"/>
      <c r="N103" s="841"/>
      <c r="O103" s="842"/>
      <c r="P103" s="841"/>
      <c r="Q103" s="842"/>
      <c r="R103" s="841"/>
      <c r="S103" s="843"/>
      <c r="T103" s="380"/>
      <c r="U103" s="61">
        <f>COUNTIF(D103:S103,"a")+COUNTIF(D103:S103,"s")</f>
        <v>0</v>
      </c>
      <c r="V103" s="263"/>
    </row>
    <row r="104" spans="1:79" ht="30" customHeight="1" thickBot="1" x14ac:dyDescent="0.25">
      <c r="A104" s="383"/>
      <c r="B104" s="251" t="s">
        <v>435</v>
      </c>
      <c r="C104" s="148" t="s">
        <v>277</v>
      </c>
      <c r="D104" s="13"/>
      <c r="E104" s="21"/>
      <c r="F104" s="22"/>
      <c r="G104" s="21"/>
      <c r="H104" s="22"/>
      <c r="I104" s="21"/>
      <c r="J104" s="22"/>
      <c r="K104" s="23"/>
      <c r="L104" s="13" t="s">
        <v>514</v>
      </c>
      <c r="M104" s="21"/>
      <c r="N104" s="22"/>
      <c r="O104" s="21"/>
      <c r="P104" s="23"/>
      <c r="Q104" s="21"/>
      <c r="R104" s="13"/>
      <c r="S104" s="47"/>
      <c r="T104" s="415"/>
      <c r="V104" s="278"/>
    </row>
    <row r="105" spans="1:79" ht="45" customHeight="1" thickBot="1" x14ac:dyDescent="0.25">
      <c r="A105" s="383"/>
      <c r="B105" s="233" t="s">
        <v>436</v>
      </c>
      <c r="C105" s="133" t="s">
        <v>286</v>
      </c>
      <c r="D105" s="863"/>
      <c r="E105" s="864"/>
      <c r="F105" s="863"/>
      <c r="G105" s="864"/>
      <c r="H105" s="863"/>
      <c r="I105" s="864"/>
      <c r="J105" s="863"/>
      <c r="K105" s="864"/>
      <c r="L105" s="863"/>
      <c r="M105" s="864"/>
      <c r="N105" s="863"/>
      <c r="O105" s="864"/>
      <c r="P105" s="863"/>
      <c r="Q105" s="864"/>
      <c r="R105" s="863"/>
      <c r="S105" s="865"/>
      <c r="T105" s="68"/>
      <c r="U105" s="61">
        <f>COUNTIF(D105:S105,"a")+COUNTIF(D105:S105,"s")+COUNTIF(T105,"NA")</f>
        <v>0</v>
      </c>
      <c r="V105" s="263"/>
    </row>
    <row r="106" spans="1:79" s="61" customFormat="1" ht="30" customHeight="1" thickBot="1" x14ac:dyDescent="0.25">
      <c r="A106" s="396"/>
      <c r="B106" s="256" t="s">
        <v>438</v>
      </c>
      <c r="C106" s="139" t="s">
        <v>201</v>
      </c>
      <c r="D106" s="38" t="s">
        <v>514</v>
      </c>
      <c r="E106" s="39"/>
      <c r="F106" s="40"/>
      <c r="G106" s="41"/>
      <c r="H106" s="38"/>
      <c r="I106" s="39"/>
      <c r="J106" s="40"/>
      <c r="K106" s="41"/>
      <c r="L106" s="38"/>
      <c r="M106" s="39"/>
      <c r="N106" s="40"/>
      <c r="O106" s="39"/>
      <c r="P106" s="41"/>
      <c r="Q106" s="39"/>
      <c r="R106" s="38"/>
      <c r="S106" s="105"/>
      <c r="T106" s="415"/>
      <c r="V106" s="278"/>
      <c r="W106" s="281"/>
      <c r="X106" s="281"/>
      <c r="Y106" s="281"/>
      <c r="Z106" s="281"/>
      <c r="AA106" s="281"/>
      <c r="AB106" s="281"/>
      <c r="AC106" s="281"/>
      <c r="AD106" s="281"/>
      <c r="AE106" s="281"/>
      <c r="AF106" s="281"/>
      <c r="AG106" s="281"/>
      <c r="AH106" s="281"/>
      <c r="AI106" s="281"/>
      <c r="AJ106" s="281"/>
      <c r="AK106" s="281"/>
      <c r="AL106" s="281"/>
      <c r="AM106" s="281"/>
      <c r="AN106" s="281"/>
      <c r="AO106" s="281"/>
      <c r="AP106" s="281"/>
      <c r="AQ106" s="281"/>
      <c r="AR106" s="281"/>
      <c r="AS106" s="281"/>
      <c r="AT106" s="281"/>
      <c r="AU106" s="281"/>
      <c r="AV106" s="281"/>
      <c r="AW106" s="281"/>
      <c r="AX106" s="281"/>
      <c r="AY106" s="281"/>
      <c r="AZ106" s="281"/>
      <c r="BA106" s="281"/>
      <c r="BB106" s="281"/>
      <c r="BC106" s="281"/>
      <c r="BD106" s="281"/>
      <c r="BE106" s="281"/>
      <c r="BF106" s="281"/>
      <c r="BG106" s="281"/>
      <c r="BH106" s="281"/>
      <c r="BI106" s="281"/>
      <c r="BJ106" s="281"/>
      <c r="BK106" s="281"/>
      <c r="BL106" s="281"/>
      <c r="BM106" s="281"/>
      <c r="BN106" s="281"/>
      <c r="BO106" s="281"/>
      <c r="BP106" s="281"/>
      <c r="BQ106" s="281"/>
      <c r="BR106" s="281"/>
      <c r="BS106" s="281"/>
      <c r="BT106" s="281"/>
      <c r="BU106" s="281"/>
      <c r="BV106" s="281"/>
      <c r="BW106" s="281"/>
      <c r="BX106" s="281"/>
      <c r="BY106" s="281"/>
      <c r="BZ106" s="281"/>
      <c r="CA106" s="281"/>
    </row>
    <row r="107" spans="1:79" s="61" customFormat="1" ht="61.5" thickBot="1" x14ac:dyDescent="0.25">
      <c r="A107" s="382"/>
      <c r="B107" s="416" t="s">
        <v>437</v>
      </c>
      <c r="C107" s="417" t="s">
        <v>242</v>
      </c>
      <c r="D107" s="854"/>
      <c r="E107" s="855"/>
      <c r="F107" s="854"/>
      <c r="G107" s="855"/>
      <c r="H107" s="854"/>
      <c r="I107" s="855"/>
      <c r="J107" s="854"/>
      <c r="K107" s="855"/>
      <c r="L107" s="854"/>
      <c r="M107" s="855"/>
      <c r="N107" s="854"/>
      <c r="O107" s="855"/>
      <c r="P107" s="854"/>
      <c r="Q107" s="855"/>
      <c r="R107" s="854"/>
      <c r="S107" s="855"/>
      <c r="T107" s="400"/>
      <c r="U107" s="61">
        <f>COUNTIF(D107:S107,"a")+COUNTIF(D107:S107,"s")</f>
        <v>0</v>
      </c>
      <c r="V107" s="263"/>
      <c r="W107" s="281"/>
      <c r="X107" s="281"/>
      <c r="Y107" s="281"/>
      <c r="Z107" s="281"/>
      <c r="AA107" s="281"/>
      <c r="AB107" s="281"/>
      <c r="AC107" s="281"/>
      <c r="AD107" s="281"/>
      <c r="AE107" s="281"/>
      <c r="AF107" s="281"/>
      <c r="AG107" s="281"/>
      <c r="AH107" s="281"/>
      <c r="AI107" s="281"/>
      <c r="AJ107" s="281"/>
      <c r="AK107" s="281"/>
      <c r="AL107" s="281"/>
      <c r="AM107" s="281"/>
      <c r="AN107" s="281"/>
      <c r="AO107" s="281"/>
      <c r="AP107" s="281"/>
      <c r="AQ107" s="281"/>
      <c r="AR107" s="281"/>
      <c r="AS107" s="281"/>
      <c r="AT107" s="281"/>
      <c r="AU107" s="281"/>
      <c r="AV107" s="281"/>
      <c r="AW107" s="281"/>
      <c r="AX107" s="281"/>
      <c r="AY107" s="281"/>
      <c r="AZ107" s="281"/>
      <c r="BA107" s="281"/>
      <c r="BB107" s="281"/>
      <c r="BC107" s="281"/>
      <c r="BD107" s="281"/>
      <c r="BE107" s="281"/>
      <c r="BF107" s="281"/>
      <c r="BG107" s="281"/>
      <c r="BH107" s="281"/>
      <c r="BI107" s="281"/>
      <c r="BJ107" s="281"/>
      <c r="BK107" s="281"/>
      <c r="BL107" s="281"/>
      <c r="BM107" s="281"/>
      <c r="BN107" s="281"/>
      <c r="BO107" s="281"/>
      <c r="BP107" s="281"/>
      <c r="BQ107" s="281"/>
      <c r="BR107" s="281"/>
      <c r="BS107" s="281"/>
      <c r="BT107" s="281"/>
      <c r="BU107" s="281"/>
      <c r="BV107" s="281"/>
      <c r="BW107" s="281"/>
      <c r="BX107" s="281"/>
      <c r="BY107" s="281"/>
      <c r="BZ107" s="281"/>
      <c r="CA107" s="281"/>
    </row>
    <row r="108" spans="1:79" s="281" customFormat="1" x14ac:dyDescent="0.2">
      <c r="B108" s="316"/>
      <c r="C108" s="280"/>
    </row>
    <row r="109" spans="1:79" s="281" customFormat="1" x14ac:dyDescent="0.2">
      <c r="B109" s="316"/>
      <c r="C109" s="280"/>
    </row>
    <row r="110" spans="1:79" s="281" customFormat="1" x14ac:dyDescent="0.2">
      <c r="B110" s="316"/>
      <c r="C110" s="280"/>
    </row>
    <row r="111" spans="1:79" s="281" customFormat="1" x14ac:dyDescent="0.2">
      <c r="B111" s="316"/>
      <c r="C111" s="280"/>
    </row>
    <row r="112" spans="1:79" s="281" customFormat="1" x14ac:dyDescent="0.2">
      <c r="B112" s="316"/>
      <c r="C112" s="280"/>
    </row>
    <row r="113" spans="2:3" s="281" customFormat="1" x14ac:dyDescent="0.2">
      <c r="B113" s="316"/>
      <c r="C113" s="280"/>
    </row>
    <row r="114" spans="2:3" s="281" customFormat="1" x14ac:dyDescent="0.2">
      <c r="B114" s="316"/>
      <c r="C114" s="280"/>
    </row>
    <row r="115" spans="2:3" s="281" customFormat="1" x14ac:dyDescent="0.2">
      <c r="B115" s="316"/>
      <c r="C115" s="280"/>
    </row>
    <row r="116" spans="2:3" s="281" customFormat="1" x14ac:dyDescent="0.2">
      <c r="B116" s="316"/>
      <c r="C116" s="280"/>
    </row>
    <row r="117" spans="2:3" s="281" customFormat="1" x14ac:dyDescent="0.2">
      <c r="B117" s="316"/>
      <c r="C117" s="280"/>
    </row>
    <row r="118" spans="2:3" s="281" customFormat="1" x14ac:dyDescent="0.2">
      <c r="B118" s="316"/>
      <c r="C118" s="280"/>
    </row>
    <row r="119" spans="2:3" s="281" customFormat="1" x14ac:dyDescent="0.2">
      <c r="B119" s="316"/>
      <c r="C119" s="280"/>
    </row>
    <row r="120" spans="2:3" s="281" customFormat="1" x14ac:dyDescent="0.2">
      <c r="B120" s="316"/>
      <c r="C120" s="280"/>
    </row>
    <row r="121" spans="2:3" s="281" customFormat="1" x14ac:dyDescent="0.2">
      <c r="B121" s="316"/>
      <c r="C121" s="280"/>
    </row>
    <row r="122" spans="2:3" s="281" customFormat="1" x14ac:dyDescent="0.2">
      <c r="B122" s="316"/>
      <c r="C122" s="280"/>
    </row>
    <row r="123" spans="2:3" s="281" customFormat="1" x14ac:dyDescent="0.2">
      <c r="B123" s="316"/>
      <c r="C123" s="280"/>
    </row>
    <row r="124" spans="2:3" s="281" customFormat="1" x14ac:dyDescent="0.2">
      <c r="B124" s="316"/>
      <c r="C124" s="280"/>
    </row>
    <row r="125" spans="2:3" s="281" customFormat="1" x14ac:dyDescent="0.2">
      <c r="B125" s="316"/>
      <c r="C125" s="280"/>
    </row>
    <row r="126" spans="2:3" s="281" customFormat="1" x14ac:dyDescent="0.2">
      <c r="B126" s="316"/>
      <c r="C126" s="280"/>
    </row>
    <row r="127" spans="2:3" s="281" customFormat="1" x14ac:dyDescent="0.2">
      <c r="B127" s="316"/>
      <c r="C127" s="280"/>
    </row>
    <row r="128" spans="2:3" s="281" customFormat="1" x14ac:dyDescent="0.2">
      <c r="B128" s="316"/>
      <c r="C128" s="280"/>
    </row>
    <row r="129" spans="2:3" s="281" customFormat="1" x14ac:dyDescent="0.2">
      <c r="B129" s="316"/>
      <c r="C129" s="280"/>
    </row>
    <row r="130" spans="2:3" s="281" customFormat="1" x14ac:dyDescent="0.2">
      <c r="B130" s="316"/>
      <c r="C130" s="280"/>
    </row>
    <row r="131" spans="2:3" s="281" customFormat="1" x14ac:dyDescent="0.2">
      <c r="B131" s="316"/>
      <c r="C131" s="280"/>
    </row>
    <row r="132" spans="2:3" s="281" customFormat="1" x14ac:dyDescent="0.2">
      <c r="B132" s="316"/>
      <c r="C132" s="280"/>
    </row>
    <row r="133" spans="2:3" s="281" customFormat="1" x14ac:dyDescent="0.2">
      <c r="B133" s="316"/>
      <c r="C133" s="280"/>
    </row>
    <row r="134" spans="2:3" s="281" customFormat="1" x14ac:dyDescent="0.2">
      <c r="B134" s="316"/>
      <c r="C134" s="280"/>
    </row>
    <row r="135" spans="2:3" s="281" customFormat="1" x14ac:dyDescent="0.2">
      <c r="B135" s="316"/>
      <c r="C135" s="280"/>
    </row>
    <row r="136" spans="2:3" s="281" customFormat="1" x14ac:dyDescent="0.2">
      <c r="B136" s="316"/>
      <c r="C136" s="280"/>
    </row>
    <row r="137" spans="2:3" s="281" customFormat="1" x14ac:dyDescent="0.2">
      <c r="B137" s="316"/>
      <c r="C137" s="280"/>
    </row>
    <row r="138" spans="2:3" s="281" customFormat="1" x14ac:dyDescent="0.2">
      <c r="B138" s="316"/>
      <c r="C138" s="280"/>
    </row>
    <row r="139" spans="2:3" s="281" customFormat="1" x14ac:dyDescent="0.2">
      <c r="B139" s="316"/>
      <c r="C139" s="280"/>
    </row>
    <row r="140" spans="2:3" s="281" customFormat="1" x14ac:dyDescent="0.2">
      <c r="B140" s="316"/>
      <c r="C140" s="280"/>
    </row>
    <row r="141" spans="2:3" s="281" customFormat="1" x14ac:dyDescent="0.2">
      <c r="B141" s="316"/>
      <c r="C141" s="280"/>
    </row>
    <row r="142" spans="2:3" s="281" customFormat="1" x14ac:dyDescent="0.2">
      <c r="B142" s="316"/>
      <c r="C142" s="280"/>
    </row>
    <row r="143" spans="2:3" s="281" customFormat="1" x14ac:dyDescent="0.2">
      <c r="B143" s="316"/>
      <c r="C143" s="280"/>
    </row>
    <row r="144" spans="2:3" s="281" customFormat="1" x14ac:dyDescent="0.2">
      <c r="B144" s="316"/>
      <c r="C144" s="280"/>
    </row>
    <row r="145" spans="2:3" s="281" customFormat="1" x14ac:dyDescent="0.2">
      <c r="B145" s="316"/>
      <c r="C145" s="280"/>
    </row>
    <row r="146" spans="2:3" s="281" customFormat="1" x14ac:dyDescent="0.2">
      <c r="B146" s="316"/>
      <c r="C146" s="280"/>
    </row>
    <row r="147" spans="2:3" s="281" customFormat="1" x14ac:dyDescent="0.2">
      <c r="B147" s="316"/>
      <c r="C147" s="280"/>
    </row>
    <row r="148" spans="2:3" s="281" customFormat="1" x14ac:dyDescent="0.2">
      <c r="B148" s="316"/>
      <c r="C148" s="280"/>
    </row>
    <row r="149" spans="2:3" s="281" customFormat="1" x14ac:dyDescent="0.2">
      <c r="B149" s="316"/>
      <c r="C149" s="280"/>
    </row>
    <row r="150" spans="2:3" s="281" customFormat="1" x14ac:dyDescent="0.2">
      <c r="B150" s="316"/>
      <c r="C150" s="280"/>
    </row>
    <row r="151" spans="2:3" s="281" customFormat="1" x14ac:dyDescent="0.2">
      <c r="B151" s="316"/>
      <c r="C151" s="280"/>
    </row>
    <row r="152" spans="2:3" s="281" customFormat="1" x14ac:dyDescent="0.2">
      <c r="B152" s="316"/>
      <c r="C152" s="280"/>
    </row>
    <row r="153" spans="2:3" s="281" customFormat="1" x14ac:dyDescent="0.2">
      <c r="B153" s="316"/>
      <c r="C153" s="280"/>
    </row>
    <row r="154" spans="2:3" s="281" customFormat="1" x14ac:dyDescent="0.2">
      <c r="B154" s="316"/>
      <c r="C154" s="280"/>
    </row>
    <row r="155" spans="2:3" s="281" customFormat="1" x14ac:dyDescent="0.2">
      <c r="B155" s="316"/>
      <c r="C155" s="280"/>
    </row>
    <row r="156" spans="2:3" s="281" customFormat="1" x14ac:dyDescent="0.2">
      <c r="B156" s="316"/>
      <c r="C156" s="280"/>
    </row>
    <row r="157" spans="2:3" s="281" customFormat="1" x14ac:dyDescent="0.2">
      <c r="B157" s="316"/>
      <c r="C157" s="280"/>
    </row>
    <row r="158" spans="2:3" s="281" customFormat="1" x14ac:dyDescent="0.2">
      <c r="B158" s="316"/>
      <c r="C158" s="280"/>
    </row>
    <row r="159" spans="2:3" s="281" customFormat="1" x14ac:dyDescent="0.2">
      <c r="B159" s="316"/>
      <c r="C159" s="280"/>
    </row>
    <row r="160" spans="2:3" s="281" customFormat="1" x14ac:dyDescent="0.2">
      <c r="B160" s="316"/>
      <c r="C160" s="280"/>
    </row>
    <row r="161" spans="2:3" s="281" customFormat="1" x14ac:dyDescent="0.2">
      <c r="B161" s="316"/>
      <c r="C161" s="280"/>
    </row>
    <row r="162" spans="2:3" s="281" customFormat="1" x14ac:dyDescent="0.2">
      <c r="B162" s="316"/>
      <c r="C162" s="280"/>
    </row>
    <row r="163" spans="2:3" s="281" customFormat="1" x14ac:dyDescent="0.2">
      <c r="B163" s="316"/>
      <c r="C163" s="280"/>
    </row>
    <row r="164" spans="2:3" s="281" customFormat="1" x14ac:dyDescent="0.2">
      <c r="B164" s="316"/>
      <c r="C164" s="280"/>
    </row>
    <row r="165" spans="2:3" s="281" customFormat="1" x14ac:dyDescent="0.2">
      <c r="B165" s="316"/>
      <c r="C165" s="280"/>
    </row>
    <row r="166" spans="2:3" s="281" customFormat="1" x14ac:dyDescent="0.2">
      <c r="B166" s="316"/>
      <c r="C166" s="280"/>
    </row>
    <row r="167" spans="2:3" s="281" customFormat="1" x14ac:dyDescent="0.2">
      <c r="B167" s="316"/>
      <c r="C167" s="280"/>
    </row>
    <row r="168" spans="2:3" s="281" customFormat="1" x14ac:dyDescent="0.2">
      <c r="B168" s="316"/>
      <c r="C168" s="280"/>
    </row>
    <row r="169" spans="2:3" s="281" customFormat="1" x14ac:dyDescent="0.2">
      <c r="B169" s="316"/>
      <c r="C169" s="280"/>
    </row>
    <row r="170" spans="2:3" s="281" customFormat="1" x14ac:dyDescent="0.2">
      <c r="B170" s="316"/>
      <c r="C170" s="280"/>
    </row>
    <row r="171" spans="2:3" s="281" customFormat="1" x14ac:dyDescent="0.2">
      <c r="B171" s="316"/>
      <c r="C171" s="280"/>
    </row>
    <row r="172" spans="2:3" s="281" customFormat="1" x14ac:dyDescent="0.2">
      <c r="B172" s="316"/>
      <c r="C172" s="280"/>
    </row>
    <row r="173" spans="2:3" s="281" customFormat="1" x14ac:dyDescent="0.2">
      <c r="B173" s="316"/>
      <c r="C173" s="280"/>
    </row>
    <row r="174" spans="2:3" s="281" customFormat="1" x14ac:dyDescent="0.2">
      <c r="B174" s="316"/>
      <c r="C174" s="280"/>
    </row>
    <row r="175" spans="2:3" s="281" customFormat="1" x14ac:dyDescent="0.2">
      <c r="B175" s="316"/>
      <c r="C175" s="280"/>
    </row>
    <row r="176" spans="2:3" s="281" customFormat="1" x14ac:dyDescent="0.2">
      <c r="B176" s="316"/>
      <c r="C176" s="280"/>
    </row>
    <row r="177" spans="2:3" s="281" customFormat="1" x14ac:dyDescent="0.2">
      <c r="B177" s="316"/>
      <c r="C177" s="280"/>
    </row>
    <row r="178" spans="2:3" s="281" customFormat="1" x14ac:dyDescent="0.2">
      <c r="B178" s="316"/>
      <c r="C178" s="280"/>
    </row>
    <row r="179" spans="2:3" s="281" customFormat="1" x14ac:dyDescent="0.2">
      <c r="B179" s="316"/>
      <c r="C179" s="280"/>
    </row>
    <row r="180" spans="2:3" s="281" customFormat="1" x14ac:dyDescent="0.2">
      <c r="B180" s="316"/>
      <c r="C180" s="280"/>
    </row>
    <row r="181" spans="2:3" s="281" customFormat="1" x14ac:dyDescent="0.2">
      <c r="B181" s="316"/>
      <c r="C181" s="280"/>
    </row>
    <row r="182" spans="2:3" s="281" customFormat="1" x14ac:dyDescent="0.2">
      <c r="B182" s="316"/>
      <c r="C182" s="280"/>
    </row>
    <row r="183" spans="2:3" s="281" customFormat="1" x14ac:dyDescent="0.2">
      <c r="B183" s="316"/>
      <c r="C183" s="280"/>
    </row>
    <row r="184" spans="2:3" s="281" customFormat="1" x14ac:dyDescent="0.2">
      <c r="B184" s="316"/>
      <c r="C184" s="280"/>
    </row>
    <row r="185" spans="2:3" s="281" customFormat="1" x14ac:dyDescent="0.2">
      <c r="B185" s="316"/>
      <c r="C185" s="280"/>
    </row>
    <row r="186" spans="2:3" s="281" customFormat="1" x14ac:dyDescent="0.2">
      <c r="B186" s="316"/>
      <c r="C186" s="280"/>
    </row>
    <row r="187" spans="2:3" s="281" customFormat="1" x14ac:dyDescent="0.2">
      <c r="B187" s="316"/>
      <c r="C187" s="280"/>
    </row>
    <row r="188" spans="2:3" s="281" customFormat="1" x14ac:dyDescent="0.2">
      <c r="B188" s="316"/>
      <c r="C188" s="280"/>
    </row>
    <row r="189" spans="2:3" s="281" customFormat="1" x14ac:dyDescent="0.2">
      <c r="B189" s="316"/>
      <c r="C189" s="280"/>
    </row>
    <row r="190" spans="2:3" s="281" customFormat="1" x14ac:dyDescent="0.2">
      <c r="B190" s="316"/>
      <c r="C190" s="280"/>
    </row>
    <row r="191" spans="2:3" s="281" customFormat="1" x14ac:dyDescent="0.2">
      <c r="B191" s="316"/>
      <c r="C191" s="280"/>
    </row>
    <row r="192" spans="2:3" s="281" customFormat="1" x14ac:dyDescent="0.2">
      <c r="B192" s="316"/>
      <c r="C192" s="280"/>
    </row>
    <row r="193" spans="2:3" s="281" customFormat="1" x14ac:dyDescent="0.2">
      <c r="B193" s="316"/>
      <c r="C193" s="280"/>
    </row>
    <row r="194" spans="2:3" s="281" customFormat="1" x14ac:dyDescent="0.2">
      <c r="B194" s="316"/>
      <c r="C194" s="280"/>
    </row>
    <row r="195" spans="2:3" s="281" customFormat="1" x14ac:dyDescent="0.2">
      <c r="B195" s="316"/>
      <c r="C195" s="280"/>
    </row>
    <row r="196" spans="2:3" s="281" customFormat="1" x14ac:dyDescent="0.2">
      <c r="B196" s="316"/>
      <c r="C196" s="280"/>
    </row>
    <row r="197" spans="2:3" s="281" customFormat="1" x14ac:dyDescent="0.2">
      <c r="B197" s="316"/>
      <c r="C197" s="280"/>
    </row>
    <row r="198" spans="2:3" s="281" customFormat="1" x14ac:dyDescent="0.2">
      <c r="B198" s="316"/>
      <c r="C198" s="280"/>
    </row>
    <row r="199" spans="2:3" s="281" customFormat="1" x14ac:dyDescent="0.2">
      <c r="B199" s="316"/>
      <c r="C199" s="280"/>
    </row>
    <row r="200" spans="2:3" s="281" customFormat="1" x14ac:dyDescent="0.2">
      <c r="B200" s="316"/>
      <c r="C200" s="280"/>
    </row>
    <row r="201" spans="2:3" s="281" customFormat="1" x14ac:dyDescent="0.2">
      <c r="B201" s="316"/>
      <c r="C201" s="280"/>
    </row>
    <row r="202" spans="2:3" s="281" customFormat="1" x14ac:dyDescent="0.2">
      <c r="B202" s="316"/>
      <c r="C202" s="280"/>
    </row>
    <row r="203" spans="2:3" s="281" customFormat="1" x14ac:dyDescent="0.2">
      <c r="B203" s="316"/>
      <c r="C203" s="280"/>
    </row>
    <row r="204" spans="2:3" s="281" customFormat="1" x14ac:dyDescent="0.2">
      <c r="B204" s="316"/>
      <c r="C204" s="280"/>
    </row>
    <row r="205" spans="2:3" s="281" customFormat="1" x14ac:dyDescent="0.2">
      <c r="B205" s="316"/>
      <c r="C205" s="280"/>
    </row>
    <row r="206" spans="2:3" s="281" customFormat="1" x14ac:dyDescent="0.2">
      <c r="B206" s="316"/>
      <c r="C206" s="280"/>
    </row>
    <row r="207" spans="2:3" s="281" customFormat="1" x14ac:dyDescent="0.2">
      <c r="B207" s="316"/>
      <c r="C207" s="280"/>
    </row>
    <row r="208" spans="2:3" s="281" customFormat="1" x14ac:dyDescent="0.2">
      <c r="B208" s="316"/>
      <c r="C208" s="280"/>
    </row>
    <row r="209" spans="2:3" s="281" customFormat="1" x14ac:dyDescent="0.2">
      <c r="B209" s="316"/>
      <c r="C209" s="280"/>
    </row>
    <row r="210" spans="2:3" s="281" customFormat="1" x14ac:dyDescent="0.2">
      <c r="B210" s="316"/>
      <c r="C210" s="280"/>
    </row>
    <row r="211" spans="2:3" s="281" customFormat="1" x14ac:dyDescent="0.2">
      <c r="B211" s="316"/>
      <c r="C211" s="280"/>
    </row>
    <row r="212" spans="2:3" s="281" customFormat="1" x14ac:dyDescent="0.2">
      <c r="B212" s="316"/>
      <c r="C212" s="280"/>
    </row>
    <row r="213" spans="2:3" s="281" customFormat="1" x14ac:dyDescent="0.2">
      <c r="B213" s="316"/>
      <c r="C213" s="280"/>
    </row>
    <row r="214" spans="2:3" s="281" customFormat="1" x14ac:dyDescent="0.2">
      <c r="B214" s="316"/>
      <c r="C214" s="280"/>
    </row>
    <row r="215" spans="2:3" s="281" customFormat="1" x14ac:dyDescent="0.2">
      <c r="B215" s="316"/>
      <c r="C215" s="280"/>
    </row>
    <row r="216" spans="2:3" s="281" customFormat="1" x14ac:dyDescent="0.2">
      <c r="B216" s="316"/>
      <c r="C216" s="280"/>
    </row>
    <row r="217" spans="2:3" s="281" customFormat="1" x14ac:dyDescent="0.2">
      <c r="B217" s="316"/>
      <c r="C217" s="280"/>
    </row>
    <row r="218" spans="2:3" s="281" customFormat="1" x14ac:dyDescent="0.2">
      <c r="B218" s="316"/>
      <c r="C218" s="280"/>
    </row>
    <row r="219" spans="2:3" s="281" customFormat="1" x14ac:dyDescent="0.2">
      <c r="B219" s="316"/>
      <c r="C219" s="280"/>
    </row>
    <row r="220" spans="2:3" s="281" customFormat="1" x14ac:dyDescent="0.2">
      <c r="B220" s="316"/>
      <c r="C220" s="280"/>
    </row>
    <row r="221" spans="2:3" s="281" customFormat="1" x14ac:dyDescent="0.2">
      <c r="B221" s="316"/>
      <c r="C221" s="280"/>
    </row>
    <row r="222" spans="2:3" s="281" customFormat="1" x14ac:dyDescent="0.2">
      <c r="B222" s="316"/>
      <c r="C222" s="280"/>
    </row>
    <row r="223" spans="2:3" s="281" customFormat="1" x14ac:dyDescent="0.2">
      <c r="B223" s="316"/>
      <c r="C223" s="280"/>
    </row>
    <row r="224" spans="2:3" s="281" customFormat="1" x14ac:dyDescent="0.2">
      <c r="B224" s="316"/>
      <c r="C224" s="280"/>
    </row>
    <row r="225" spans="2:3" s="281" customFormat="1" x14ac:dyDescent="0.2">
      <c r="B225" s="316"/>
      <c r="C225" s="280"/>
    </row>
    <row r="226" spans="2:3" s="281" customFormat="1" x14ac:dyDescent="0.2">
      <c r="B226" s="316"/>
      <c r="C226" s="280"/>
    </row>
    <row r="227" spans="2:3" s="281" customFormat="1" x14ac:dyDescent="0.2">
      <c r="B227" s="316"/>
      <c r="C227" s="280"/>
    </row>
    <row r="228" spans="2:3" s="281" customFormat="1" x14ac:dyDescent="0.2">
      <c r="B228" s="316"/>
      <c r="C228" s="280"/>
    </row>
    <row r="229" spans="2:3" s="281" customFormat="1" x14ac:dyDescent="0.2">
      <c r="B229" s="316"/>
      <c r="C229" s="280"/>
    </row>
    <row r="230" spans="2:3" s="281" customFormat="1" x14ac:dyDescent="0.2">
      <c r="B230" s="316"/>
      <c r="C230" s="280"/>
    </row>
    <row r="231" spans="2:3" s="281" customFormat="1" x14ac:dyDescent="0.2">
      <c r="B231" s="316"/>
      <c r="C231" s="280"/>
    </row>
    <row r="232" spans="2:3" s="281" customFormat="1" x14ac:dyDescent="0.2">
      <c r="B232" s="316"/>
      <c r="C232" s="280"/>
    </row>
    <row r="233" spans="2:3" s="281" customFormat="1" x14ac:dyDescent="0.2">
      <c r="B233" s="316"/>
      <c r="C233" s="280"/>
    </row>
    <row r="234" spans="2:3" s="281" customFormat="1" x14ac:dyDescent="0.2">
      <c r="B234" s="316"/>
      <c r="C234" s="280"/>
    </row>
    <row r="235" spans="2:3" s="281" customFormat="1" x14ac:dyDescent="0.2">
      <c r="B235" s="316"/>
      <c r="C235" s="280"/>
    </row>
    <row r="236" spans="2:3" s="281" customFormat="1" x14ac:dyDescent="0.2">
      <c r="B236" s="316"/>
      <c r="C236" s="280"/>
    </row>
    <row r="237" spans="2:3" s="281" customFormat="1" x14ac:dyDescent="0.2">
      <c r="B237" s="316"/>
      <c r="C237" s="280"/>
    </row>
    <row r="238" spans="2:3" s="281" customFormat="1" x14ac:dyDescent="0.2">
      <c r="B238" s="316"/>
      <c r="C238" s="280"/>
    </row>
    <row r="239" spans="2:3" s="281" customFormat="1" x14ac:dyDescent="0.2">
      <c r="B239" s="316"/>
      <c r="C239" s="280"/>
    </row>
    <row r="240" spans="2:3" s="281" customFormat="1" x14ac:dyDescent="0.2">
      <c r="B240" s="316"/>
      <c r="C240" s="280"/>
    </row>
    <row r="241" spans="2:3" s="281" customFormat="1" x14ac:dyDescent="0.2">
      <c r="B241" s="316"/>
      <c r="C241" s="280"/>
    </row>
    <row r="242" spans="2:3" s="281" customFormat="1" x14ac:dyDescent="0.2">
      <c r="B242" s="316"/>
      <c r="C242" s="280"/>
    </row>
    <row r="243" spans="2:3" s="281" customFormat="1" x14ac:dyDescent="0.2">
      <c r="B243" s="316"/>
      <c r="C243" s="280"/>
    </row>
    <row r="244" spans="2:3" s="281" customFormat="1" x14ac:dyDescent="0.2">
      <c r="B244" s="316"/>
      <c r="C244" s="280"/>
    </row>
    <row r="245" spans="2:3" s="281" customFormat="1" x14ac:dyDescent="0.2">
      <c r="B245" s="316"/>
      <c r="C245" s="280"/>
    </row>
    <row r="246" spans="2:3" s="281" customFormat="1" x14ac:dyDescent="0.2">
      <c r="B246" s="316"/>
      <c r="C246" s="280"/>
    </row>
    <row r="247" spans="2:3" s="281" customFormat="1" x14ac:dyDescent="0.2">
      <c r="B247" s="316"/>
      <c r="C247" s="280"/>
    </row>
    <row r="248" spans="2:3" s="281" customFormat="1" x14ac:dyDescent="0.2">
      <c r="B248" s="316"/>
      <c r="C248" s="280"/>
    </row>
    <row r="249" spans="2:3" s="281" customFormat="1" x14ac:dyDescent="0.2">
      <c r="B249" s="316"/>
      <c r="C249" s="280"/>
    </row>
    <row r="250" spans="2:3" s="281" customFormat="1" x14ac:dyDescent="0.2">
      <c r="B250" s="316"/>
      <c r="C250" s="280"/>
    </row>
    <row r="251" spans="2:3" s="281" customFormat="1" x14ac:dyDescent="0.2">
      <c r="B251" s="316"/>
      <c r="C251" s="280"/>
    </row>
    <row r="252" spans="2:3" s="281" customFormat="1" x14ac:dyDescent="0.2">
      <c r="B252" s="316"/>
      <c r="C252" s="280"/>
    </row>
    <row r="253" spans="2:3" s="281" customFormat="1" x14ac:dyDescent="0.2">
      <c r="B253" s="316"/>
      <c r="C253" s="280"/>
    </row>
    <row r="254" spans="2:3" s="281" customFormat="1" x14ac:dyDescent="0.2">
      <c r="B254" s="316"/>
      <c r="C254" s="280"/>
    </row>
    <row r="255" spans="2:3" s="281" customFormat="1" x14ac:dyDescent="0.2">
      <c r="B255" s="316"/>
      <c r="C255" s="280"/>
    </row>
    <row r="256" spans="2:3" s="281" customFormat="1" x14ac:dyDescent="0.2">
      <c r="B256" s="316"/>
      <c r="C256" s="280"/>
    </row>
    <row r="257" spans="2:3" s="281" customFormat="1" x14ac:dyDescent="0.2">
      <c r="B257" s="316"/>
      <c r="C257" s="280"/>
    </row>
    <row r="258" spans="2:3" s="281" customFormat="1" x14ac:dyDescent="0.2">
      <c r="B258" s="316"/>
      <c r="C258" s="280"/>
    </row>
    <row r="259" spans="2:3" s="281" customFormat="1" x14ac:dyDescent="0.2">
      <c r="B259" s="316"/>
      <c r="C259" s="280"/>
    </row>
    <row r="260" spans="2:3" s="281" customFormat="1" x14ac:dyDescent="0.2">
      <c r="B260" s="316"/>
      <c r="C260" s="280"/>
    </row>
    <row r="261" spans="2:3" s="281" customFormat="1" x14ac:dyDescent="0.2">
      <c r="B261" s="316"/>
      <c r="C261" s="280"/>
    </row>
    <row r="262" spans="2:3" s="281" customFormat="1" x14ac:dyDescent="0.2">
      <c r="B262" s="316"/>
      <c r="C262" s="280"/>
    </row>
    <row r="263" spans="2:3" s="281" customFormat="1" x14ac:dyDescent="0.2">
      <c r="B263" s="316"/>
      <c r="C263" s="280"/>
    </row>
    <row r="264" spans="2:3" s="281" customFormat="1" x14ac:dyDescent="0.2">
      <c r="B264" s="316"/>
      <c r="C264" s="280"/>
    </row>
    <row r="265" spans="2:3" s="281" customFormat="1" x14ac:dyDescent="0.2">
      <c r="B265" s="316"/>
      <c r="C265" s="280"/>
    </row>
    <row r="266" spans="2:3" s="281" customFormat="1" x14ac:dyDescent="0.2">
      <c r="B266" s="316"/>
      <c r="C266" s="280"/>
    </row>
    <row r="267" spans="2:3" s="281" customFormat="1" x14ac:dyDescent="0.2">
      <c r="B267" s="316"/>
      <c r="C267" s="280"/>
    </row>
    <row r="268" spans="2:3" s="281" customFormat="1" x14ac:dyDescent="0.2">
      <c r="B268" s="316"/>
      <c r="C268" s="280"/>
    </row>
    <row r="269" spans="2:3" s="281" customFormat="1" x14ac:dyDescent="0.2">
      <c r="B269" s="316"/>
      <c r="C269" s="280"/>
    </row>
    <row r="270" spans="2:3" s="281" customFormat="1" x14ac:dyDescent="0.2">
      <c r="B270" s="316"/>
      <c r="C270" s="280"/>
    </row>
    <row r="271" spans="2:3" s="281" customFormat="1" x14ac:dyDescent="0.2">
      <c r="B271" s="316"/>
      <c r="C271" s="280"/>
    </row>
    <row r="272" spans="2:3" s="281" customFormat="1" x14ac:dyDescent="0.2">
      <c r="B272" s="316"/>
      <c r="C272" s="280"/>
    </row>
    <row r="273" spans="2:3" s="281" customFormat="1" x14ac:dyDescent="0.2">
      <c r="B273" s="316"/>
      <c r="C273" s="280"/>
    </row>
    <row r="274" spans="2:3" s="281" customFormat="1" x14ac:dyDescent="0.2">
      <c r="B274" s="316"/>
      <c r="C274" s="280"/>
    </row>
    <row r="275" spans="2:3" s="281" customFormat="1" x14ac:dyDescent="0.2">
      <c r="B275" s="316"/>
      <c r="C275" s="280"/>
    </row>
    <row r="276" spans="2:3" s="281" customFormat="1" x14ac:dyDescent="0.2">
      <c r="B276" s="316"/>
      <c r="C276" s="280"/>
    </row>
    <row r="277" spans="2:3" s="281" customFormat="1" x14ac:dyDescent="0.2">
      <c r="B277" s="316"/>
      <c r="C277" s="280"/>
    </row>
    <row r="278" spans="2:3" s="281" customFormat="1" x14ac:dyDescent="0.2">
      <c r="B278" s="316"/>
      <c r="C278" s="280"/>
    </row>
    <row r="279" spans="2:3" s="281" customFormat="1" x14ac:dyDescent="0.2">
      <c r="B279" s="316"/>
      <c r="C279" s="280"/>
    </row>
    <row r="280" spans="2:3" s="281" customFormat="1" x14ac:dyDescent="0.2">
      <c r="B280" s="316"/>
      <c r="C280" s="280"/>
    </row>
    <row r="281" spans="2:3" s="281" customFormat="1" x14ac:dyDescent="0.2">
      <c r="B281" s="316"/>
      <c r="C281" s="280"/>
    </row>
    <row r="282" spans="2:3" s="281" customFormat="1" x14ac:dyDescent="0.2">
      <c r="B282" s="316"/>
      <c r="C282" s="280"/>
    </row>
    <row r="283" spans="2:3" s="281" customFormat="1" x14ac:dyDescent="0.2">
      <c r="B283" s="316"/>
      <c r="C283" s="280"/>
    </row>
    <row r="284" spans="2:3" s="281" customFormat="1" x14ac:dyDescent="0.2">
      <c r="B284" s="316"/>
      <c r="C284" s="280"/>
    </row>
    <row r="285" spans="2:3" s="281" customFormat="1" x14ac:dyDescent="0.2">
      <c r="B285" s="316"/>
      <c r="C285" s="280"/>
    </row>
    <row r="286" spans="2:3" s="281" customFormat="1" x14ac:dyDescent="0.2">
      <c r="B286" s="316"/>
      <c r="C286" s="280"/>
    </row>
    <row r="287" spans="2:3" s="281" customFormat="1" x14ac:dyDescent="0.2">
      <c r="B287" s="316"/>
      <c r="C287" s="280"/>
    </row>
    <row r="288" spans="2:3" s="281" customFormat="1" x14ac:dyDescent="0.2">
      <c r="B288" s="316"/>
      <c r="C288" s="280"/>
    </row>
    <row r="289" spans="2:3" s="281" customFormat="1" x14ac:dyDescent="0.2">
      <c r="B289" s="316"/>
      <c r="C289" s="280"/>
    </row>
    <row r="290" spans="2:3" s="281" customFormat="1" x14ac:dyDescent="0.2">
      <c r="B290" s="316"/>
      <c r="C290" s="280"/>
    </row>
    <row r="291" spans="2:3" s="281" customFormat="1" x14ac:dyDescent="0.2">
      <c r="B291" s="316"/>
      <c r="C291" s="280"/>
    </row>
    <row r="292" spans="2:3" s="281" customFormat="1" x14ac:dyDescent="0.2">
      <c r="B292" s="316"/>
      <c r="C292" s="280"/>
    </row>
    <row r="293" spans="2:3" s="281" customFormat="1" x14ac:dyDescent="0.2">
      <c r="B293" s="316"/>
      <c r="C293" s="280"/>
    </row>
    <row r="294" spans="2:3" s="281" customFormat="1" x14ac:dyDescent="0.2">
      <c r="B294" s="316"/>
      <c r="C294" s="280"/>
    </row>
    <row r="295" spans="2:3" s="281" customFormat="1" x14ac:dyDescent="0.2">
      <c r="B295" s="316"/>
      <c r="C295" s="280"/>
    </row>
    <row r="296" spans="2:3" s="281" customFormat="1" x14ac:dyDescent="0.2">
      <c r="B296" s="316"/>
      <c r="C296" s="280"/>
    </row>
    <row r="297" spans="2:3" s="281" customFormat="1" x14ac:dyDescent="0.2">
      <c r="B297" s="316"/>
      <c r="C297" s="280"/>
    </row>
    <row r="298" spans="2:3" s="281" customFormat="1" x14ac:dyDescent="0.2">
      <c r="B298" s="316"/>
      <c r="C298" s="280"/>
    </row>
    <row r="299" spans="2:3" s="281" customFormat="1" x14ac:dyDescent="0.2">
      <c r="B299" s="316"/>
      <c r="C299" s="280"/>
    </row>
    <row r="300" spans="2:3" s="281" customFormat="1" x14ac:dyDescent="0.2">
      <c r="B300" s="316"/>
      <c r="C300" s="280"/>
    </row>
    <row r="301" spans="2:3" s="281" customFormat="1" x14ac:dyDescent="0.2">
      <c r="B301" s="316"/>
      <c r="C301" s="280"/>
    </row>
    <row r="302" spans="2:3" s="281" customFormat="1" x14ac:dyDescent="0.2">
      <c r="B302" s="316"/>
      <c r="C302" s="280"/>
    </row>
    <row r="303" spans="2:3" s="281" customFormat="1" x14ac:dyDescent="0.2">
      <c r="B303" s="316"/>
      <c r="C303" s="280"/>
    </row>
    <row r="304" spans="2:3" s="281" customFormat="1" x14ac:dyDescent="0.2">
      <c r="B304" s="316"/>
      <c r="C304" s="280"/>
    </row>
    <row r="305" spans="2:3" s="281" customFormat="1" x14ac:dyDescent="0.2">
      <c r="B305" s="316"/>
      <c r="C305" s="280"/>
    </row>
    <row r="306" spans="2:3" s="281" customFormat="1" x14ac:dyDescent="0.2">
      <c r="B306" s="316"/>
      <c r="C306" s="280"/>
    </row>
    <row r="307" spans="2:3" s="281" customFormat="1" x14ac:dyDescent="0.2">
      <c r="B307" s="316"/>
      <c r="C307" s="280"/>
    </row>
    <row r="308" spans="2:3" s="281" customFormat="1" x14ac:dyDescent="0.2">
      <c r="B308" s="316"/>
      <c r="C308" s="280"/>
    </row>
    <row r="309" spans="2:3" s="281" customFormat="1" x14ac:dyDescent="0.2">
      <c r="B309" s="316"/>
      <c r="C309" s="280"/>
    </row>
    <row r="310" spans="2:3" s="281" customFormat="1" x14ac:dyDescent="0.2">
      <c r="B310" s="316"/>
      <c r="C310" s="280"/>
    </row>
    <row r="311" spans="2:3" s="281" customFormat="1" x14ac:dyDescent="0.2">
      <c r="B311" s="316"/>
      <c r="C311" s="280"/>
    </row>
    <row r="312" spans="2:3" s="281" customFormat="1" x14ac:dyDescent="0.2">
      <c r="B312" s="316"/>
      <c r="C312" s="280"/>
    </row>
    <row r="313" spans="2:3" s="281" customFormat="1" x14ac:dyDescent="0.2">
      <c r="B313" s="316"/>
      <c r="C313" s="280"/>
    </row>
    <row r="314" spans="2:3" s="281" customFormat="1" x14ac:dyDescent="0.2">
      <c r="B314" s="316"/>
      <c r="C314" s="280"/>
    </row>
    <row r="315" spans="2:3" s="281" customFormat="1" x14ac:dyDescent="0.2">
      <c r="B315" s="316"/>
      <c r="C315" s="280"/>
    </row>
    <row r="316" spans="2:3" s="281" customFormat="1" x14ac:dyDescent="0.2">
      <c r="B316" s="316"/>
      <c r="C316" s="280"/>
    </row>
    <row r="317" spans="2:3" s="281" customFormat="1" x14ac:dyDescent="0.2">
      <c r="B317" s="316"/>
      <c r="C317" s="280"/>
    </row>
    <row r="318" spans="2:3" s="281" customFormat="1" x14ac:dyDescent="0.2">
      <c r="B318" s="316"/>
      <c r="C318" s="280"/>
    </row>
    <row r="319" spans="2:3" s="281" customFormat="1" x14ac:dyDescent="0.2">
      <c r="B319" s="316"/>
      <c r="C319" s="280"/>
    </row>
    <row r="320" spans="2:3" s="281" customFormat="1" x14ac:dyDescent="0.2">
      <c r="B320" s="316"/>
      <c r="C320" s="280"/>
    </row>
    <row r="321" spans="2:79" s="281" customFormat="1" x14ac:dyDescent="0.2">
      <c r="B321" s="316"/>
      <c r="C321" s="280"/>
    </row>
    <row r="322" spans="2:79" s="281" customFormat="1" x14ac:dyDescent="0.2">
      <c r="B322" s="316"/>
      <c r="C322" s="280"/>
    </row>
    <row r="323" spans="2:79" s="281" customFormat="1" x14ac:dyDescent="0.2">
      <c r="B323" s="316"/>
      <c r="C323" s="280"/>
    </row>
    <row r="324" spans="2:79" s="281" customFormat="1" x14ac:dyDescent="0.2">
      <c r="B324" s="316"/>
      <c r="C324" s="280"/>
    </row>
    <row r="325" spans="2:79" s="281" customFormat="1" x14ac:dyDescent="0.2">
      <c r="B325" s="316"/>
      <c r="C325" s="280"/>
    </row>
    <row r="326" spans="2:79" s="281" customFormat="1" x14ac:dyDescent="0.2">
      <c r="B326" s="316"/>
      <c r="C326" s="280"/>
    </row>
    <row r="327" spans="2:79" s="281" customFormat="1" x14ac:dyDescent="0.2">
      <c r="B327" s="316"/>
      <c r="C327" s="280"/>
    </row>
    <row r="328" spans="2:79" s="281" customFormat="1" x14ac:dyDescent="0.2">
      <c r="B328" s="316"/>
      <c r="C328" s="280"/>
    </row>
    <row r="329" spans="2:79" s="281" customFormat="1" x14ac:dyDescent="0.2">
      <c r="B329" s="316"/>
      <c r="C329" s="280"/>
    </row>
    <row r="330" spans="2:79" s="281" customFormat="1" x14ac:dyDescent="0.2">
      <c r="B330" s="316"/>
      <c r="C330" s="280"/>
    </row>
    <row r="331" spans="2:79" s="281" customFormat="1" x14ac:dyDescent="0.2">
      <c r="B331" s="316"/>
      <c r="C331" s="280"/>
    </row>
    <row r="332" spans="2:79" s="281" customFormat="1" x14ac:dyDescent="0.2">
      <c r="B332" s="316"/>
      <c r="C332" s="280"/>
    </row>
    <row r="333" spans="2:79" s="281" customFormat="1" x14ac:dyDescent="0.2">
      <c r="B333" s="316"/>
      <c r="C333" s="280"/>
    </row>
    <row r="334" spans="2:79" s="281" customFormat="1" x14ac:dyDescent="0.2">
      <c r="B334" s="316"/>
      <c r="C334" s="280"/>
    </row>
    <row r="335" spans="2:79" s="61" customFormat="1" x14ac:dyDescent="0.2">
      <c r="B335" s="103"/>
      <c r="C335" s="85"/>
      <c r="W335" s="281"/>
      <c r="X335" s="281"/>
      <c r="Y335" s="281"/>
      <c r="Z335" s="281"/>
      <c r="AA335" s="281"/>
      <c r="AB335" s="281"/>
      <c r="AC335" s="281"/>
      <c r="AD335" s="281"/>
      <c r="AE335" s="281"/>
      <c r="AF335" s="281"/>
      <c r="AG335" s="281"/>
      <c r="AH335" s="281"/>
      <c r="AI335" s="281"/>
      <c r="AJ335" s="281"/>
      <c r="AK335" s="281"/>
      <c r="AL335" s="281"/>
      <c r="AM335" s="281"/>
      <c r="AN335" s="281"/>
      <c r="AO335" s="281"/>
      <c r="AP335" s="281"/>
      <c r="AQ335" s="281"/>
      <c r="AR335" s="281"/>
      <c r="AS335" s="281"/>
      <c r="AT335" s="281"/>
      <c r="AU335" s="281"/>
      <c r="AV335" s="281"/>
      <c r="AW335" s="281"/>
      <c r="AX335" s="281"/>
      <c r="AY335" s="281"/>
      <c r="AZ335" s="281"/>
      <c r="BA335" s="281"/>
      <c r="BB335" s="281"/>
      <c r="BC335" s="281"/>
      <c r="BD335" s="281"/>
      <c r="BE335" s="281"/>
      <c r="BF335" s="281"/>
      <c r="BG335" s="281"/>
      <c r="BH335" s="281"/>
      <c r="BI335" s="281"/>
      <c r="BJ335" s="281"/>
      <c r="BK335" s="281"/>
      <c r="BL335" s="281"/>
      <c r="BM335" s="281"/>
      <c r="BN335" s="281"/>
      <c r="BO335" s="281"/>
      <c r="BP335" s="281"/>
      <c r="BQ335" s="281"/>
      <c r="BR335" s="281"/>
      <c r="BS335" s="281"/>
      <c r="BT335" s="281"/>
      <c r="BU335" s="281"/>
      <c r="BV335" s="281"/>
      <c r="BW335" s="281"/>
      <c r="BX335" s="281"/>
      <c r="BY335" s="281"/>
      <c r="BZ335" s="281"/>
      <c r="CA335" s="281"/>
    </row>
    <row r="336" spans="2:79" s="61" customFormat="1" x14ac:dyDescent="0.2">
      <c r="B336" s="103"/>
      <c r="C336" s="85"/>
      <c r="W336" s="281"/>
      <c r="X336" s="281"/>
      <c r="Y336" s="281"/>
      <c r="Z336" s="281"/>
      <c r="AA336" s="281"/>
      <c r="AB336" s="281"/>
      <c r="AC336" s="281"/>
      <c r="AD336" s="281"/>
      <c r="AE336" s="281"/>
      <c r="AF336" s="281"/>
      <c r="AG336" s="281"/>
      <c r="AH336" s="281"/>
      <c r="AI336" s="281"/>
      <c r="AJ336" s="281"/>
      <c r="AK336" s="281"/>
      <c r="AL336" s="281"/>
      <c r="AM336" s="281"/>
      <c r="AN336" s="281"/>
      <c r="AO336" s="281"/>
      <c r="AP336" s="281"/>
      <c r="AQ336" s="281"/>
      <c r="AR336" s="281"/>
      <c r="AS336" s="281"/>
      <c r="AT336" s="281"/>
      <c r="AU336" s="281"/>
      <c r="AV336" s="281"/>
      <c r="AW336" s="281"/>
      <c r="AX336" s="281"/>
      <c r="AY336" s="281"/>
      <c r="AZ336" s="281"/>
      <c r="BA336" s="281"/>
      <c r="BB336" s="281"/>
      <c r="BC336" s="281"/>
      <c r="BD336" s="281"/>
      <c r="BE336" s="281"/>
      <c r="BF336" s="281"/>
      <c r="BG336" s="281"/>
      <c r="BH336" s="281"/>
      <c r="BI336" s="281"/>
      <c r="BJ336" s="281"/>
      <c r="BK336" s="281"/>
      <c r="BL336" s="281"/>
      <c r="BM336" s="281"/>
      <c r="BN336" s="281"/>
      <c r="BO336" s="281"/>
      <c r="BP336" s="281"/>
      <c r="BQ336" s="281"/>
      <c r="BR336" s="281"/>
      <c r="BS336" s="281"/>
      <c r="BT336" s="281"/>
      <c r="BU336" s="281"/>
      <c r="BV336" s="281"/>
      <c r="BW336" s="281"/>
      <c r="BX336" s="281"/>
      <c r="BY336" s="281"/>
      <c r="BZ336" s="281"/>
      <c r="CA336" s="281"/>
    </row>
    <row r="337" spans="2:79" s="61" customFormat="1" x14ac:dyDescent="0.2">
      <c r="B337" s="103"/>
      <c r="C337" s="85"/>
      <c r="W337" s="281"/>
      <c r="X337" s="281"/>
      <c r="Y337" s="281"/>
      <c r="Z337" s="281"/>
      <c r="AA337" s="281"/>
      <c r="AB337" s="281"/>
      <c r="AC337" s="281"/>
      <c r="AD337" s="281"/>
      <c r="AE337" s="281"/>
      <c r="AF337" s="281"/>
      <c r="AG337" s="281"/>
      <c r="AH337" s="281"/>
      <c r="AI337" s="281"/>
      <c r="AJ337" s="281"/>
      <c r="AK337" s="281"/>
      <c r="AL337" s="281"/>
      <c r="AM337" s="281"/>
      <c r="AN337" s="281"/>
      <c r="AO337" s="281"/>
      <c r="AP337" s="281"/>
      <c r="AQ337" s="281"/>
      <c r="AR337" s="281"/>
      <c r="AS337" s="281"/>
      <c r="AT337" s="281"/>
      <c r="AU337" s="281"/>
      <c r="AV337" s="281"/>
      <c r="AW337" s="281"/>
      <c r="AX337" s="281"/>
      <c r="AY337" s="281"/>
      <c r="AZ337" s="281"/>
      <c r="BA337" s="281"/>
      <c r="BB337" s="281"/>
      <c r="BC337" s="281"/>
      <c r="BD337" s="281"/>
      <c r="BE337" s="281"/>
      <c r="BF337" s="281"/>
      <c r="BG337" s="281"/>
      <c r="BH337" s="281"/>
      <c r="BI337" s="281"/>
      <c r="BJ337" s="281"/>
      <c r="BK337" s="281"/>
      <c r="BL337" s="281"/>
      <c r="BM337" s="281"/>
      <c r="BN337" s="281"/>
      <c r="BO337" s="281"/>
      <c r="BP337" s="281"/>
      <c r="BQ337" s="281"/>
      <c r="BR337" s="281"/>
      <c r="BS337" s="281"/>
      <c r="BT337" s="281"/>
      <c r="BU337" s="281"/>
      <c r="BV337" s="281"/>
      <c r="BW337" s="281"/>
      <c r="BX337" s="281"/>
      <c r="BY337" s="281"/>
      <c r="BZ337" s="281"/>
      <c r="CA337" s="281"/>
    </row>
    <row r="338" spans="2:79" s="61" customFormat="1" x14ac:dyDescent="0.2">
      <c r="B338" s="103"/>
      <c r="C338" s="85"/>
      <c r="W338" s="281"/>
      <c r="X338" s="281"/>
      <c r="Y338" s="281"/>
      <c r="Z338" s="281"/>
      <c r="AA338" s="281"/>
      <c r="AB338" s="281"/>
      <c r="AC338" s="281"/>
      <c r="AD338" s="281"/>
      <c r="AE338" s="281"/>
      <c r="AF338" s="281"/>
      <c r="AG338" s="281"/>
      <c r="AH338" s="281"/>
      <c r="AI338" s="281"/>
      <c r="AJ338" s="281"/>
      <c r="AK338" s="281"/>
      <c r="AL338" s="281"/>
      <c r="AM338" s="281"/>
      <c r="AN338" s="281"/>
      <c r="AO338" s="281"/>
      <c r="AP338" s="281"/>
      <c r="AQ338" s="281"/>
      <c r="AR338" s="281"/>
      <c r="AS338" s="281"/>
      <c r="AT338" s="281"/>
      <c r="AU338" s="281"/>
      <c r="AV338" s="281"/>
      <c r="AW338" s="281"/>
      <c r="AX338" s="281"/>
      <c r="AY338" s="281"/>
      <c r="AZ338" s="281"/>
      <c r="BA338" s="281"/>
      <c r="BB338" s="281"/>
      <c r="BC338" s="281"/>
      <c r="BD338" s="281"/>
      <c r="BE338" s="281"/>
      <c r="BF338" s="281"/>
      <c r="BG338" s="281"/>
      <c r="BH338" s="281"/>
      <c r="BI338" s="281"/>
      <c r="BJ338" s="281"/>
      <c r="BK338" s="281"/>
      <c r="BL338" s="281"/>
      <c r="BM338" s="281"/>
      <c r="BN338" s="281"/>
      <c r="BO338" s="281"/>
      <c r="BP338" s="281"/>
      <c r="BQ338" s="281"/>
      <c r="BR338" s="281"/>
      <c r="BS338" s="281"/>
      <c r="BT338" s="281"/>
      <c r="BU338" s="281"/>
      <c r="BV338" s="281"/>
      <c r="BW338" s="281"/>
      <c r="BX338" s="281"/>
      <c r="BY338" s="281"/>
      <c r="BZ338" s="281"/>
      <c r="CA338" s="281"/>
    </row>
    <row r="339" spans="2:79" s="61" customFormat="1" x14ac:dyDescent="0.2">
      <c r="B339" s="103"/>
      <c r="C339" s="85"/>
      <c r="W339" s="281"/>
      <c r="X339" s="281"/>
      <c r="Y339" s="281"/>
      <c r="Z339" s="281"/>
      <c r="AA339" s="281"/>
      <c r="AB339" s="281"/>
      <c r="AC339" s="281"/>
      <c r="AD339" s="281"/>
      <c r="AE339" s="281"/>
      <c r="AF339" s="281"/>
      <c r="AG339" s="281"/>
      <c r="AH339" s="281"/>
      <c r="AI339" s="281"/>
      <c r="AJ339" s="281"/>
      <c r="AK339" s="281"/>
      <c r="AL339" s="281"/>
      <c r="AM339" s="281"/>
      <c r="AN339" s="281"/>
      <c r="AO339" s="281"/>
      <c r="AP339" s="281"/>
      <c r="AQ339" s="281"/>
      <c r="AR339" s="281"/>
      <c r="AS339" s="281"/>
      <c r="AT339" s="281"/>
      <c r="AU339" s="281"/>
      <c r="AV339" s="281"/>
      <c r="AW339" s="281"/>
      <c r="AX339" s="281"/>
      <c r="AY339" s="281"/>
      <c r="AZ339" s="281"/>
      <c r="BA339" s="281"/>
      <c r="BB339" s="281"/>
      <c r="BC339" s="281"/>
      <c r="BD339" s="281"/>
      <c r="BE339" s="281"/>
      <c r="BF339" s="281"/>
      <c r="BG339" s="281"/>
      <c r="BH339" s="281"/>
      <c r="BI339" s="281"/>
      <c r="BJ339" s="281"/>
      <c r="BK339" s="281"/>
      <c r="BL339" s="281"/>
      <c r="BM339" s="281"/>
      <c r="BN339" s="281"/>
      <c r="BO339" s="281"/>
      <c r="BP339" s="281"/>
      <c r="BQ339" s="281"/>
      <c r="BR339" s="281"/>
      <c r="BS339" s="281"/>
      <c r="BT339" s="281"/>
      <c r="BU339" s="281"/>
      <c r="BV339" s="281"/>
      <c r="BW339" s="281"/>
      <c r="BX339" s="281"/>
      <c r="BY339" s="281"/>
      <c r="BZ339" s="281"/>
      <c r="CA339" s="281"/>
    </row>
    <row r="340" spans="2:79" s="61" customFormat="1" x14ac:dyDescent="0.2">
      <c r="B340" s="103"/>
      <c r="C340" s="85"/>
      <c r="W340" s="281"/>
      <c r="X340" s="281"/>
      <c r="Y340" s="281"/>
      <c r="Z340" s="281"/>
      <c r="AA340" s="281"/>
      <c r="AB340" s="281"/>
      <c r="AC340" s="281"/>
      <c r="AD340" s="281"/>
      <c r="AE340" s="281"/>
      <c r="AF340" s="281"/>
      <c r="AG340" s="281"/>
      <c r="AH340" s="281"/>
      <c r="AI340" s="281"/>
      <c r="AJ340" s="281"/>
      <c r="AK340" s="281"/>
      <c r="AL340" s="281"/>
      <c r="AM340" s="281"/>
      <c r="AN340" s="281"/>
      <c r="AO340" s="281"/>
      <c r="AP340" s="281"/>
      <c r="AQ340" s="281"/>
      <c r="AR340" s="281"/>
      <c r="AS340" s="281"/>
      <c r="AT340" s="281"/>
      <c r="AU340" s="281"/>
      <c r="AV340" s="281"/>
      <c r="AW340" s="281"/>
      <c r="AX340" s="281"/>
      <c r="AY340" s="281"/>
      <c r="AZ340" s="281"/>
      <c r="BA340" s="281"/>
      <c r="BB340" s="281"/>
      <c r="BC340" s="281"/>
      <c r="BD340" s="281"/>
      <c r="BE340" s="281"/>
      <c r="BF340" s="281"/>
      <c r="BG340" s="281"/>
      <c r="BH340" s="281"/>
      <c r="BI340" s="281"/>
      <c r="BJ340" s="281"/>
      <c r="BK340" s="281"/>
      <c r="BL340" s="281"/>
      <c r="BM340" s="281"/>
      <c r="BN340" s="281"/>
      <c r="BO340" s="281"/>
      <c r="BP340" s="281"/>
      <c r="BQ340" s="281"/>
      <c r="BR340" s="281"/>
      <c r="BS340" s="281"/>
      <c r="BT340" s="281"/>
      <c r="BU340" s="281"/>
      <c r="BV340" s="281"/>
      <c r="BW340" s="281"/>
      <c r="BX340" s="281"/>
      <c r="BY340" s="281"/>
      <c r="BZ340" s="281"/>
      <c r="CA340" s="281"/>
    </row>
    <row r="341" spans="2:79" s="61" customFormat="1" x14ac:dyDescent="0.2">
      <c r="B341" s="103"/>
      <c r="C341" s="85"/>
      <c r="W341" s="281"/>
      <c r="X341" s="281"/>
      <c r="Y341" s="281"/>
      <c r="Z341" s="281"/>
      <c r="AA341" s="281"/>
      <c r="AB341" s="281"/>
      <c r="AC341" s="281"/>
      <c r="AD341" s="281"/>
      <c r="AE341" s="281"/>
      <c r="AF341" s="281"/>
      <c r="AG341" s="281"/>
      <c r="AH341" s="281"/>
      <c r="AI341" s="281"/>
      <c r="AJ341" s="281"/>
      <c r="AK341" s="281"/>
      <c r="AL341" s="281"/>
      <c r="AM341" s="281"/>
      <c r="AN341" s="281"/>
      <c r="AO341" s="281"/>
      <c r="AP341" s="281"/>
      <c r="AQ341" s="281"/>
      <c r="AR341" s="281"/>
      <c r="AS341" s="281"/>
      <c r="AT341" s="281"/>
      <c r="AU341" s="281"/>
      <c r="AV341" s="281"/>
      <c r="AW341" s="281"/>
      <c r="AX341" s="281"/>
      <c r="AY341" s="281"/>
      <c r="AZ341" s="281"/>
      <c r="BA341" s="281"/>
      <c r="BB341" s="281"/>
      <c r="BC341" s="281"/>
      <c r="BD341" s="281"/>
      <c r="BE341" s="281"/>
      <c r="BF341" s="281"/>
      <c r="BG341" s="281"/>
      <c r="BH341" s="281"/>
      <c r="BI341" s="281"/>
      <c r="BJ341" s="281"/>
      <c r="BK341" s="281"/>
      <c r="BL341" s="281"/>
      <c r="BM341" s="281"/>
      <c r="BN341" s="281"/>
      <c r="BO341" s="281"/>
      <c r="BP341" s="281"/>
      <c r="BQ341" s="281"/>
      <c r="BR341" s="281"/>
      <c r="BS341" s="281"/>
      <c r="BT341" s="281"/>
      <c r="BU341" s="281"/>
      <c r="BV341" s="281"/>
      <c r="BW341" s="281"/>
      <c r="BX341" s="281"/>
      <c r="BY341" s="281"/>
      <c r="BZ341" s="281"/>
      <c r="CA341" s="281"/>
    </row>
    <row r="342" spans="2:79" s="61" customFormat="1" x14ac:dyDescent="0.2">
      <c r="B342" s="103"/>
      <c r="C342" s="85"/>
      <c r="W342" s="281"/>
      <c r="X342" s="281"/>
      <c r="Y342" s="281"/>
      <c r="Z342" s="281"/>
      <c r="AA342" s="281"/>
      <c r="AB342" s="281"/>
      <c r="AC342" s="281"/>
      <c r="AD342" s="281"/>
      <c r="AE342" s="281"/>
      <c r="AF342" s="281"/>
      <c r="AG342" s="281"/>
      <c r="AH342" s="281"/>
      <c r="AI342" s="281"/>
      <c r="AJ342" s="281"/>
      <c r="AK342" s="281"/>
      <c r="AL342" s="281"/>
      <c r="AM342" s="281"/>
      <c r="AN342" s="281"/>
      <c r="AO342" s="281"/>
      <c r="AP342" s="281"/>
      <c r="AQ342" s="281"/>
      <c r="AR342" s="281"/>
      <c r="AS342" s="281"/>
      <c r="AT342" s="281"/>
      <c r="AU342" s="281"/>
      <c r="AV342" s="281"/>
      <c r="AW342" s="281"/>
      <c r="AX342" s="281"/>
      <c r="AY342" s="281"/>
      <c r="AZ342" s="281"/>
      <c r="BA342" s="281"/>
      <c r="BB342" s="281"/>
      <c r="BC342" s="281"/>
      <c r="BD342" s="281"/>
      <c r="BE342" s="281"/>
      <c r="BF342" s="281"/>
      <c r="BG342" s="281"/>
      <c r="BH342" s="281"/>
      <c r="BI342" s="281"/>
      <c r="BJ342" s="281"/>
      <c r="BK342" s="281"/>
      <c r="BL342" s="281"/>
      <c r="BM342" s="281"/>
      <c r="BN342" s="281"/>
      <c r="BO342" s="281"/>
      <c r="BP342" s="281"/>
      <c r="BQ342" s="281"/>
      <c r="BR342" s="281"/>
      <c r="BS342" s="281"/>
      <c r="BT342" s="281"/>
      <c r="BU342" s="281"/>
      <c r="BV342" s="281"/>
      <c r="BW342" s="281"/>
      <c r="BX342" s="281"/>
      <c r="BY342" s="281"/>
      <c r="BZ342" s="281"/>
      <c r="CA342" s="281"/>
    </row>
    <row r="343" spans="2:79" s="61" customFormat="1" x14ac:dyDescent="0.2">
      <c r="B343" s="103"/>
      <c r="C343" s="85"/>
      <c r="W343" s="281"/>
      <c r="X343" s="281"/>
      <c r="Y343" s="281"/>
      <c r="Z343" s="281"/>
      <c r="AA343" s="281"/>
      <c r="AB343" s="281"/>
      <c r="AC343" s="281"/>
      <c r="AD343" s="281"/>
      <c r="AE343" s="281"/>
      <c r="AF343" s="281"/>
      <c r="AG343" s="281"/>
      <c r="AH343" s="281"/>
      <c r="AI343" s="281"/>
      <c r="AJ343" s="281"/>
      <c r="AK343" s="281"/>
      <c r="AL343" s="281"/>
      <c r="AM343" s="281"/>
      <c r="AN343" s="281"/>
      <c r="AO343" s="281"/>
      <c r="AP343" s="281"/>
      <c r="AQ343" s="281"/>
      <c r="AR343" s="281"/>
      <c r="AS343" s="281"/>
      <c r="AT343" s="281"/>
      <c r="AU343" s="281"/>
      <c r="AV343" s="281"/>
      <c r="AW343" s="281"/>
      <c r="AX343" s="281"/>
      <c r="AY343" s="281"/>
      <c r="AZ343" s="281"/>
      <c r="BA343" s="281"/>
      <c r="BB343" s="281"/>
      <c r="BC343" s="281"/>
      <c r="BD343" s="281"/>
      <c r="BE343" s="281"/>
      <c r="BF343" s="281"/>
      <c r="BG343" s="281"/>
      <c r="BH343" s="281"/>
      <c r="BI343" s="281"/>
      <c r="BJ343" s="281"/>
      <c r="BK343" s="281"/>
      <c r="BL343" s="281"/>
      <c r="BM343" s="281"/>
      <c r="BN343" s="281"/>
      <c r="BO343" s="281"/>
      <c r="BP343" s="281"/>
      <c r="BQ343" s="281"/>
      <c r="BR343" s="281"/>
      <c r="BS343" s="281"/>
      <c r="BT343" s="281"/>
      <c r="BU343" s="281"/>
      <c r="BV343" s="281"/>
      <c r="BW343" s="281"/>
      <c r="BX343" s="281"/>
      <c r="BY343" s="281"/>
      <c r="BZ343" s="281"/>
      <c r="CA343" s="281"/>
    </row>
    <row r="344" spans="2:79" s="61" customFormat="1" x14ac:dyDescent="0.2">
      <c r="B344" s="103"/>
      <c r="C344" s="85"/>
      <c r="W344" s="281"/>
      <c r="X344" s="281"/>
      <c r="Y344" s="281"/>
      <c r="Z344" s="281"/>
      <c r="AA344" s="281"/>
      <c r="AB344" s="281"/>
      <c r="AC344" s="281"/>
      <c r="AD344" s="281"/>
      <c r="AE344" s="281"/>
      <c r="AF344" s="281"/>
      <c r="AG344" s="281"/>
      <c r="AH344" s="281"/>
      <c r="AI344" s="281"/>
      <c r="AJ344" s="281"/>
      <c r="AK344" s="281"/>
      <c r="AL344" s="281"/>
      <c r="AM344" s="281"/>
      <c r="AN344" s="281"/>
      <c r="AO344" s="281"/>
      <c r="AP344" s="281"/>
      <c r="AQ344" s="281"/>
      <c r="AR344" s="281"/>
      <c r="AS344" s="281"/>
      <c r="AT344" s="281"/>
      <c r="AU344" s="281"/>
      <c r="AV344" s="281"/>
      <c r="AW344" s="281"/>
      <c r="AX344" s="281"/>
      <c r="AY344" s="281"/>
      <c r="AZ344" s="281"/>
      <c r="BA344" s="281"/>
      <c r="BB344" s="281"/>
      <c r="BC344" s="281"/>
      <c r="BD344" s="281"/>
      <c r="BE344" s="281"/>
      <c r="BF344" s="281"/>
      <c r="BG344" s="281"/>
      <c r="BH344" s="281"/>
      <c r="BI344" s="281"/>
      <c r="BJ344" s="281"/>
      <c r="BK344" s="281"/>
      <c r="BL344" s="281"/>
      <c r="BM344" s="281"/>
      <c r="BN344" s="281"/>
      <c r="BO344" s="281"/>
      <c r="BP344" s="281"/>
      <c r="BQ344" s="281"/>
      <c r="BR344" s="281"/>
      <c r="BS344" s="281"/>
      <c r="BT344" s="281"/>
      <c r="BU344" s="281"/>
      <c r="BV344" s="281"/>
      <c r="BW344" s="281"/>
      <c r="BX344" s="281"/>
      <c r="BY344" s="281"/>
      <c r="BZ344" s="281"/>
      <c r="CA344" s="281"/>
    </row>
    <row r="345" spans="2:79" s="61" customFormat="1" x14ac:dyDescent="0.2">
      <c r="B345" s="103"/>
      <c r="C345" s="85"/>
      <c r="W345" s="281"/>
      <c r="X345" s="281"/>
      <c r="Y345" s="281"/>
      <c r="Z345" s="281"/>
      <c r="AA345" s="281"/>
      <c r="AB345" s="281"/>
      <c r="AC345" s="281"/>
      <c r="AD345" s="281"/>
      <c r="AE345" s="281"/>
      <c r="AF345" s="281"/>
      <c r="AG345" s="281"/>
      <c r="AH345" s="281"/>
      <c r="AI345" s="281"/>
      <c r="AJ345" s="281"/>
      <c r="AK345" s="281"/>
      <c r="AL345" s="281"/>
      <c r="AM345" s="281"/>
      <c r="AN345" s="281"/>
      <c r="AO345" s="281"/>
      <c r="AP345" s="281"/>
      <c r="AQ345" s="281"/>
      <c r="AR345" s="281"/>
      <c r="AS345" s="281"/>
      <c r="AT345" s="281"/>
      <c r="AU345" s="281"/>
      <c r="AV345" s="281"/>
      <c r="AW345" s="281"/>
      <c r="AX345" s="281"/>
      <c r="AY345" s="281"/>
      <c r="AZ345" s="281"/>
      <c r="BA345" s="281"/>
      <c r="BB345" s="281"/>
      <c r="BC345" s="281"/>
      <c r="BD345" s="281"/>
      <c r="BE345" s="281"/>
      <c r="BF345" s="281"/>
      <c r="BG345" s="281"/>
      <c r="BH345" s="281"/>
      <c r="BI345" s="281"/>
      <c r="BJ345" s="281"/>
      <c r="BK345" s="281"/>
      <c r="BL345" s="281"/>
      <c r="BM345" s="281"/>
      <c r="BN345" s="281"/>
      <c r="BO345" s="281"/>
      <c r="BP345" s="281"/>
      <c r="BQ345" s="281"/>
      <c r="BR345" s="281"/>
      <c r="BS345" s="281"/>
      <c r="BT345" s="281"/>
      <c r="BU345" s="281"/>
      <c r="BV345" s="281"/>
      <c r="BW345" s="281"/>
      <c r="BX345" s="281"/>
      <c r="BY345" s="281"/>
      <c r="BZ345" s="281"/>
      <c r="CA345" s="281"/>
    </row>
    <row r="346" spans="2:79" s="61" customFormat="1" x14ac:dyDescent="0.2">
      <c r="B346" s="103"/>
      <c r="C346" s="85"/>
      <c r="W346" s="281"/>
      <c r="X346" s="281"/>
      <c r="Y346" s="281"/>
      <c r="Z346" s="281"/>
      <c r="AA346" s="281"/>
      <c r="AB346" s="281"/>
      <c r="AC346" s="281"/>
      <c r="AD346" s="281"/>
      <c r="AE346" s="281"/>
      <c r="AF346" s="281"/>
      <c r="AG346" s="281"/>
      <c r="AH346" s="281"/>
      <c r="AI346" s="281"/>
      <c r="AJ346" s="281"/>
      <c r="AK346" s="281"/>
      <c r="AL346" s="281"/>
      <c r="AM346" s="281"/>
      <c r="AN346" s="281"/>
      <c r="AO346" s="281"/>
      <c r="AP346" s="281"/>
      <c r="AQ346" s="281"/>
      <c r="AR346" s="281"/>
      <c r="AS346" s="281"/>
      <c r="AT346" s="281"/>
      <c r="AU346" s="281"/>
      <c r="AV346" s="281"/>
      <c r="AW346" s="281"/>
      <c r="AX346" s="281"/>
      <c r="AY346" s="281"/>
      <c r="AZ346" s="281"/>
      <c r="BA346" s="281"/>
      <c r="BB346" s="281"/>
      <c r="BC346" s="281"/>
      <c r="BD346" s="281"/>
      <c r="BE346" s="281"/>
      <c r="BF346" s="281"/>
      <c r="BG346" s="281"/>
      <c r="BH346" s="281"/>
      <c r="BI346" s="281"/>
      <c r="BJ346" s="281"/>
      <c r="BK346" s="281"/>
      <c r="BL346" s="281"/>
      <c r="BM346" s="281"/>
      <c r="BN346" s="281"/>
      <c r="BO346" s="281"/>
      <c r="BP346" s="281"/>
      <c r="BQ346" s="281"/>
      <c r="BR346" s="281"/>
      <c r="BS346" s="281"/>
      <c r="BT346" s="281"/>
      <c r="BU346" s="281"/>
      <c r="BV346" s="281"/>
      <c r="BW346" s="281"/>
      <c r="BX346" s="281"/>
      <c r="BY346" s="281"/>
      <c r="BZ346" s="281"/>
      <c r="CA346" s="281"/>
    </row>
    <row r="347" spans="2:79" s="61" customFormat="1" x14ac:dyDescent="0.2">
      <c r="B347" s="103"/>
      <c r="C347" s="85"/>
      <c r="W347" s="281"/>
      <c r="X347" s="281"/>
      <c r="Y347" s="281"/>
      <c r="Z347" s="281"/>
      <c r="AA347" s="281"/>
      <c r="AB347" s="281"/>
      <c r="AC347" s="281"/>
      <c r="AD347" s="281"/>
      <c r="AE347" s="281"/>
      <c r="AF347" s="281"/>
      <c r="AG347" s="281"/>
      <c r="AH347" s="281"/>
      <c r="AI347" s="281"/>
      <c r="AJ347" s="281"/>
      <c r="AK347" s="281"/>
      <c r="AL347" s="281"/>
      <c r="AM347" s="281"/>
      <c r="AN347" s="281"/>
      <c r="AO347" s="281"/>
      <c r="AP347" s="281"/>
      <c r="AQ347" s="281"/>
      <c r="AR347" s="281"/>
      <c r="AS347" s="281"/>
      <c r="AT347" s="281"/>
      <c r="AU347" s="281"/>
      <c r="AV347" s="281"/>
      <c r="AW347" s="281"/>
      <c r="AX347" s="281"/>
      <c r="AY347" s="281"/>
      <c r="AZ347" s="281"/>
      <c r="BA347" s="281"/>
      <c r="BB347" s="281"/>
      <c r="BC347" s="281"/>
      <c r="BD347" s="281"/>
      <c r="BE347" s="281"/>
      <c r="BF347" s="281"/>
      <c r="BG347" s="281"/>
      <c r="BH347" s="281"/>
      <c r="BI347" s="281"/>
      <c r="BJ347" s="281"/>
      <c r="BK347" s="281"/>
      <c r="BL347" s="281"/>
      <c r="BM347" s="281"/>
      <c r="BN347" s="281"/>
      <c r="BO347" s="281"/>
      <c r="BP347" s="281"/>
      <c r="BQ347" s="281"/>
      <c r="BR347" s="281"/>
      <c r="BS347" s="281"/>
      <c r="BT347" s="281"/>
      <c r="BU347" s="281"/>
      <c r="BV347" s="281"/>
      <c r="BW347" s="281"/>
      <c r="BX347" s="281"/>
      <c r="BY347" s="281"/>
      <c r="BZ347" s="281"/>
      <c r="CA347" s="281"/>
    </row>
    <row r="348" spans="2:79" s="61" customFormat="1" x14ac:dyDescent="0.2">
      <c r="B348" s="103"/>
      <c r="C348" s="85"/>
      <c r="W348" s="281"/>
      <c r="X348" s="281"/>
      <c r="Y348" s="281"/>
      <c r="Z348" s="281"/>
      <c r="AA348" s="281"/>
      <c r="AB348" s="281"/>
      <c r="AC348" s="281"/>
      <c r="AD348" s="281"/>
      <c r="AE348" s="281"/>
      <c r="AF348" s="281"/>
      <c r="AG348" s="281"/>
      <c r="AH348" s="281"/>
      <c r="AI348" s="281"/>
      <c r="AJ348" s="281"/>
      <c r="AK348" s="281"/>
      <c r="AL348" s="281"/>
      <c r="AM348" s="281"/>
      <c r="AN348" s="281"/>
      <c r="AO348" s="281"/>
      <c r="AP348" s="281"/>
      <c r="AQ348" s="281"/>
      <c r="AR348" s="281"/>
      <c r="AS348" s="281"/>
      <c r="AT348" s="281"/>
      <c r="AU348" s="281"/>
      <c r="AV348" s="281"/>
      <c r="AW348" s="281"/>
      <c r="AX348" s="281"/>
      <c r="AY348" s="281"/>
      <c r="AZ348" s="281"/>
      <c r="BA348" s="281"/>
      <c r="BB348" s="281"/>
      <c r="BC348" s="281"/>
      <c r="BD348" s="281"/>
      <c r="BE348" s="281"/>
      <c r="BF348" s="281"/>
      <c r="BG348" s="281"/>
      <c r="BH348" s="281"/>
      <c r="BI348" s="281"/>
      <c r="BJ348" s="281"/>
      <c r="BK348" s="281"/>
      <c r="BL348" s="281"/>
      <c r="BM348" s="281"/>
      <c r="BN348" s="281"/>
      <c r="BO348" s="281"/>
      <c r="BP348" s="281"/>
      <c r="BQ348" s="281"/>
      <c r="BR348" s="281"/>
      <c r="BS348" s="281"/>
      <c r="BT348" s="281"/>
      <c r="BU348" s="281"/>
      <c r="BV348" s="281"/>
      <c r="BW348" s="281"/>
      <c r="BX348" s="281"/>
      <c r="BY348" s="281"/>
      <c r="BZ348" s="281"/>
      <c r="CA348" s="281"/>
    </row>
    <row r="349" spans="2:79" s="61" customFormat="1" x14ac:dyDescent="0.2">
      <c r="B349" s="103"/>
      <c r="C349" s="85"/>
      <c r="W349" s="281"/>
      <c r="X349" s="281"/>
      <c r="Y349" s="281"/>
      <c r="Z349" s="281"/>
      <c r="AA349" s="281"/>
      <c r="AB349" s="281"/>
      <c r="AC349" s="281"/>
      <c r="AD349" s="281"/>
      <c r="AE349" s="281"/>
      <c r="AF349" s="281"/>
      <c r="AG349" s="281"/>
      <c r="AH349" s="281"/>
      <c r="AI349" s="281"/>
      <c r="AJ349" s="281"/>
      <c r="AK349" s="281"/>
      <c r="AL349" s="281"/>
      <c r="AM349" s="281"/>
      <c r="AN349" s="281"/>
      <c r="AO349" s="281"/>
      <c r="AP349" s="281"/>
      <c r="AQ349" s="281"/>
      <c r="AR349" s="281"/>
      <c r="AS349" s="281"/>
      <c r="AT349" s="281"/>
      <c r="AU349" s="281"/>
      <c r="AV349" s="281"/>
      <c r="AW349" s="281"/>
      <c r="AX349" s="281"/>
      <c r="AY349" s="281"/>
      <c r="AZ349" s="281"/>
      <c r="BA349" s="281"/>
      <c r="BB349" s="281"/>
      <c r="BC349" s="281"/>
      <c r="BD349" s="281"/>
      <c r="BE349" s="281"/>
      <c r="BF349" s="281"/>
      <c r="BG349" s="281"/>
      <c r="BH349" s="281"/>
      <c r="BI349" s="281"/>
      <c r="BJ349" s="281"/>
      <c r="BK349" s="281"/>
      <c r="BL349" s="281"/>
      <c r="BM349" s="281"/>
      <c r="BN349" s="281"/>
      <c r="BO349" s="281"/>
      <c r="BP349" s="281"/>
      <c r="BQ349" s="281"/>
      <c r="BR349" s="281"/>
      <c r="BS349" s="281"/>
      <c r="BT349" s="281"/>
      <c r="BU349" s="281"/>
      <c r="BV349" s="281"/>
      <c r="BW349" s="281"/>
      <c r="BX349" s="281"/>
      <c r="BY349" s="281"/>
      <c r="BZ349" s="281"/>
      <c r="CA349" s="281"/>
    </row>
    <row r="350" spans="2:79" s="61" customFormat="1" x14ac:dyDescent="0.2">
      <c r="B350" s="103"/>
      <c r="C350" s="85"/>
      <c r="W350" s="281"/>
      <c r="X350" s="281"/>
      <c r="Y350" s="281"/>
      <c r="Z350" s="281"/>
      <c r="AA350" s="281"/>
      <c r="AB350" s="281"/>
      <c r="AC350" s="281"/>
      <c r="AD350" s="281"/>
      <c r="AE350" s="281"/>
      <c r="AF350" s="281"/>
      <c r="AG350" s="281"/>
      <c r="AH350" s="281"/>
      <c r="AI350" s="281"/>
      <c r="AJ350" s="281"/>
      <c r="AK350" s="281"/>
      <c r="AL350" s="281"/>
      <c r="AM350" s="281"/>
      <c r="AN350" s="281"/>
      <c r="AO350" s="281"/>
      <c r="AP350" s="281"/>
      <c r="AQ350" s="281"/>
      <c r="AR350" s="281"/>
      <c r="AS350" s="281"/>
      <c r="AT350" s="281"/>
      <c r="AU350" s="281"/>
      <c r="AV350" s="281"/>
      <c r="AW350" s="281"/>
      <c r="AX350" s="281"/>
      <c r="AY350" s="281"/>
      <c r="AZ350" s="281"/>
      <c r="BA350" s="281"/>
      <c r="BB350" s="281"/>
      <c r="BC350" s="281"/>
      <c r="BD350" s="281"/>
      <c r="BE350" s="281"/>
      <c r="BF350" s="281"/>
      <c r="BG350" s="281"/>
      <c r="BH350" s="281"/>
      <c r="BI350" s="281"/>
      <c r="BJ350" s="281"/>
      <c r="BK350" s="281"/>
      <c r="BL350" s="281"/>
      <c r="BM350" s="281"/>
      <c r="BN350" s="281"/>
      <c r="BO350" s="281"/>
      <c r="BP350" s="281"/>
      <c r="BQ350" s="281"/>
      <c r="BR350" s="281"/>
      <c r="BS350" s="281"/>
      <c r="BT350" s="281"/>
      <c r="BU350" s="281"/>
      <c r="BV350" s="281"/>
      <c r="BW350" s="281"/>
      <c r="BX350" s="281"/>
      <c r="BY350" s="281"/>
      <c r="BZ350" s="281"/>
      <c r="CA350" s="281"/>
    </row>
    <row r="351" spans="2:79" s="61" customFormat="1" x14ac:dyDescent="0.2">
      <c r="B351" s="103"/>
      <c r="C351" s="85"/>
      <c r="W351" s="281"/>
      <c r="X351" s="281"/>
      <c r="Y351" s="281"/>
      <c r="Z351" s="281"/>
      <c r="AA351" s="281"/>
      <c r="AB351" s="281"/>
      <c r="AC351" s="281"/>
      <c r="AD351" s="281"/>
      <c r="AE351" s="281"/>
      <c r="AF351" s="281"/>
      <c r="AG351" s="281"/>
      <c r="AH351" s="281"/>
      <c r="AI351" s="281"/>
      <c r="AJ351" s="281"/>
      <c r="AK351" s="281"/>
      <c r="AL351" s="281"/>
      <c r="AM351" s="281"/>
      <c r="AN351" s="281"/>
      <c r="AO351" s="281"/>
      <c r="AP351" s="281"/>
      <c r="AQ351" s="281"/>
      <c r="AR351" s="281"/>
      <c r="AS351" s="281"/>
      <c r="AT351" s="281"/>
      <c r="AU351" s="281"/>
      <c r="AV351" s="281"/>
      <c r="AW351" s="281"/>
      <c r="AX351" s="281"/>
      <c r="AY351" s="281"/>
      <c r="AZ351" s="281"/>
      <c r="BA351" s="281"/>
      <c r="BB351" s="281"/>
      <c r="BC351" s="281"/>
      <c r="BD351" s="281"/>
      <c r="BE351" s="281"/>
      <c r="BF351" s="281"/>
      <c r="BG351" s="281"/>
      <c r="BH351" s="281"/>
      <c r="BI351" s="281"/>
      <c r="BJ351" s="281"/>
      <c r="BK351" s="281"/>
      <c r="BL351" s="281"/>
      <c r="BM351" s="281"/>
      <c r="BN351" s="281"/>
      <c r="BO351" s="281"/>
      <c r="BP351" s="281"/>
      <c r="BQ351" s="281"/>
      <c r="BR351" s="281"/>
      <c r="BS351" s="281"/>
      <c r="BT351" s="281"/>
      <c r="BU351" s="281"/>
      <c r="BV351" s="281"/>
      <c r="BW351" s="281"/>
      <c r="BX351" s="281"/>
      <c r="BY351" s="281"/>
      <c r="BZ351" s="281"/>
      <c r="CA351" s="281"/>
    </row>
    <row r="352" spans="2:79" s="61" customFormat="1" x14ac:dyDescent="0.2">
      <c r="B352" s="103"/>
      <c r="C352" s="85"/>
      <c r="W352" s="281"/>
      <c r="X352" s="281"/>
      <c r="Y352" s="281"/>
      <c r="Z352" s="281"/>
      <c r="AA352" s="281"/>
      <c r="AB352" s="281"/>
      <c r="AC352" s="281"/>
      <c r="AD352" s="281"/>
      <c r="AE352" s="281"/>
      <c r="AF352" s="281"/>
      <c r="AG352" s="281"/>
      <c r="AH352" s="281"/>
      <c r="AI352" s="281"/>
      <c r="AJ352" s="281"/>
      <c r="AK352" s="281"/>
      <c r="AL352" s="281"/>
      <c r="AM352" s="281"/>
      <c r="AN352" s="281"/>
      <c r="AO352" s="281"/>
      <c r="AP352" s="281"/>
      <c r="AQ352" s="281"/>
      <c r="AR352" s="281"/>
      <c r="AS352" s="281"/>
      <c r="AT352" s="281"/>
      <c r="AU352" s="281"/>
      <c r="AV352" s="281"/>
      <c r="AW352" s="281"/>
      <c r="AX352" s="281"/>
      <c r="AY352" s="281"/>
      <c r="AZ352" s="281"/>
      <c r="BA352" s="281"/>
      <c r="BB352" s="281"/>
      <c r="BC352" s="281"/>
      <c r="BD352" s="281"/>
      <c r="BE352" s="281"/>
      <c r="BF352" s="281"/>
      <c r="BG352" s="281"/>
      <c r="BH352" s="281"/>
      <c r="BI352" s="281"/>
      <c r="BJ352" s="281"/>
      <c r="BK352" s="281"/>
      <c r="BL352" s="281"/>
      <c r="BM352" s="281"/>
      <c r="BN352" s="281"/>
      <c r="BO352" s="281"/>
      <c r="BP352" s="281"/>
      <c r="BQ352" s="281"/>
      <c r="BR352" s="281"/>
      <c r="BS352" s="281"/>
      <c r="BT352" s="281"/>
      <c r="BU352" s="281"/>
      <c r="BV352" s="281"/>
      <c r="BW352" s="281"/>
      <c r="BX352" s="281"/>
      <c r="BY352" s="281"/>
      <c r="BZ352" s="281"/>
      <c r="CA352" s="281"/>
    </row>
    <row r="353" spans="2:79" s="61" customFormat="1" x14ac:dyDescent="0.2">
      <c r="B353" s="103"/>
      <c r="C353" s="85"/>
      <c r="W353" s="281"/>
      <c r="X353" s="281"/>
      <c r="Y353" s="281"/>
      <c r="Z353" s="281"/>
      <c r="AA353" s="281"/>
      <c r="AB353" s="281"/>
      <c r="AC353" s="281"/>
      <c r="AD353" s="281"/>
      <c r="AE353" s="281"/>
      <c r="AF353" s="281"/>
      <c r="AG353" s="281"/>
      <c r="AH353" s="281"/>
      <c r="AI353" s="281"/>
      <c r="AJ353" s="281"/>
      <c r="AK353" s="281"/>
      <c r="AL353" s="281"/>
      <c r="AM353" s="281"/>
      <c r="AN353" s="281"/>
      <c r="AO353" s="281"/>
      <c r="AP353" s="281"/>
      <c r="AQ353" s="281"/>
      <c r="AR353" s="281"/>
      <c r="AS353" s="281"/>
      <c r="AT353" s="281"/>
      <c r="AU353" s="281"/>
      <c r="AV353" s="281"/>
      <c r="AW353" s="281"/>
      <c r="AX353" s="281"/>
      <c r="AY353" s="281"/>
      <c r="AZ353" s="281"/>
      <c r="BA353" s="281"/>
      <c r="BB353" s="281"/>
      <c r="BC353" s="281"/>
      <c r="BD353" s="281"/>
      <c r="BE353" s="281"/>
      <c r="BF353" s="281"/>
      <c r="BG353" s="281"/>
      <c r="BH353" s="281"/>
      <c r="BI353" s="281"/>
      <c r="BJ353" s="281"/>
      <c r="BK353" s="281"/>
      <c r="BL353" s="281"/>
      <c r="BM353" s="281"/>
      <c r="BN353" s="281"/>
      <c r="BO353" s="281"/>
      <c r="BP353" s="281"/>
      <c r="BQ353" s="281"/>
      <c r="BR353" s="281"/>
      <c r="BS353" s="281"/>
      <c r="BT353" s="281"/>
      <c r="BU353" s="281"/>
      <c r="BV353" s="281"/>
      <c r="BW353" s="281"/>
      <c r="BX353" s="281"/>
      <c r="BY353" s="281"/>
      <c r="BZ353" s="281"/>
      <c r="CA353" s="281"/>
    </row>
    <row r="354" spans="2:79" s="61" customFormat="1" x14ac:dyDescent="0.2">
      <c r="B354" s="103"/>
      <c r="C354" s="85"/>
      <c r="W354" s="281"/>
      <c r="X354" s="281"/>
      <c r="Y354" s="281"/>
      <c r="Z354" s="281"/>
      <c r="AA354" s="281"/>
      <c r="AB354" s="281"/>
      <c r="AC354" s="281"/>
      <c r="AD354" s="281"/>
      <c r="AE354" s="281"/>
      <c r="AF354" s="281"/>
      <c r="AG354" s="281"/>
      <c r="AH354" s="281"/>
      <c r="AI354" s="281"/>
      <c r="AJ354" s="281"/>
      <c r="AK354" s="281"/>
      <c r="AL354" s="281"/>
      <c r="AM354" s="281"/>
      <c r="AN354" s="281"/>
      <c r="AO354" s="281"/>
      <c r="AP354" s="281"/>
      <c r="AQ354" s="281"/>
      <c r="AR354" s="281"/>
      <c r="AS354" s="281"/>
      <c r="AT354" s="281"/>
      <c r="AU354" s="281"/>
      <c r="AV354" s="281"/>
      <c r="AW354" s="281"/>
      <c r="AX354" s="281"/>
      <c r="AY354" s="281"/>
      <c r="AZ354" s="281"/>
      <c r="BA354" s="281"/>
      <c r="BB354" s="281"/>
      <c r="BC354" s="281"/>
      <c r="BD354" s="281"/>
      <c r="BE354" s="281"/>
      <c r="BF354" s="281"/>
      <c r="BG354" s="281"/>
      <c r="BH354" s="281"/>
      <c r="BI354" s="281"/>
      <c r="BJ354" s="281"/>
      <c r="BK354" s="281"/>
      <c r="BL354" s="281"/>
      <c r="BM354" s="281"/>
      <c r="BN354" s="281"/>
      <c r="BO354" s="281"/>
      <c r="BP354" s="281"/>
      <c r="BQ354" s="281"/>
      <c r="BR354" s="281"/>
      <c r="BS354" s="281"/>
      <c r="BT354" s="281"/>
      <c r="BU354" s="281"/>
      <c r="BV354" s="281"/>
      <c r="BW354" s="281"/>
      <c r="BX354" s="281"/>
      <c r="BY354" s="281"/>
      <c r="BZ354" s="281"/>
      <c r="CA354" s="281"/>
    </row>
    <row r="355" spans="2:79" s="61" customFormat="1" x14ac:dyDescent="0.2">
      <c r="B355" s="103"/>
      <c r="C355" s="85"/>
      <c r="W355" s="281"/>
      <c r="X355" s="281"/>
      <c r="Y355" s="281"/>
      <c r="Z355" s="281"/>
      <c r="AA355" s="281"/>
      <c r="AB355" s="281"/>
      <c r="AC355" s="281"/>
      <c r="AD355" s="281"/>
      <c r="AE355" s="281"/>
      <c r="AF355" s="281"/>
      <c r="AG355" s="281"/>
      <c r="AH355" s="281"/>
      <c r="AI355" s="281"/>
      <c r="AJ355" s="281"/>
      <c r="AK355" s="281"/>
      <c r="AL355" s="281"/>
      <c r="AM355" s="281"/>
      <c r="AN355" s="281"/>
      <c r="AO355" s="281"/>
      <c r="AP355" s="281"/>
      <c r="AQ355" s="281"/>
      <c r="AR355" s="281"/>
      <c r="AS355" s="281"/>
      <c r="AT355" s="281"/>
      <c r="AU355" s="281"/>
      <c r="AV355" s="281"/>
      <c r="AW355" s="281"/>
      <c r="AX355" s="281"/>
      <c r="AY355" s="281"/>
      <c r="AZ355" s="281"/>
      <c r="BA355" s="281"/>
      <c r="BB355" s="281"/>
      <c r="BC355" s="281"/>
      <c r="BD355" s="281"/>
      <c r="BE355" s="281"/>
      <c r="BF355" s="281"/>
      <c r="BG355" s="281"/>
      <c r="BH355" s="281"/>
      <c r="BI355" s="281"/>
      <c r="BJ355" s="281"/>
      <c r="BK355" s="281"/>
      <c r="BL355" s="281"/>
      <c r="BM355" s="281"/>
      <c r="BN355" s="281"/>
      <c r="BO355" s="281"/>
      <c r="BP355" s="281"/>
      <c r="BQ355" s="281"/>
      <c r="BR355" s="281"/>
      <c r="BS355" s="281"/>
      <c r="BT355" s="281"/>
      <c r="BU355" s="281"/>
      <c r="BV355" s="281"/>
      <c r="BW355" s="281"/>
      <c r="BX355" s="281"/>
      <c r="BY355" s="281"/>
      <c r="BZ355" s="281"/>
      <c r="CA355" s="281"/>
    </row>
    <row r="356" spans="2:79" s="61" customFormat="1" x14ac:dyDescent="0.2">
      <c r="B356" s="103"/>
      <c r="C356" s="85"/>
      <c r="W356" s="281"/>
      <c r="X356" s="281"/>
      <c r="Y356" s="281"/>
      <c r="Z356" s="281"/>
      <c r="AA356" s="281"/>
      <c r="AB356" s="281"/>
      <c r="AC356" s="281"/>
      <c r="AD356" s="281"/>
      <c r="AE356" s="281"/>
      <c r="AF356" s="281"/>
      <c r="AG356" s="281"/>
      <c r="AH356" s="281"/>
      <c r="AI356" s="281"/>
      <c r="AJ356" s="281"/>
      <c r="AK356" s="281"/>
      <c r="AL356" s="281"/>
      <c r="AM356" s="281"/>
      <c r="AN356" s="281"/>
      <c r="AO356" s="281"/>
      <c r="AP356" s="281"/>
      <c r="AQ356" s="281"/>
      <c r="AR356" s="281"/>
      <c r="AS356" s="281"/>
      <c r="AT356" s="281"/>
      <c r="AU356" s="281"/>
      <c r="AV356" s="281"/>
      <c r="AW356" s="281"/>
      <c r="AX356" s="281"/>
      <c r="AY356" s="281"/>
      <c r="AZ356" s="281"/>
      <c r="BA356" s="281"/>
      <c r="BB356" s="281"/>
      <c r="BC356" s="281"/>
      <c r="BD356" s="281"/>
      <c r="BE356" s="281"/>
      <c r="BF356" s="281"/>
      <c r="BG356" s="281"/>
      <c r="BH356" s="281"/>
      <c r="BI356" s="281"/>
      <c r="BJ356" s="281"/>
      <c r="BK356" s="281"/>
      <c r="BL356" s="281"/>
      <c r="BM356" s="281"/>
      <c r="BN356" s="281"/>
      <c r="BO356" s="281"/>
      <c r="BP356" s="281"/>
      <c r="BQ356" s="281"/>
      <c r="BR356" s="281"/>
      <c r="BS356" s="281"/>
      <c r="BT356" s="281"/>
      <c r="BU356" s="281"/>
      <c r="BV356" s="281"/>
      <c r="BW356" s="281"/>
      <c r="BX356" s="281"/>
      <c r="BY356" s="281"/>
      <c r="BZ356" s="281"/>
      <c r="CA356" s="281"/>
    </row>
    <row r="357" spans="2:79" s="61" customFormat="1" x14ac:dyDescent="0.2">
      <c r="B357" s="103"/>
      <c r="C357" s="85"/>
      <c r="W357" s="281"/>
      <c r="X357" s="281"/>
      <c r="Y357" s="281"/>
      <c r="Z357" s="281"/>
      <c r="AA357" s="281"/>
      <c r="AB357" s="281"/>
      <c r="AC357" s="281"/>
      <c r="AD357" s="281"/>
      <c r="AE357" s="281"/>
      <c r="AF357" s="281"/>
      <c r="AG357" s="281"/>
      <c r="AH357" s="281"/>
      <c r="AI357" s="281"/>
      <c r="AJ357" s="281"/>
      <c r="AK357" s="281"/>
      <c r="AL357" s="281"/>
      <c r="AM357" s="281"/>
      <c r="AN357" s="281"/>
      <c r="AO357" s="281"/>
      <c r="AP357" s="281"/>
      <c r="AQ357" s="281"/>
      <c r="AR357" s="281"/>
      <c r="AS357" s="281"/>
      <c r="AT357" s="281"/>
      <c r="AU357" s="281"/>
      <c r="AV357" s="281"/>
      <c r="AW357" s="281"/>
      <c r="AX357" s="281"/>
      <c r="AY357" s="281"/>
      <c r="AZ357" s="281"/>
      <c r="BA357" s="281"/>
      <c r="BB357" s="281"/>
      <c r="BC357" s="281"/>
      <c r="BD357" s="281"/>
      <c r="BE357" s="281"/>
      <c r="BF357" s="281"/>
      <c r="BG357" s="281"/>
      <c r="BH357" s="281"/>
      <c r="BI357" s="281"/>
      <c r="BJ357" s="281"/>
      <c r="BK357" s="281"/>
      <c r="BL357" s="281"/>
      <c r="BM357" s="281"/>
      <c r="BN357" s="281"/>
      <c r="BO357" s="281"/>
      <c r="BP357" s="281"/>
      <c r="BQ357" s="281"/>
      <c r="BR357" s="281"/>
      <c r="BS357" s="281"/>
      <c r="BT357" s="281"/>
      <c r="BU357" s="281"/>
      <c r="BV357" s="281"/>
      <c r="BW357" s="281"/>
      <c r="BX357" s="281"/>
      <c r="BY357" s="281"/>
      <c r="BZ357" s="281"/>
      <c r="CA357" s="281"/>
    </row>
    <row r="358" spans="2:79" s="61" customFormat="1" x14ac:dyDescent="0.2">
      <c r="B358" s="103"/>
      <c r="C358" s="85"/>
      <c r="W358" s="281"/>
      <c r="X358" s="281"/>
      <c r="Y358" s="281"/>
      <c r="Z358" s="281"/>
      <c r="AA358" s="281"/>
      <c r="AB358" s="281"/>
      <c r="AC358" s="281"/>
      <c r="AD358" s="281"/>
      <c r="AE358" s="281"/>
      <c r="AF358" s="281"/>
      <c r="AG358" s="281"/>
      <c r="AH358" s="281"/>
      <c r="AI358" s="281"/>
      <c r="AJ358" s="281"/>
      <c r="AK358" s="281"/>
      <c r="AL358" s="281"/>
      <c r="AM358" s="281"/>
      <c r="AN358" s="281"/>
      <c r="AO358" s="281"/>
      <c r="AP358" s="281"/>
      <c r="AQ358" s="281"/>
      <c r="AR358" s="281"/>
      <c r="AS358" s="281"/>
      <c r="AT358" s="281"/>
      <c r="AU358" s="281"/>
      <c r="AV358" s="281"/>
      <c r="AW358" s="281"/>
      <c r="AX358" s="281"/>
      <c r="AY358" s="281"/>
      <c r="AZ358" s="281"/>
      <c r="BA358" s="281"/>
      <c r="BB358" s="281"/>
      <c r="BC358" s="281"/>
      <c r="BD358" s="281"/>
      <c r="BE358" s="281"/>
      <c r="BF358" s="281"/>
      <c r="BG358" s="281"/>
      <c r="BH358" s="281"/>
      <c r="BI358" s="281"/>
      <c r="BJ358" s="281"/>
      <c r="BK358" s="281"/>
      <c r="BL358" s="281"/>
      <c r="BM358" s="281"/>
      <c r="BN358" s="281"/>
      <c r="BO358" s="281"/>
      <c r="BP358" s="281"/>
      <c r="BQ358" s="281"/>
      <c r="BR358" s="281"/>
      <c r="BS358" s="281"/>
      <c r="BT358" s="281"/>
      <c r="BU358" s="281"/>
      <c r="BV358" s="281"/>
      <c r="BW358" s="281"/>
      <c r="BX358" s="281"/>
      <c r="BY358" s="281"/>
      <c r="BZ358" s="281"/>
      <c r="CA358" s="281"/>
    </row>
    <row r="359" spans="2:79" s="61" customFormat="1" x14ac:dyDescent="0.2">
      <c r="B359" s="103"/>
      <c r="C359" s="85"/>
      <c r="W359" s="281"/>
      <c r="X359" s="281"/>
      <c r="Y359" s="281"/>
      <c r="Z359" s="281"/>
      <c r="AA359" s="281"/>
      <c r="AB359" s="281"/>
      <c r="AC359" s="281"/>
      <c r="AD359" s="281"/>
      <c r="AE359" s="281"/>
      <c r="AF359" s="281"/>
      <c r="AG359" s="281"/>
      <c r="AH359" s="281"/>
      <c r="AI359" s="281"/>
      <c r="AJ359" s="281"/>
      <c r="AK359" s="281"/>
      <c r="AL359" s="281"/>
      <c r="AM359" s="281"/>
      <c r="AN359" s="281"/>
      <c r="AO359" s="281"/>
      <c r="AP359" s="281"/>
      <c r="AQ359" s="281"/>
      <c r="AR359" s="281"/>
      <c r="AS359" s="281"/>
      <c r="AT359" s="281"/>
      <c r="AU359" s="281"/>
      <c r="AV359" s="281"/>
      <c r="AW359" s="281"/>
      <c r="AX359" s="281"/>
      <c r="AY359" s="281"/>
      <c r="AZ359" s="281"/>
      <c r="BA359" s="281"/>
      <c r="BB359" s="281"/>
      <c r="BC359" s="281"/>
      <c r="BD359" s="281"/>
      <c r="BE359" s="281"/>
      <c r="BF359" s="281"/>
      <c r="BG359" s="281"/>
      <c r="BH359" s="281"/>
      <c r="BI359" s="281"/>
      <c r="BJ359" s="281"/>
      <c r="BK359" s="281"/>
      <c r="BL359" s="281"/>
      <c r="BM359" s="281"/>
      <c r="BN359" s="281"/>
      <c r="BO359" s="281"/>
      <c r="BP359" s="281"/>
      <c r="BQ359" s="281"/>
      <c r="BR359" s="281"/>
      <c r="BS359" s="281"/>
      <c r="BT359" s="281"/>
      <c r="BU359" s="281"/>
      <c r="BV359" s="281"/>
      <c r="BW359" s="281"/>
      <c r="BX359" s="281"/>
      <c r="BY359" s="281"/>
      <c r="BZ359" s="281"/>
      <c r="CA359" s="281"/>
    </row>
    <row r="360" spans="2:79" s="61" customFormat="1" x14ac:dyDescent="0.2">
      <c r="B360" s="103"/>
      <c r="C360" s="85"/>
      <c r="W360" s="281"/>
      <c r="X360" s="281"/>
      <c r="Y360" s="281"/>
      <c r="Z360" s="281"/>
      <c r="AA360" s="281"/>
      <c r="AB360" s="281"/>
      <c r="AC360" s="281"/>
      <c r="AD360" s="281"/>
      <c r="AE360" s="281"/>
      <c r="AF360" s="281"/>
      <c r="AG360" s="281"/>
      <c r="AH360" s="281"/>
      <c r="AI360" s="281"/>
      <c r="AJ360" s="281"/>
      <c r="AK360" s="281"/>
      <c r="AL360" s="281"/>
      <c r="AM360" s="281"/>
      <c r="AN360" s="281"/>
      <c r="AO360" s="281"/>
      <c r="AP360" s="281"/>
      <c r="AQ360" s="281"/>
      <c r="AR360" s="281"/>
      <c r="AS360" s="281"/>
      <c r="AT360" s="281"/>
      <c r="AU360" s="281"/>
      <c r="AV360" s="281"/>
      <c r="AW360" s="281"/>
      <c r="AX360" s="281"/>
      <c r="AY360" s="281"/>
      <c r="AZ360" s="281"/>
      <c r="BA360" s="281"/>
      <c r="BB360" s="281"/>
      <c r="BC360" s="281"/>
      <c r="BD360" s="281"/>
      <c r="BE360" s="281"/>
      <c r="BF360" s="281"/>
      <c r="BG360" s="281"/>
      <c r="BH360" s="281"/>
      <c r="BI360" s="281"/>
      <c r="BJ360" s="281"/>
      <c r="BK360" s="281"/>
      <c r="BL360" s="281"/>
      <c r="BM360" s="281"/>
      <c r="BN360" s="281"/>
      <c r="BO360" s="281"/>
      <c r="BP360" s="281"/>
      <c r="BQ360" s="281"/>
      <c r="BR360" s="281"/>
      <c r="BS360" s="281"/>
      <c r="BT360" s="281"/>
      <c r="BU360" s="281"/>
      <c r="BV360" s="281"/>
      <c r="BW360" s="281"/>
      <c r="BX360" s="281"/>
      <c r="BY360" s="281"/>
      <c r="BZ360" s="281"/>
      <c r="CA360" s="281"/>
    </row>
    <row r="361" spans="2:79" s="61" customFormat="1" x14ac:dyDescent="0.2">
      <c r="B361" s="103"/>
      <c r="C361" s="85"/>
      <c r="W361" s="281"/>
      <c r="X361" s="281"/>
      <c r="Y361" s="281"/>
      <c r="Z361" s="281"/>
      <c r="AA361" s="281"/>
      <c r="AB361" s="281"/>
      <c r="AC361" s="281"/>
      <c r="AD361" s="281"/>
      <c r="AE361" s="281"/>
      <c r="AF361" s="281"/>
      <c r="AG361" s="281"/>
      <c r="AH361" s="281"/>
      <c r="AI361" s="281"/>
      <c r="AJ361" s="281"/>
      <c r="AK361" s="281"/>
      <c r="AL361" s="281"/>
      <c r="AM361" s="281"/>
      <c r="AN361" s="281"/>
      <c r="AO361" s="281"/>
      <c r="AP361" s="281"/>
      <c r="AQ361" s="281"/>
      <c r="AR361" s="281"/>
      <c r="AS361" s="281"/>
      <c r="AT361" s="281"/>
      <c r="AU361" s="281"/>
      <c r="AV361" s="281"/>
      <c r="AW361" s="281"/>
      <c r="AX361" s="281"/>
      <c r="AY361" s="281"/>
      <c r="AZ361" s="281"/>
      <c r="BA361" s="281"/>
      <c r="BB361" s="281"/>
      <c r="BC361" s="281"/>
      <c r="BD361" s="281"/>
      <c r="BE361" s="281"/>
      <c r="BF361" s="281"/>
      <c r="BG361" s="281"/>
      <c r="BH361" s="281"/>
      <c r="BI361" s="281"/>
      <c r="BJ361" s="281"/>
      <c r="BK361" s="281"/>
      <c r="BL361" s="281"/>
      <c r="BM361" s="281"/>
      <c r="BN361" s="281"/>
      <c r="BO361" s="281"/>
      <c r="BP361" s="281"/>
      <c r="BQ361" s="281"/>
      <c r="BR361" s="281"/>
      <c r="BS361" s="281"/>
      <c r="BT361" s="281"/>
      <c r="BU361" s="281"/>
      <c r="BV361" s="281"/>
      <c r="BW361" s="281"/>
      <c r="BX361" s="281"/>
      <c r="BY361" s="281"/>
      <c r="BZ361" s="281"/>
      <c r="CA361" s="281"/>
    </row>
    <row r="362" spans="2:79" s="61" customFormat="1" x14ac:dyDescent="0.2">
      <c r="B362" s="103"/>
      <c r="C362" s="85"/>
      <c r="W362" s="281"/>
      <c r="X362" s="281"/>
      <c r="Y362" s="281"/>
      <c r="Z362" s="281"/>
      <c r="AA362" s="281"/>
      <c r="AB362" s="281"/>
      <c r="AC362" s="281"/>
      <c r="AD362" s="281"/>
      <c r="AE362" s="281"/>
      <c r="AF362" s="281"/>
      <c r="AG362" s="281"/>
      <c r="AH362" s="281"/>
      <c r="AI362" s="281"/>
      <c r="AJ362" s="281"/>
      <c r="AK362" s="281"/>
      <c r="AL362" s="281"/>
      <c r="AM362" s="281"/>
      <c r="AN362" s="281"/>
      <c r="AO362" s="281"/>
      <c r="AP362" s="281"/>
      <c r="AQ362" s="281"/>
      <c r="AR362" s="281"/>
      <c r="AS362" s="281"/>
      <c r="AT362" s="281"/>
      <c r="AU362" s="281"/>
      <c r="AV362" s="281"/>
      <c r="AW362" s="281"/>
      <c r="AX362" s="281"/>
      <c r="AY362" s="281"/>
      <c r="AZ362" s="281"/>
      <c r="BA362" s="281"/>
      <c r="BB362" s="281"/>
      <c r="BC362" s="281"/>
      <c r="BD362" s="281"/>
      <c r="BE362" s="281"/>
      <c r="BF362" s="281"/>
      <c r="BG362" s="281"/>
      <c r="BH362" s="281"/>
      <c r="BI362" s="281"/>
      <c r="BJ362" s="281"/>
      <c r="BK362" s="281"/>
      <c r="BL362" s="281"/>
      <c r="BM362" s="281"/>
      <c r="BN362" s="281"/>
      <c r="BO362" s="281"/>
      <c r="BP362" s="281"/>
      <c r="BQ362" s="281"/>
      <c r="BR362" s="281"/>
      <c r="BS362" s="281"/>
      <c r="BT362" s="281"/>
      <c r="BU362" s="281"/>
      <c r="BV362" s="281"/>
      <c r="BW362" s="281"/>
      <c r="BX362" s="281"/>
      <c r="BY362" s="281"/>
      <c r="BZ362" s="281"/>
      <c r="CA362" s="281"/>
    </row>
    <row r="363" spans="2:79" s="61" customFormat="1" x14ac:dyDescent="0.2">
      <c r="B363" s="103"/>
      <c r="C363" s="85"/>
      <c r="W363" s="281"/>
      <c r="X363" s="281"/>
      <c r="Y363" s="281"/>
      <c r="Z363" s="281"/>
      <c r="AA363" s="281"/>
      <c r="AB363" s="281"/>
      <c r="AC363" s="281"/>
      <c r="AD363" s="281"/>
      <c r="AE363" s="281"/>
      <c r="AF363" s="281"/>
      <c r="AG363" s="281"/>
      <c r="AH363" s="281"/>
      <c r="AI363" s="281"/>
      <c r="AJ363" s="281"/>
      <c r="AK363" s="281"/>
      <c r="AL363" s="281"/>
      <c r="AM363" s="281"/>
      <c r="AN363" s="281"/>
      <c r="AO363" s="281"/>
      <c r="AP363" s="281"/>
      <c r="AQ363" s="281"/>
      <c r="AR363" s="281"/>
      <c r="AS363" s="281"/>
      <c r="AT363" s="281"/>
      <c r="AU363" s="281"/>
      <c r="AV363" s="281"/>
      <c r="AW363" s="281"/>
      <c r="AX363" s="281"/>
      <c r="AY363" s="281"/>
      <c r="AZ363" s="281"/>
      <c r="BA363" s="281"/>
      <c r="BB363" s="281"/>
      <c r="BC363" s="281"/>
      <c r="BD363" s="281"/>
      <c r="BE363" s="281"/>
      <c r="BF363" s="281"/>
      <c r="BG363" s="281"/>
      <c r="BH363" s="281"/>
      <c r="BI363" s="281"/>
      <c r="BJ363" s="281"/>
      <c r="BK363" s="281"/>
      <c r="BL363" s="281"/>
      <c r="BM363" s="281"/>
      <c r="BN363" s="281"/>
      <c r="BO363" s="281"/>
      <c r="BP363" s="281"/>
      <c r="BQ363" s="281"/>
      <c r="BR363" s="281"/>
      <c r="BS363" s="281"/>
      <c r="BT363" s="281"/>
      <c r="BU363" s="281"/>
      <c r="BV363" s="281"/>
      <c r="BW363" s="281"/>
      <c r="BX363" s="281"/>
      <c r="BY363" s="281"/>
      <c r="BZ363" s="281"/>
      <c r="CA363" s="281"/>
    </row>
    <row r="364" spans="2:79" s="61" customFormat="1" x14ac:dyDescent="0.2">
      <c r="B364" s="103"/>
      <c r="C364" s="85"/>
      <c r="W364" s="281"/>
      <c r="X364" s="281"/>
      <c r="Y364" s="281"/>
      <c r="Z364" s="281"/>
      <c r="AA364" s="281"/>
      <c r="AB364" s="281"/>
      <c r="AC364" s="281"/>
      <c r="AD364" s="281"/>
      <c r="AE364" s="281"/>
      <c r="AF364" s="281"/>
      <c r="AG364" s="281"/>
      <c r="AH364" s="281"/>
      <c r="AI364" s="281"/>
      <c r="AJ364" s="281"/>
      <c r="AK364" s="281"/>
      <c r="AL364" s="281"/>
      <c r="AM364" s="281"/>
      <c r="AN364" s="281"/>
      <c r="AO364" s="281"/>
      <c r="AP364" s="281"/>
      <c r="AQ364" s="281"/>
      <c r="AR364" s="281"/>
      <c r="AS364" s="281"/>
      <c r="AT364" s="281"/>
      <c r="AU364" s="281"/>
      <c r="AV364" s="281"/>
      <c r="AW364" s="281"/>
      <c r="AX364" s="281"/>
      <c r="AY364" s="281"/>
      <c r="AZ364" s="281"/>
      <c r="BA364" s="281"/>
      <c r="BB364" s="281"/>
      <c r="BC364" s="281"/>
      <c r="BD364" s="281"/>
      <c r="BE364" s="281"/>
      <c r="BF364" s="281"/>
      <c r="BG364" s="281"/>
      <c r="BH364" s="281"/>
      <c r="BI364" s="281"/>
      <c r="BJ364" s="281"/>
      <c r="BK364" s="281"/>
      <c r="BL364" s="281"/>
      <c r="BM364" s="281"/>
      <c r="BN364" s="281"/>
      <c r="BO364" s="281"/>
      <c r="BP364" s="281"/>
      <c r="BQ364" s="281"/>
      <c r="BR364" s="281"/>
      <c r="BS364" s="281"/>
      <c r="BT364" s="281"/>
      <c r="BU364" s="281"/>
      <c r="BV364" s="281"/>
      <c r="BW364" s="281"/>
      <c r="BX364" s="281"/>
      <c r="BY364" s="281"/>
      <c r="BZ364" s="281"/>
      <c r="CA364" s="281"/>
    </row>
    <row r="365" spans="2:79" s="61" customFormat="1" x14ac:dyDescent="0.2">
      <c r="B365" s="103"/>
      <c r="C365" s="85"/>
      <c r="W365" s="281"/>
      <c r="X365" s="281"/>
      <c r="Y365" s="281"/>
      <c r="Z365" s="281"/>
      <c r="AA365" s="281"/>
      <c r="AB365" s="281"/>
      <c r="AC365" s="281"/>
      <c r="AD365" s="281"/>
      <c r="AE365" s="281"/>
      <c r="AF365" s="281"/>
      <c r="AG365" s="281"/>
      <c r="AH365" s="281"/>
      <c r="AI365" s="281"/>
      <c r="AJ365" s="281"/>
      <c r="AK365" s="281"/>
      <c r="AL365" s="281"/>
      <c r="AM365" s="281"/>
      <c r="AN365" s="281"/>
      <c r="AO365" s="281"/>
      <c r="AP365" s="281"/>
      <c r="AQ365" s="281"/>
      <c r="AR365" s="281"/>
      <c r="AS365" s="281"/>
      <c r="AT365" s="281"/>
      <c r="AU365" s="281"/>
      <c r="AV365" s="281"/>
      <c r="AW365" s="281"/>
      <c r="AX365" s="281"/>
      <c r="AY365" s="281"/>
      <c r="AZ365" s="281"/>
      <c r="BA365" s="281"/>
      <c r="BB365" s="281"/>
      <c r="BC365" s="281"/>
      <c r="BD365" s="281"/>
      <c r="BE365" s="281"/>
      <c r="BF365" s="281"/>
      <c r="BG365" s="281"/>
      <c r="BH365" s="281"/>
      <c r="BI365" s="281"/>
      <c r="BJ365" s="281"/>
      <c r="BK365" s="281"/>
      <c r="BL365" s="281"/>
      <c r="BM365" s="281"/>
      <c r="BN365" s="281"/>
      <c r="BO365" s="281"/>
      <c r="BP365" s="281"/>
      <c r="BQ365" s="281"/>
      <c r="BR365" s="281"/>
      <c r="BS365" s="281"/>
      <c r="BT365" s="281"/>
      <c r="BU365" s="281"/>
      <c r="BV365" s="281"/>
      <c r="BW365" s="281"/>
      <c r="BX365" s="281"/>
      <c r="BY365" s="281"/>
      <c r="BZ365" s="281"/>
      <c r="CA365" s="281"/>
    </row>
    <row r="366" spans="2:79" s="61" customFormat="1" x14ac:dyDescent="0.2">
      <c r="B366" s="103"/>
      <c r="C366" s="85"/>
      <c r="W366" s="281"/>
      <c r="X366" s="281"/>
      <c r="Y366" s="281"/>
      <c r="Z366" s="281"/>
      <c r="AA366" s="281"/>
      <c r="AB366" s="281"/>
      <c r="AC366" s="281"/>
      <c r="AD366" s="281"/>
      <c r="AE366" s="281"/>
      <c r="AF366" s="281"/>
      <c r="AG366" s="281"/>
      <c r="AH366" s="281"/>
      <c r="AI366" s="281"/>
      <c r="AJ366" s="281"/>
      <c r="AK366" s="281"/>
      <c r="AL366" s="281"/>
      <c r="AM366" s="281"/>
      <c r="AN366" s="281"/>
      <c r="AO366" s="281"/>
      <c r="AP366" s="281"/>
      <c r="AQ366" s="281"/>
      <c r="AR366" s="281"/>
      <c r="AS366" s="281"/>
      <c r="AT366" s="281"/>
      <c r="AU366" s="281"/>
      <c r="AV366" s="281"/>
      <c r="AW366" s="281"/>
      <c r="AX366" s="281"/>
      <c r="AY366" s="281"/>
      <c r="AZ366" s="281"/>
      <c r="BA366" s="281"/>
      <c r="BB366" s="281"/>
      <c r="BC366" s="281"/>
      <c r="BD366" s="281"/>
      <c r="BE366" s="281"/>
      <c r="BF366" s="281"/>
      <c r="BG366" s="281"/>
      <c r="BH366" s="281"/>
      <c r="BI366" s="281"/>
      <c r="BJ366" s="281"/>
      <c r="BK366" s="281"/>
      <c r="BL366" s="281"/>
      <c r="BM366" s="281"/>
      <c r="BN366" s="281"/>
      <c r="BO366" s="281"/>
      <c r="BP366" s="281"/>
      <c r="BQ366" s="281"/>
      <c r="BR366" s="281"/>
      <c r="BS366" s="281"/>
      <c r="BT366" s="281"/>
      <c r="BU366" s="281"/>
      <c r="BV366" s="281"/>
      <c r="BW366" s="281"/>
      <c r="BX366" s="281"/>
      <c r="BY366" s="281"/>
      <c r="BZ366" s="281"/>
      <c r="CA366" s="281"/>
    </row>
    <row r="367" spans="2:79" s="61" customFormat="1" x14ac:dyDescent="0.2">
      <c r="B367" s="103"/>
      <c r="C367" s="85"/>
      <c r="W367" s="281"/>
      <c r="X367" s="281"/>
      <c r="Y367" s="281"/>
      <c r="Z367" s="281"/>
      <c r="AA367" s="281"/>
      <c r="AB367" s="281"/>
      <c r="AC367" s="281"/>
      <c r="AD367" s="281"/>
      <c r="AE367" s="281"/>
      <c r="AF367" s="281"/>
      <c r="AG367" s="281"/>
      <c r="AH367" s="281"/>
      <c r="AI367" s="281"/>
      <c r="AJ367" s="281"/>
      <c r="AK367" s="281"/>
      <c r="AL367" s="281"/>
      <c r="AM367" s="281"/>
      <c r="AN367" s="281"/>
      <c r="AO367" s="281"/>
      <c r="AP367" s="281"/>
      <c r="AQ367" s="281"/>
      <c r="AR367" s="281"/>
      <c r="AS367" s="281"/>
      <c r="AT367" s="281"/>
      <c r="AU367" s="281"/>
      <c r="AV367" s="281"/>
      <c r="AW367" s="281"/>
      <c r="AX367" s="281"/>
      <c r="AY367" s="281"/>
      <c r="AZ367" s="281"/>
      <c r="BA367" s="281"/>
      <c r="BB367" s="281"/>
      <c r="BC367" s="281"/>
      <c r="BD367" s="281"/>
      <c r="BE367" s="281"/>
      <c r="BF367" s="281"/>
      <c r="BG367" s="281"/>
      <c r="BH367" s="281"/>
      <c r="BI367" s="281"/>
      <c r="BJ367" s="281"/>
      <c r="BK367" s="281"/>
      <c r="BL367" s="281"/>
      <c r="BM367" s="281"/>
      <c r="BN367" s="281"/>
      <c r="BO367" s="281"/>
      <c r="BP367" s="281"/>
      <c r="BQ367" s="281"/>
      <c r="BR367" s="281"/>
      <c r="BS367" s="281"/>
      <c r="BT367" s="281"/>
      <c r="BU367" s="281"/>
      <c r="BV367" s="281"/>
      <c r="BW367" s="281"/>
      <c r="BX367" s="281"/>
      <c r="BY367" s="281"/>
      <c r="BZ367" s="281"/>
      <c r="CA367" s="281"/>
    </row>
    <row r="368" spans="2:79" s="61" customFormat="1" x14ac:dyDescent="0.2">
      <c r="B368" s="103"/>
      <c r="C368" s="85"/>
      <c r="W368" s="281"/>
      <c r="X368" s="281"/>
      <c r="Y368" s="281"/>
      <c r="Z368" s="281"/>
      <c r="AA368" s="281"/>
      <c r="AB368" s="281"/>
      <c r="AC368" s="281"/>
      <c r="AD368" s="281"/>
      <c r="AE368" s="281"/>
      <c r="AF368" s="281"/>
      <c r="AG368" s="281"/>
      <c r="AH368" s="281"/>
      <c r="AI368" s="281"/>
      <c r="AJ368" s="281"/>
      <c r="AK368" s="281"/>
      <c r="AL368" s="281"/>
      <c r="AM368" s="281"/>
      <c r="AN368" s="281"/>
      <c r="AO368" s="281"/>
      <c r="AP368" s="281"/>
      <c r="AQ368" s="281"/>
      <c r="AR368" s="281"/>
      <c r="AS368" s="281"/>
      <c r="AT368" s="281"/>
      <c r="AU368" s="281"/>
      <c r="AV368" s="281"/>
      <c r="AW368" s="281"/>
      <c r="AX368" s="281"/>
      <c r="AY368" s="281"/>
      <c r="AZ368" s="281"/>
      <c r="BA368" s="281"/>
      <c r="BB368" s="281"/>
      <c r="BC368" s="281"/>
      <c r="BD368" s="281"/>
      <c r="BE368" s="281"/>
      <c r="BF368" s="281"/>
      <c r="BG368" s="281"/>
      <c r="BH368" s="281"/>
      <c r="BI368" s="281"/>
      <c r="BJ368" s="281"/>
      <c r="BK368" s="281"/>
      <c r="BL368" s="281"/>
      <c r="BM368" s="281"/>
      <c r="BN368" s="281"/>
      <c r="BO368" s="281"/>
      <c r="BP368" s="281"/>
      <c r="BQ368" s="281"/>
      <c r="BR368" s="281"/>
      <c r="BS368" s="281"/>
      <c r="BT368" s="281"/>
      <c r="BU368" s="281"/>
      <c r="BV368" s="281"/>
      <c r="BW368" s="281"/>
      <c r="BX368" s="281"/>
      <c r="BY368" s="281"/>
      <c r="BZ368" s="281"/>
      <c r="CA368" s="281"/>
    </row>
    <row r="369" spans="2:79" s="61" customFormat="1" x14ac:dyDescent="0.2">
      <c r="B369" s="103"/>
      <c r="C369" s="85"/>
      <c r="W369" s="281"/>
      <c r="X369" s="281"/>
      <c r="Y369" s="281"/>
      <c r="Z369" s="281"/>
      <c r="AA369" s="281"/>
      <c r="AB369" s="281"/>
      <c r="AC369" s="281"/>
      <c r="AD369" s="281"/>
      <c r="AE369" s="281"/>
      <c r="AF369" s="281"/>
      <c r="AG369" s="281"/>
      <c r="AH369" s="281"/>
      <c r="AI369" s="281"/>
      <c r="AJ369" s="281"/>
      <c r="AK369" s="281"/>
      <c r="AL369" s="281"/>
      <c r="AM369" s="281"/>
      <c r="AN369" s="281"/>
      <c r="AO369" s="281"/>
      <c r="AP369" s="281"/>
      <c r="AQ369" s="281"/>
      <c r="AR369" s="281"/>
      <c r="AS369" s="281"/>
      <c r="AT369" s="281"/>
      <c r="AU369" s="281"/>
      <c r="AV369" s="281"/>
      <c r="AW369" s="281"/>
      <c r="AX369" s="281"/>
      <c r="AY369" s="281"/>
      <c r="AZ369" s="281"/>
      <c r="BA369" s="281"/>
      <c r="BB369" s="281"/>
      <c r="BC369" s="281"/>
      <c r="BD369" s="281"/>
      <c r="BE369" s="281"/>
      <c r="BF369" s="281"/>
      <c r="BG369" s="281"/>
      <c r="BH369" s="281"/>
      <c r="BI369" s="281"/>
      <c r="BJ369" s="281"/>
      <c r="BK369" s="281"/>
      <c r="BL369" s="281"/>
      <c r="BM369" s="281"/>
      <c r="BN369" s="281"/>
      <c r="BO369" s="281"/>
      <c r="BP369" s="281"/>
      <c r="BQ369" s="281"/>
      <c r="BR369" s="281"/>
      <c r="BS369" s="281"/>
      <c r="BT369" s="281"/>
      <c r="BU369" s="281"/>
      <c r="BV369" s="281"/>
      <c r="BW369" s="281"/>
      <c r="BX369" s="281"/>
      <c r="BY369" s="281"/>
      <c r="BZ369" s="281"/>
      <c r="CA369" s="281"/>
    </row>
    <row r="370" spans="2:79" s="61" customFormat="1" x14ac:dyDescent="0.2">
      <c r="B370" s="103"/>
      <c r="C370" s="85"/>
      <c r="W370" s="281"/>
      <c r="X370" s="281"/>
      <c r="Y370" s="281"/>
      <c r="Z370" s="281"/>
      <c r="AA370" s="281"/>
      <c r="AB370" s="281"/>
      <c r="AC370" s="281"/>
      <c r="AD370" s="281"/>
      <c r="AE370" s="281"/>
      <c r="AF370" s="281"/>
      <c r="AG370" s="281"/>
      <c r="AH370" s="281"/>
      <c r="AI370" s="281"/>
      <c r="AJ370" s="281"/>
      <c r="AK370" s="281"/>
      <c r="AL370" s="281"/>
      <c r="AM370" s="281"/>
      <c r="AN370" s="281"/>
      <c r="AO370" s="281"/>
      <c r="AP370" s="281"/>
      <c r="AQ370" s="281"/>
      <c r="AR370" s="281"/>
      <c r="AS370" s="281"/>
      <c r="AT370" s="281"/>
      <c r="AU370" s="281"/>
      <c r="AV370" s="281"/>
      <c r="AW370" s="281"/>
      <c r="AX370" s="281"/>
      <c r="AY370" s="281"/>
      <c r="AZ370" s="281"/>
      <c r="BA370" s="281"/>
      <c r="BB370" s="281"/>
      <c r="BC370" s="281"/>
      <c r="BD370" s="281"/>
      <c r="BE370" s="281"/>
      <c r="BF370" s="281"/>
      <c r="BG370" s="281"/>
      <c r="BH370" s="281"/>
      <c r="BI370" s="281"/>
      <c r="BJ370" s="281"/>
      <c r="BK370" s="281"/>
      <c r="BL370" s="281"/>
      <c r="BM370" s="281"/>
      <c r="BN370" s="281"/>
      <c r="BO370" s="281"/>
      <c r="BP370" s="281"/>
      <c r="BQ370" s="281"/>
      <c r="BR370" s="281"/>
      <c r="BS370" s="281"/>
      <c r="BT370" s="281"/>
      <c r="BU370" s="281"/>
      <c r="BV370" s="281"/>
      <c r="BW370" s="281"/>
      <c r="BX370" s="281"/>
      <c r="BY370" s="281"/>
      <c r="BZ370" s="281"/>
      <c r="CA370" s="281"/>
    </row>
    <row r="371" spans="2:79" s="61" customFormat="1" x14ac:dyDescent="0.2">
      <c r="B371" s="103"/>
      <c r="C371" s="85"/>
      <c r="W371" s="281"/>
      <c r="X371" s="281"/>
      <c r="Y371" s="281"/>
      <c r="Z371" s="281"/>
      <c r="AA371" s="281"/>
      <c r="AB371" s="281"/>
      <c r="AC371" s="281"/>
      <c r="AD371" s="281"/>
      <c r="AE371" s="281"/>
      <c r="AF371" s="281"/>
      <c r="AG371" s="281"/>
      <c r="AH371" s="281"/>
      <c r="AI371" s="281"/>
      <c r="AJ371" s="281"/>
      <c r="AK371" s="281"/>
      <c r="AL371" s="281"/>
      <c r="AM371" s="281"/>
      <c r="AN371" s="281"/>
      <c r="AO371" s="281"/>
      <c r="AP371" s="281"/>
      <c r="AQ371" s="281"/>
      <c r="AR371" s="281"/>
      <c r="AS371" s="281"/>
      <c r="AT371" s="281"/>
      <c r="AU371" s="281"/>
      <c r="AV371" s="281"/>
      <c r="AW371" s="281"/>
      <c r="AX371" s="281"/>
      <c r="AY371" s="281"/>
      <c r="AZ371" s="281"/>
      <c r="BA371" s="281"/>
      <c r="BB371" s="281"/>
      <c r="BC371" s="281"/>
      <c r="BD371" s="281"/>
      <c r="BE371" s="281"/>
      <c r="BF371" s="281"/>
      <c r="BG371" s="281"/>
      <c r="BH371" s="281"/>
      <c r="BI371" s="281"/>
      <c r="BJ371" s="281"/>
      <c r="BK371" s="281"/>
      <c r="BL371" s="281"/>
      <c r="BM371" s="281"/>
      <c r="BN371" s="281"/>
      <c r="BO371" s="281"/>
      <c r="BP371" s="281"/>
      <c r="BQ371" s="281"/>
      <c r="BR371" s="281"/>
      <c r="BS371" s="281"/>
      <c r="BT371" s="281"/>
      <c r="BU371" s="281"/>
      <c r="BV371" s="281"/>
      <c r="BW371" s="281"/>
      <c r="BX371" s="281"/>
      <c r="BY371" s="281"/>
      <c r="BZ371" s="281"/>
      <c r="CA371" s="281"/>
    </row>
    <row r="372" spans="2:79" s="61" customFormat="1" x14ac:dyDescent="0.2">
      <c r="B372" s="103"/>
      <c r="C372" s="85"/>
      <c r="W372" s="281"/>
      <c r="X372" s="281"/>
      <c r="Y372" s="281"/>
      <c r="Z372" s="281"/>
      <c r="AA372" s="281"/>
      <c r="AB372" s="281"/>
      <c r="AC372" s="281"/>
      <c r="AD372" s="281"/>
      <c r="AE372" s="281"/>
      <c r="AF372" s="281"/>
      <c r="AG372" s="281"/>
      <c r="AH372" s="281"/>
      <c r="AI372" s="281"/>
      <c r="AJ372" s="281"/>
      <c r="AK372" s="281"/>
      <c r="AL372" s="281"/>
      <c r="AM372" s="281"/>
      <c r="AN372" s="281"/>
      <c r="AO372" s="281"/>
      <c r="AP372" s="281"/>
      <c r="AQ372" s="281"/>
      <c r="AR372" s="281"/>
      <c r="AS372" s="281"/>
      <c r="AT372" s="281"/>
      <c r="AU372" s="281"/>
      <c r="AV372" s="281"/>
      <c r="AW372" s="281"/>
      <c r="AX372" s="281"/>
      <c r="AY372" s="281"/>
      <c r="AZ372" s="281"/>
      <c r="BA372" s="281"/>
      <c r="BB372" s="281"/>
      <c r="BC372" s="281"/>
      <c r="BD372" s="281"/>
      <c r="BE372" s="281"/>
      <c r="BF372" s="281"/>
      <c r="BG372" s="281"/>
      <c r="BH372" s="281"/>
      <c r="BI372" s="281"/>
      <c r="BJ372" s="281"/>
      <c r="BK372" s="281"/>
      <c r="BL372" s="281"/>
      <c r="BM372" s="281"/>
      <c r="BN372" s="281"/>
      <c r="BO372" s="281"/>
      <c r="BP372" s="281"/>
      <c r="BQ372" s="281"/>
      <c r="BR372" s="281"/>
      <c r="BS372" s="281"/>
      <c r="BT372" s="281"/>
      <c r="BU372" s="281"/>
      <c r="BV372" s="281"/>
      <c r="BW372" s="281"/>
      <c r="BX372" s="281"/>
      <c r="BY372" s="281"/>
      <c r="BZ372" s="281"/>
      <c r="CA372" s="281"/>
    </row>
    <row r="373" spans="2:79" s="61" customFormat="1" x14ac:dyDescent="0.2">
      <c r="B373" s="103"/>
      <c r="C373" s="85"/>
      <c r="W373" s="281"/>
      <c r="X373" s="281"/>
      <c r="Y373" s="281"/>
      <c r="Z373" s="281"/>
      <c r="AA373" s="281"/>
      <c r="AB373" s="281"/>
      <c r="AC373" s="281"/>
      <c r="AD373" s="281"/>
      <c r="AE373" s="281"/>
      <c r="AF373" s="281"/>
      <c r="AG373" s="281"/>
      <c r="AH373" s="281"/>
      <c r="AI373" s="281"/>
      <c r="AJ373" s="281"/>
      <c r="AK373" s="281"/>
      <c r="AL373" s="281"/>
      <c r="AM373" s="281"/>
      <c r="AN373" s="281"/>
      <c r="AO373" s="281"/>
      <c r="AP373" s="281"/>
      <c r="AQ373" s="281"/>
      <c r="AR373" s="281"/>
      <c r="AS373" s="281"/>
      <c r="AT373" s="281"/>
      <c r="AU373" s="281"/>
      <c r="AV373" s="281"/>
      <c r="AW373" s="281"/>
      <c r="AX373" s="281"/>
      <c r="AY373" s="281"/>
      <c r="AZ373" s="281"/>
      <c r="BA373" s="281"/>
      <c r="BB373" s="281"/>
      <c r="BC373" s="281"/>
      <c r="BD373" s="281"/>
      <c r="BE373" s="281"/>
      <c r="BF373" s="281"/>
      <c r="BG373" s="281"/>
      <c r="BH373" s="281"/>
      <c r="BI373" s="281"/>
      <c r="BJ373" s="281"/>
      <c r="BK373" s="281"/>
      <c r="BL373" s="281"/>
      <c r="BM373" s="281"/>
      <c r="BN373" s="281"/>
      <c r="BO373" s="281"/>
      <c r="BP373" s="281"/>
      <c r="BQ373" s="281"/>
      <c r="BR373" s="281"/>
      <c r="BS373" s="281"/>
      <c r="BT373" s="281"/>
      <c r="BU373" s="281"/>
      <c r="BV373" s="281"/>
      <c r="BW373" s="281"/>
      <c r="BX373" s="281"/>
      <c r="BY373" s="281"/>
      <c r="BZ373" s="281"/>
      <c r="CA373" s="281"/>
    </row>
    <row r="374" spans="2:79" s="61" customFormat="1" x14ac:dyDescent="0.2">
      <c r="B374" s="103"/>
      <c r="C374" s="85"/>
      <c r="W374" s="281"/>
      <c r="X374" s="281"/>
      <c r="Y374" s="281"/>
      <c r="Z374" s="281"/>
      <c r="AA374" s="281"/>
      <c r="AB374" s="281"/>
      <c r="AC374" s="281"/>
      <c r="AD374" s="281"/>
      <c r="AE374" s="281"/>
      <c r="AF374" s="281"/>
      <c r="AG374" s="281"/>
      <c r="AH374" s="281"/>
      <c r="AI374" s="281"/>
      <c r="AJ374" s="281"/>
      <c r="AK374" s="281"/>
      <c r="AL374" s="281"/>
      <c r="AM374" s="281"/>
      <c r="AN374" s="281"/>
      <c r="AO374" s="281"/>
      <c r="AP374" s="281"/>
      <c r="AQ374" s="281"/>
      <c r="AR374" s="281"/>
      <c r="AS374" s="281"/>
      <c r="AT374" s="281"/>
      <c r="AU374" s="281"/>
      <c r="AV374" s="281"/>
      <c r="AW374" s="281"/>
      <c r="AX374" s="281"/>
      <c r="AY374" s="281"/>
      <c r="AZ374" s="281"/>
      <c r="BA374" s="281"/>
      <c r="BB374" s="281"/>
      <c r="BC374" s="281"/>
      <c r="BD374" s="281"/>
      <c r="BE374" s="281"/>
      <c r="BF374" s="281"/>
      <c r="BG374" s="281"/>
      <c r="BH374" s="281"/>
      <c r="BI374" s="281"/>
      <c r="BJ374" s="281"/>
      <c r="BK374" s="281"/>
      <c r="BL374" s="281"/>
      <c r="BM374" s="281"/>
      <c r="BN374" s="281"/>
      <c r="BO374" s="281"/>
      <c r="BP374" s="281"/>
      <c r="BQ374" s="281"/>
      <c r="BR374" s="281"/>
      <c r="BS374" s="281"/>
      <c r="BT374" s="281"/>
      <c r="BU374" s="281"/>
      <c r="BV374" s="281"/>
      <c r="BW374" s="281"/>
      <c r="BX374" s="281"/>
      <c r="BY374" s="281"/>
      <c r="BZ374" s="281"/>
      <c r="CA374" s="281"/>
    </row>
    <row r="375" spans="2:79" s="61" customFormat="1" x14ac:dyDescent="0.2">
      <c r="B375" s="103"/>
      <c r="C375" s="85"/>
      <c r="W375" s="281"/>
      <c r="X375" s="281"/>
      <c r="Y375" s="281"/>
      <c r="Z375" s="281"/>
      <c r="AA375" s="281"/>
      <c r="AB375" s="281"/>
      <c r="AC375" s="281"/>
      <c r="AD375" s="281"/>
      <c r="AE375" s="281"/>
      <c r="AF375" s="281"/>
      <c r="AG375" s="281"/>
      <c r="AH375" s="281"/>
      <c r="AI375" s="281"/>
      <c r="AJ375" s="281"/>
      <c r="AK375" s="281"/>
      <c r="AL375" s="281"/>
      <c r="AM375" s="281"/>
      <c r="AN375" s="281"/>
      <c r="AO375" s="281"/>
      <c r="AP375" s="281"/>
      <c r="AQ375" s="281"/>
      <c r="AR375" s="281"/>
      <c r="AS375" s="281"/>
      <c r="AT375" s="281"/>
      <c r="AU375" s="281"/>
      <c r="AV375" s="281"/>
      <c r="AW375" s="281"/>
      <c r="AX375" s="281"/>
      <c r="AY375" s="281"/>
      <c r="AZ375" s="281"/>
      <c r="BA375" s="281"/>
      <c r="BB375" s="281"/>
      <c r="BC375" s="281"/>
      <c r="BD375" s="281"/>
      <c r="BE375" s="281"/>
      <c r="BF375" s="281"/>
      <c r="BG375" s="281"/>
      <c r="BH375" s="281"/>
      <c r="BI375" s="281"/>
      <c r="BJ375" s="281"/>
      <c r="BK375" s="281"/>
      <c r="BL375" s="281"/>
      <c r="BM375" s="281"/>
      <c r="BN375" s="281"/>
      <c r="BO375" s="281"/>
      <c r="BP375" s="281"/>
      <c r="BQ375" s="281"/>
      <c r="BR375" s="281"/>
      <c r="BS375" s="281"/>
      <c r="BT375" s="281"/>
      <c r="BU375" s="281"/>
      <c r="BV375" s="281"/>
      <c r="BW375" s="281"/>
      <c r="BX375" s="281"/>
      <c r="BY375" s="281"/>
      <c r="BZ375" s="281"/>
      <c r="CA375" s="281"/>
    </row>
    <row r="376" spans="2:79" s="61" customFormat="1" x14ac:dyDescent="0.2">
      <c r="B376" s="103"/>
      <c r="C376" s="85"/>
      <c r="W376" s="281"/>
      <c r="X376" s="281"/>
      <c r="Y376" s="281"/>
      <c r="Z376" s="281"/>
      <c r="AA376" s="281"/>
      <c r="AB376" s="281"/>
      <c r="AC376" s="281"/>
      <c r="AD376" s="281"/>
      <c r="AE376" s="281"/>
      <c r="AF376" s="281"/>
      <c r="AG376" s="281"/>
      <c r="AH376" s="281"/>
      <c r="AI376" s="281"/>
      <c r="AJ376" s="281"/>
      <c r="AK376" s="281"/>
      <c r="AL376" s="281"/>
      <c r="AM376" s="281"/>
      <c r="AN376" s="281"/>
      <c r="AO376" s="281"/>
      <c r="AP376" s="281"/>
      <c r="AQ376" s="281"/>
      <c r="AR376" s="281"/>
      <c r="AS376" s="281"/>
      <c r="AT376" s="281"/>
      <c r="AU376" s="281"/>
      <c r="AV376" s="281"/>
      <c r="AW376" s="281"/>
      <c r="AX376" s="281"/>
      <c r="AY376" s="281"/>
      <c r="AZ376" s="281"/>
      <c r="BA376" s="281"/>
      <c r="BB376" s="281"/>
      <c r="BC376" s="281"/>
      <c r="BD376" s="281"/>
      <c r="BE376" s="281"/>
      <c r="BF376" s="281"/>
      <c r="BG376" s="281"/>
      <c r="BH376" s="281"/>
      <c r="BI376" s="281"/>
      <c r="BJ376" s="281"/>
      <c r="BK376" s="281"/>
      <c r="BL376" s="281"/>
      <c r="BM376" s="281"/>
      <c r="BN376" s="281"/>
      <c r="BO376" s="281"/>
      <c r="BP376" s="281"/>
      <c r="BQ376" s="281"/>
      <c r="BR376" s="281"/>
      <c r="BS376" s="281"/>
      <c r="BT376" s="281"/>
      <c r="BU376" s="281"/>
      <c r="BV376" s="281"/>
      <c r="BW376" s="281"/>
      <c r="BX376" s="281"/>
      <c r="BY376" s="281"/>
      <c r="BZ376" s="281"/>
      <c r="CA376" s="281"/>
    </row>
    <row r="377" spans="2:79" s="61" customFormat="1" x14ac:dyDescent="0.2">
      <c r="B377" s="103"/>
      <c r="C377" s="85"/>
      <c r="W377" s="281"/>
      <c r="X377" s="281"/>
      <c r="Y377" s="281"/>
      <c r="Z377" s="281"/>
      <c r="AA377" s="281"/>
      <c r="AB377" s="281"/>
      <c r="AC377" s="281"/>
      <c r="AD377" s="281"/>
      <c r="AE377" s="281"/>
      <c r="AF377" s="281"/>
      <c r="AG377" s="281"/>
      <c r="AH377" s="281"/>
      <c r="AI377" s="281"/>
      <c r="AJ377" s="281"/>
      <c r="AK377" s="281"/>
      <c r="AL377" s="281"/>
      <c r="AM377" s="281"/>
      <c r="AN377" s="281"/>
      <c r="AO377" s="281"/>
      <c r="AP377" s="281"/>
      <c r="AQ377" s="281"/>
      <c r="AR377" s="281"/>
      <c r="AS377" s="281"/>
      <c r="AT377" s="281"/>
      <c r="AU377" s="281"/>
      <c r="AV377" s="281"/>
      <c r="AW377" s="281"/>
      <c r="AX377" s="281"/>
      <c r="AY377" s="281"/>
      <c r="AZ377" s="281"/>
      <c r="BA377" s="281"/>
      <c r="BB377" s="281"/>
      <c r="BC377" s="281"/>
      <c r="BD377" s="281"/>
      <c r="BE377" s="281"/>
      <c r="BF377" s="281"/>
      <c r="BG377" s="281"/>
      <c r="BH377" s="281"/>
      <c r="BI377" s="281"/>
      <c r="BJ377" s="281"/>
      <c r="BK377" s="281"/>
      <c r="BL377" s="281"/>
      <c r="BM377" s="281"/>
      <c r="BN377" s="281"/>
      <c r="BO377" s="281"/>
      <c r="BP377" s="281"/>
      <c r="BQ377" s="281"/>
      <c r="BR377" s="281"/>
      <c r="BS377" s="281"/>
      <c r="BT377" s="281"/>
      <c r="BU377" s="281"/>
      <c r="BV377" s="281"/>
      <c r="BW377" s="281"/>
      <c r="BX377" s="281"/>
      <c r="BY377" s="281"/>
      <c r="BZ377" s="281"/>
      <c r="CA377" s="281"/>
    </row>
    <row r="378" spans="2:79" s="61" customFormat="1" x14ac:dyDescent="0.2">
      <c r="B378" s="103"/>
      <c r="C378" s="85"/>
      <c r="W378" s="281"/>
      <c r="X378" s="281"/>
      <c r="Y378" s="281"/>
      <c r="Z378" s="281"/>
      <c r="AA378" s="281"/>
      <c r="AB378" s="281"/>
      <c r="AC378" s="281"/>
      <c r="AD378" s="281"/>
      <c r="AE378" s="281"/>
      <c r="AF378" s="281"/>
      <c r="AG378" s="281"/>
      <c r="AH378" s="281"/>
      <c r="AI378" s="281"/>
      <c r="AJ378" s="281"/>
      <c r="AK378" s="281"/>
      <c r="AL378" s="281"/>
      <c r="AM378" s="281"/>
      <c r="AN378" s="281"/>
      <c r="AO378" s="281"/>
      <c r="AP378" s="281"/>
      <c r="AQ378" s="281"/>
      <c r="AR378" s="281"/>
      <c r="AS378" s="281"/>
      <c r="AT378" s="281"/>
      <c r="AU378" s="281"/>
      <c r="AV378" s="281"/>
      <c r="AW378" s="281"/>
      <c r="AX378" s="281"/>
      <c r="AY378" s="281"/>
      <c r="AZ378" s="281"/>
      <c r="BA378" s="281"/>
      <c r="BB378" s="281"/>
      <c r="BC378" s="281"/>
      <c r="BD378" s="281"/>
      <c r="BE378" s="281"/>
      <c r="BF378" s="281"/>
      <c r="BG378" s="281"/>
      <c r="BH378" s="281"/>
      <c r="BI378" s="281"/>
      <c r="BJ378" s="281"/>
      <c r="BK378" s="281"/>
      <c r="BL378" s="281"/>
      <c r="BM378" s="281"/>
      <c r="BN378" s="281"/>
      <c r="BO378" s="281"/>
      <c r="BP378" s="281"/>
      <c r="BQ378" s="281"/>
      <c r="BR378" s="281"/>
      <c r="BS378" s="281"/>
      <c r="BT378" s="281"/>
      <c r="BU378" s="281"/>
      <c r="BV378" s="281"/>
      <c r="BW378" s="281"/>
      <c r="BX378" s="281"/>
      <c r="BY378" s="281"/>
      <c r="BZ378" s="281"/>
      <c r="CA378" s="281"/>
    </row>
    <row r="379" spans="2:79" s="61" customFormat="1" x14ac:dyDescent="0.2">
      <c r="B379" s="103"/>
      <c r="C379" s="85"/>
      <c r="W379" s="281"/>
      <c r="X379" s="281"/>
      <c r="Y379" s="281"/>
      <c r="Z379" s="281"/>
      <c r="AA379" s="281"/>
      <c r="AB379" s="281"/>
      <c r="AC379" s="281"/>
      <c r="AD379" s="281"/>
      <c r="AE379" s="281"/>
      <c r="AF379" s="281"/>
      <c r="AG379" s="281"/>
      <c r="AH379" s="281"/>
      <c r="AI379" s="281"/>
      <c r="AJ379" s="281"/>
      <c r="AK379" s="281"/>
      <c r="AL379" s="281"/>
      <c r="AM379" s="281"/>
      <c r="AN379" s="281"/>
      <c r="AO379" s="281"/>
      <c r="AP379" s="281"/>
      <c r="AQ379" s="281"/>
      <c r="AR379" s="281"/>
      <c r="AS379" s="281"/>
      <c r="AT379" s="281"/>
      <c r="AU379" s="281"/>
      <c r="AV379" s="281"/>
      <c r="AW379" s="281"/>
      <c r="AX379" s="281"/>
      <c r="AY379" s="281"/>
      <c r="AZ379" s="281"/>
      <c r="BA379" s="281"/>
      <c r="BB379" s="281"/>
      <c r="BC379" s="281"/>
      <c r="BD379" s="281"/>
      <c r="BE379" s="281"/>
      <c r="BF379" s="281"/>
      <c r="BG379" s="281"/>
      <c r="BH379" s="281"/>
      <c r="BI379" s="281"/>
      <c r="BJ379" s="281"/>
      <c r="BK379" s="281"/>
      <c r="BL379" s="281"/>
      <c r="BM379" s="281"/>
      <c r="BN379" s="281"/>
      <c r="BO379" s="281"/>
      <c r="BP379" s="281"/>
      <c r="BQ379" s="281"/>
      <c r="BR379" s="281"/>
      <c r="BS379" s="281"/>
      <c r="BT379" s="281"/>
      <c r="BU379" s="281"/>
      <c r="BV379" s="281"/>
      <c r="BW379" s="281"/>
      <c r="BX379" s="281"/>
      <c r="BY379" s="281"/>
      <c r="BZ379" s="281"/>
      <c r="CA379" s="281"/>
    </row>
    <row r="380" spans="2:79" s="61" customFormat="1" x14ac:dyDescent="0.2">
      <c r="B380" s="103"/>
      <c r="C380" s="85"/>
      <c r="W380" s="281"/>
      <c r="X380" s="281"/>
      <c r="Y380" s="281"/>
      <c r="Z380" s="281"/>
      <c r="AA380" s="281"/>
      <c r="AB380" s="281"/>
      <c r="AC380" s="281"/>
      <c r="AD380" s="281"/>
      <c r="AE380" s="281"/>
      <c r="AF380" s="281"/>
      <c r="AG380" s="281"/>
      <c r="AH380" s="281"/>
      <c r="AI380" s="281"/>
      <c r="AJ380" s="281"/>
      <c r="AK380" s="281"/>
      <c r="AL380" s="281"/>
      <c r="AM380" s="281"/>
      <c r="AN380" s="281"/>
      <c r="AO380" s="281"/>
      <c r="AP380" s="281"/>
      <c r="AQ380" s="281"/>
      <c r="AR380" s="281"/>
      <c r="AS380" s="281"/>
      <c r="AT380" s="281"/>
      <c r="AU380" s="281"/>
      <c r="AV380" s="281"/>
      <c r="AW380" s="281"/>
      <c r="AX380" s="281"/>
      <c r="AY380" s="281"/>
      <c r="AZ380" s="281"/>
      <c r="BA380" s="281"/>
      <c r="BB380" s="281"/>
      <c r="BC380" s="281"/>
      <c r="BD380" s="281"/>
      <c r="BE380" s="281"/>
      <c r="BF380" s="281"/>
      <c r="BG380" s="281"/>
      <c r="BH380" s="281"/>
      <c r="BI380" s="281"/>
      <c r="BJ380" s="281"/>
      <c r="BK380" s="281"/>
      <c r="BL380" s="281"/>
      <c r="BM380" s="281"/>
      <c r="BN380" s="281"/>
      <c r="BO380" s="281"/>
      <c r="BP380" s="281"/>
      <c r="BQ380" s="281"/>
      <c r="BR380" s="281"/>
      <c r="BS380" s="281"/>
      <c r="BT380" s="281"/>
      <c r="BU380" s="281"/>
      <c r="BV380" s="281"/>
      <c r="BW380" s="281"/>
      <c r="BX380" s="281"/>
      <c r="BY380" s="281"/>
      <c r="BZ380" s="281"/>
      <c r="CA380" s="281"/>
    </row>
    <row r="381" spans="2:79" s="61" customFormat="1" x14ac:dyDescent="0.2">
      <c r="B381" s="103"/>
      <c r="C381" s="85"/>
      <c r="W381" s="281"/>
      <c r="X381" s="281"/>
      <c r="Y381" s="281"/>
      <c r="Z381" s="281"/>
      <c r="AA381" s="281"/>
      <c r="AB381" s="281"/>
      <c r="AC381" s="281"/>
      <c r="AD381" s="281"/>
      <c r="AE381" s="281"/>
      <c r="AF381" s="281"/>
      <c r="AG381" s="281"/>
      <c r="AH381" s="281"/>
      <c r="AI381" s="281"/>
      <c r="AJ381" s="281"/>
      <c r="AK381" s="281"/>
      <c r="AL381" s="281"/>
      <c r="AM381" s="281"/>
      <c r="AN381" s="281"/>
      <c r="AO381" s="281"/>
      <c r="AP381" s="281"/>
      <c r="AQ381" s="281"/>
      <c r="AR381" s="281"/>
      <c r="AS381" s="281"/>
      <c r="AT381" s="281"/>
      <c r="AU381" s="281"/>
      <c r="AV381" s="281"/>
      <c r="AW381" s="281"/>
      <c r="AX381" s="281"/>
      <c r="AY381" s="281"/>
      <c r="AZ381" s="281"/>
      <c r="BA381" s="281"/>
      <c r="BB381" s="281"/>
      <c r="BC381" s="281"/>
      <c r="BD381" s="281"/>
      <c r="BE381" s="281"/>
      <c r="BF381" s="281"/>
      <c r="BG381" s="281"/>
      <c r="BH381" s="281"/>
      <c r="BI381" s="281"/>
      <c r="BJ381" s="281"/>
      <c r="BK381" s="281"/>
      <c r="BL381" s="281"/>
      <c r="BM381" s="281"/>
      <c r="BN381" s="281"/>
      <c r="BO381" s="281"/>
      <c r="BP381" s="281"/>
      <c r="BQ381" s="281"/>
      <c r="BR381" s="281"/>
      <c r="BS381" s="281"/>
      <c r="BT381" s="281"/>
      <c r="BU381" s="281"/>
      <c r="BV381" s="281"/>
      <c r="BW381" s="281"/>
      <c r="BX381" s="281"/>
      <c r="BY381" s="281"/>
      <c r="BZ381" s="281"/>
      <c r="CA381" s="281"/>
    </row>
    <row r="382" spans="2:79" s="61" customFormat="1" x14ac:dyDescent="0.2">
      <c r="B382" s="103"/>
      <c r="C382" s="85"/>
      <c r="W382" s="281"/>
      <c r="X382" s="281"/>
      <c r="Y382" s="281"/>
      <c r="Z382" s="281"/>
      <c r="AA382" s="281"/>
      <c r="AB382" s="281"/>
      <c r="AC382" s="281"/>
      <c r="AD382" s="281"/>
      <c r="AE382" s="281"/>
      <c r="AF382" s="281"/>
      <c r="AG382" s="281"/>
      <c r="AH382" s="281"/>
      <c r="AI382" s="281"/>
      <c r="AJ382" s="281"/>
      <c r="AK382" s="281"/>
      <c r="AL382" s="281"/>
      <c r="AM382" s="281"/>
      <c r="AN382" s="281"/>
      <c r="AO382" s="281"/>
      <c r="AP382" s="281"/>
      <c r="AQ382" s="281"/>
      <c r="AR382" s="281"/>
      <c r="AS382" s="281"/>
      <c r="AT382" s="281"/>
      <c r="AU382" s="281"/>
      <c r="AV382" s="281"/>
      <c r="AW382" s="281"/>
      <c r="AX382" s="281"/>
      <c r="AY382" s="281"/>
      <c r="AZ382" s="281"/>
      <c r="BA382" s="281"/>
      <c r="BB382" s="281"/>
      <c r="BC382" s="281"/>
      <c r="BD382" s="281"/>
      <c r="BE382" s="281"/>
      <c r="BF382" s="281"/>
      <c r="BG382" s="281"/>
      <c r="BH382" s="281"/>
      <c r="BI382" s="281"/>
      <c r="BJ382" s="281"/>
      <c r="BK382" s="281"/>
      <c r="BL382" s="281"/>
      <c r="BM382" s="281"/>
      <c r="BN382" s="281"/>
      <c r="BO382" s="281"/>
      <c r="BP382" s="281"/>
      <c r="BQ382" s="281"/>
      <c r="BR382" s="281"/>
      <c r="BS382" s="281"/>
      <c r="BT382" s="281"/>
      <c r="BU382" s="281"/>
      <c r="BV382" s="281"/>
      <c r="BW382" s="281"/>
      <c r="BX382" s="281"/>
      <c r="BY382" s="281"/>
      <c r="BZ382" s="281"/>
      <c r="CA382" s="281"/>
    </row>
    <row r="383" spans="2:79" s="61" customFormat="1" x14ac:dyDescent="0.2">
      <c r="B383" s="103"/>
      <c r="C383" s="85"/>
      <c r="W383" s="281"/>
      <c r="X383" s="281"/>
      <c r="Y383" s="281"/>
      <c r="Z383" s="281"/>
      <c r="AA383" s="281"/>
      <c r="AB383" s="281"/>
      <c r="AC383" s="281"/>
      <c r="AD383" s="281"/>
      <c r="AE383" s="281"/>
      <c r="AF383" s="281"/>
      <c r="AG383" s="281"/>
      <c r="AH383" s="281"/>
      <c r="AI383" s="281"/>
      <c r="AJ383" s="281"/>
      <c r="AK383" s="281"/>
      <c r="AL383" s="281"/>
      <c r="AM383" s="281"/>
      <c r="AN383" s="281"/>
      <c r="AO383" s="281"/>
      <c r="AP383" s="281"/>
      <c r="AQ383" s="281"/>
      <c r="AR383" s="281"/>
      <c r="AS383" s="281"/>
      <c r="AT383" s="281"/>
      <c r="AU383" s="281"/>
      <c r="AV383" s="281"/>
      <c r="AW383" s="281"/>
      <c r="AX383" s="281"/>
      <c r="AY383" s="281"/>
      <c r="AZ383" s="281"/>
      <c r="BA383" s="281"/>
      <c r="BB383" s="281"/>
      <c r="BC383" s="281"/>
      <c r="BD383" s="281"/>
      <c r="BE383" s="281"/>
      <c r="BF383" s="281"/>
      <c r="BG383" s="281"/>
      <c r="BH383" s="281"/>
      <c r="BI383" s="281"/>
      <c r="BJ383" s="281"/>
      <c r="BK383" s="281"/>
      <c r="BL383" s="281"/>
      <c r="BM383" s="281"/>
      <c r="BN383" s="281"/>
      <c r="BO383" s="281"/>
      <c r="BP383" s="281"/>
      <c r="BQ383" s="281"/>
      <c r="BR383" s="281"/>
      <c r="BS383" s="281"/>
      <c r="BT383" s="281"/>
      <c r="BU383" s="281"/>
      <c r="BV383" s="281"/>
      <c r="BW383" s="281"/>
      <c r="BX383" s="281"/>
      <c r="BY383" s="281"/>
      <c r="BZ383" s="281"/>
      <c r="CA383" s="281"/>
    </row>
    <row r="384" spans="2:79" s="61" customFormat="1" x14ac:dyDescent="0.2">
      <c r="B384" s="103"/>
      <c r="C384" s="85"/>
      <c r="W384" s="281"/>
      <c r="X384" s="281"/>
      <c r="Y384" s="281"/>
      <c r="Z384" s="281"/>
      <c r="AA384" s="281"/>
      <c r="AB384" s="281"/>
      <c r="AC384" s="281"/>
      <c r="AD384" s="281"/>
      <c r="AE384" s="281"/>
      <c r="AF384" s="281"/>
      <c r="AG384" s="281"/>
      <c r="AH384" s="281"/>
      <c r="AI384" s="281"/>
      <c r="AJ384" s="281"/>
      <c r="AK384" s="281"/>
      <c r="AL384" s="281"/>
      <c r="AM384" s="281"/>
      <c r="AN384" s="281"/>
      <c r="AO384" s="281"/>
      <c r="AP384" s="281"/>
      <c r="AQ384" s="281"/>
      <c r="AR384" s="281"/>
      <c r="AS384" s="281"/>
      <c r="AT384" s="281"/>
      <c r="AU384" s="281"/>
      <c r="AV384" s="281"/>
      <c r="AW384" s="281"/>
      <c r="AX384" s="281"/>
      <c r="AY384" s="281"/>
      <c r="AZ384" s="281"/>
      <c r="BA384" s="281"/>
      <c r="BB384" s="281"/>
      <c r="BC384" s="281"/>
      <c r="BD384" s="281"/>
      <c r="BE384" s="281"/>
      <c r="BF384" s="281"/>
      <c r="BG384" s="281"/>
      <c r="BH384" s="281"/>
      <c r="BI384" s="281"/>
      <c r="BJ384" s="281"/>
      <c r="BK384" s="281"/>
      <c r="BL384" s="281"/>
      <c r="BM384" s="281"/>
      <c r="BN384" s="281"/>
      <c r="BO384" s="281"/>
      <c r="BP384" s="281"/>
      <c r="BQ384" s="281"/>
      <c r="BR384" s="281"/>
      <c r="BS384" s="281"/>
      <c r="BT384" s="281"/>
      <c r="BU384" s="281"/>
      <c r="BV384" s="281"/>
      <c r="BW384" s="281"/>
      <c r="BX384" s="281"/>
      <c r="BY384" s="281"/>
      <c r="BZ384" s="281"/>
      <c r="CA384" s="281"/>
    </row>
    <row r="385" spans="2:79" s="61" customFormat="1" x14ac:dyDescent="0.2">
      <c r="B385" s="103"/>
      <c r="C385" s="85"/>
      <c r="W385" s="281"/>
      <c r="X385" s="281"/>
      <c r="Y385" s="281"/>
      <c r="Z385" s="281"/>
      <c r="AA385" s="281"/>
      <c r="AB385" s="281"/>
      <c r="AC385" s="281"/>
      <c r="AD385" s="281"/>
      <c r="AE385" s="281"/>
      <c r="AF385" s="281"/>
      <c r="AG385" s="281"/>
      <c r="AH385" s="281"/>
      <c r="AI385" s="281"/>
      <c r="AJ385" s="281"/>
      <c r="AK385" s="281"/>
      <c r="AL385" s="281"/>
      <c r="AM385" s="281"/>
      <c r="AN385" s="281"/>
      <c r="AO385" s="281"/>
      <c r="AP385" s="281"/>
      <c r="AQ385" s="281"/>
      <c r="AR385" s="281"/>
      <c r="AS385" s="281"/>
      <c r="AT385" s="281"/>
      <c r="AU385" s="281"/>
      <c r="AV385" s="281"/>
      <c r="AW385" s="281"/>
      <c r="AX385" s="281"/>
      <c r="AY385" s="281"/>
      <c r="AZ385" s="281"/>
      <c r="BA385" s="281"/>
      <c r="BB385" s="281"/>
      <c r="BC385" s="281"/>
      <c r="BD385" s="281"/>
      <c r="BE385" s="281"/>
      <c r="BF385" s="281"/>
      <c r="BG385" s="281"/>
      <c r="BH385" s="281"/>
      <c r="BI385" s="281"/>
      <c r="BJ385" s="281"/>
      <c r="BK385" s="281"/>
      <c r="BL385" s="281"/>
      <c r="BM385" s="281"/>
      <c r="BN385" s="281"/>
      <c r="BO385" s="281"/>
      <c r="BP385" s="281"/>
      <c r="BQ385" s="281"/>
      <c r="BR385" s="281"/>
      <c r="BS385" s="281"/>
      <c r="BT385" s="281"/>
      <c r="BU385" s="281"/>
      <c r="BV385" s="281"/>
      <c r="BW385" s="281"/>
      <c r="BX385" s="281"/>
      <c r="BY385" s="281"/>
      <c r="BZ385" s="281"/>
      <c r="CA385" s="281"/>
    </row>
    <row r="386" spans="2:79" s="61" customFormat="1" x14ac:dyDescent="0.2">
      <c r="B386" s="103"/>
      <c r="C386" s="85"/>
      <c r="W386" s="281"/>
      <c r="X386" s="281"/>
      <c r="Y386" s="281"/>
      <c r="Z386" s="281"/>
      <c r="AA386" s="281"/>
      <c r="AB386" s="281"/>
      <c r="AC386" s="281"/>
      <c r="AD386" s="281"/>
      <c r="AE386" s="281"/>
      <c r="AF386" s="281"/>
      <c r="AG386" s="281"/>
      <c r="AH386" s="281"/>
      <c r="AI386" s="281"/>
      <c r="AJ386" s="281"/>
      <c r="AK386" s="281"/>
      <c r="AL386" s="281"/>
      <c r="AM386" s="281"/>
      <c r="AN386" s="281"/>
      <c r="AO386" s="281"/>
      <c r="AP386" s="281"/>
      <c r="AQ386" s="281"/>
      <c r="AR386" s="281"/>
      <c r="AS386" s="281"/>
      <c r="AT386" s="281"/>
      <c r="AU386" s="281"/>
      <c r="AV386" s="281"/>
      <c r="AW386" s="281"/>
      <c r="AX386" s="281"/>
      <c r="AY386" s="281"/>
      <c r="AZ386" s="281"/>
      <c r="BA386" s="281"/>
      <c r="BB386" s="281"/>
      <c r="BC386" s="281"/>
      <c r="BD386" s="281"/>
      <c r="BE386" s="281"/>
      <c r="BF386" s="281"/>
      <c r="BG386" s="281"/>
      <c r="BH386" s="281"/>
      <c r="BI386" s="281"/>
      <c r="BJ386" s="281"/>
      <c r="BK386" s="281"/>
      <c r="BL386" s="281"/>
      <c r="BM386" s="281"/>
      <c r="BN386" s="281"/>
      <c r="BO386" s="281"/>
      <c r="BP386" s="281"/>
      <c r="BQ386" s="281"/>
      <c r="BR386" s="281"/>
      <c r="BS386" s="281"/>
      <c r="BT386" s="281"/>
      <c r="BU386" s="281"/>
      <c r="BV386" s="281"/>
      <c r="BW386" s="281"/>
      <c r="BX386" s="281"/>
      <c r="BY386" s="281"/>
      <c r="BZ386" s="281"/>
      <c r="CA386" s="281"/>
    </row>
    <row r="387" spans="2:79" s="61" customFormat="1" x14ac:dyDescent="0.2">
      <c r="B387" s="103"/>
      <c r="C387" s="85"/>
      <c r="W387" s="281"/>
      <c r="X387" s="281"/>
      <c r="Y387" s="281"/>
      <c r="Z387" s="281"/>
      <c r="AA387" s="281"/>
      <c r="AB387" s="281"/>
      <c r="AC387" s="281"/>
      <c r="AD387" s="281"/>
      <c r="AE387" s="281"/>
      <c r="AF387" s="281"/>
      <c r="AG387" s="281"/>
      <c r="AH387" s="281"/>
      <c r="AI387" s="281"/>
      <c r="AJ387" s="281"/>
      <c r="AK387" s="281"/>
      <c r="AL387" s="281"/>
      <c r="AM387" s="281"/>
      <c r="AN387" s="281"/>
      <c r="AO387" s="281"/>
      <c r="AP387" s="281"/>
      <c r="AQ387" s="281"/>
      <c r="AR387" s="281"/>
      <c r="AS387" s="281"/>
      <c r="AT387" s="281"/>
      <c r="AU387" s="281"/>
      <c r="AV387" s="281"/>
      <c r="AW387" s="281"/>
      <c r="AX387" s="281"/>
      <c r="AY387" s="281"/>
      <c r="AZ387" s="281"/>
      <c r="BA387" s="281"/>
      <c r="BB387" s="281"/>
      <c r="BC387" s="281"/>
      <c r="BD387" s="281"/>
      <c r="BE387" s="281"/>
      <c r="BF387" s="281"/>
      <c r="BG387" s="281"/>
      <c r="BH387" s="281"/>
      <c r="BI387" s="281"/>
      <c r="BJ387" s="281"/>
      <c r="BK387" s="281"/>
      <c r="BL387" s="281"/>
      <c r="BM387" s="281"/>
      <c r="BN387" s="281"/>
      <c r="BO387" s="281"/>
      <c r="BP387" s="281"/>
      <c r="BQ387" s="281"/>
      <c r="BR387" s="281"/>
      <c r="BS387" s="281"/>
      <c r="BT387" s="281"/>
      <c r="BU387" s="281"/>
      <c r="BV387" s="281"/>
      <c r="BW387" s="281"/>
      <c r="BX387" s="281"/>
      <c r="BY387" s="281"/>
      <c r="BZ387" s="281"/>
      <c r="CA387" s="281"/>
    </row>
    <row r="388" spans="2:79" s="61" customFormat="1" x14ac:dyDescent="0.2">
      <c r="B388" s="103"/>
      <c r="C388" s="85"/>
      <c r="W388" s="281"/>
      <c r="X388" s="281"/>
      <c r="Y388" s="281"/>
      <c r="Z388" s="281"/>
      <c r="AA388" s="281"/>
      <c r="AB388" s="281"/>
      <c r="AC388" s="281"/>
      <c r="AD388" s="281"/>
      <c r="AE388" s="281"/>
      <c r="AF388" s="281"/>
      <c r="AG388" s="281"/>
      <c r="AH388" s="281"/>
      <c r="AI388" s="281"/>
      <c r="AJ388" s="281"/>
      <c r="AK388" s="281"/>
      <c r="AL388" s="281"/>
      <c r="AM388" s="281"/>
      <c r="AN388" s="281"/>
      <c r="AO388" s="281"/>
      <c r="AP388" s="281"/>
      <c r="AQ388" s="281"/>
      <c r="AR388" s="281"/>
      <c r="AS388" s="281"/>
      <c r="AT388" s="281"/>
      <c r="AU388" s="281"/>
      <c r="AV388" s="281"/>
      <c r="AW388" s="281"/>
      <c r="AX388" s="281"/>
      <c r="AY388" s="281"/>
      <c r="AZ388" s="281"/>
      <c r="BA388" s="281"/>
      <c r="BB388" s="281"/>
      <c r="BC388" s="281"/>
      <c r="BD388" s="281"/>
      <c r="BE388" s="281"/>
      <c r="BF388" s="281"/>
      <c r="BG388" s="281"/>
      <c r="BH388" s="281"/>
      <c r="BI388" s="281"/>
      <c r="BJ388" s="281"/>
      <c r="BK388" s="281"/>
      <c r="BL388" s="281"/>
      <c r="BM388" s="281"/>
      <c r="BN388" s="281"/>
      <c r="BO388" s="281"/>
      <c r="BP388" s="281"/>
      <c r="BQ388" s="281"/>
      <c r="BR388" s="281"/>
      <c r="BS388" s="281"/>
      <c r="BT388" s="281"/>
      <c r="BU388" s="281"/>
      <c r="BV388" s="281"/>
      <c r="BW388" s="281"/>
      <c r="BX388" s="281"/>
      <c r="BY388" s="281"/>
      <c r="BZ388" s="281"/>
      <c r="CA388" s="281"/>
    </row>
    <row r="389" spans="2:79" s="61" customFormat="1" x14ac:dyDescent="0.2">
      <c r="B389" s="103"/>
      <c r="C389" s="85"/>
      <c r="W389" s="281"/>
      <c r="X389" s="281"/>
      <c r="Y389" s="281"/>
      <c r="Z389" s="281"/>
      <c r="AA389" s="281"/>
      <c r="AB389" s="281"/>
      <c r="AC389" s="281"/>
      <c r="AD389" s="281"/>
      <c r="AE389" s="281"/>
      <c r="AF389" s="281"/>
      <c r="AG389" s="281"/>
      <c r="AH389" s="281"/>
      <c r="AI389" s="281"/>
      <c r="AJ389" s="281"/>
      <c r="AK389" s="281"/>
      <c r="AL389" s="281"/>
      <c r="AM389" s="281"/>
      <c r="AN389" s="281"/>
      <c r="AO389" s="281"/>
      <c r="AP389" s="281"/>
      <c r="AQ389" s="281"/>
      <c r="AR389" s="281"/>
      <c r="AS389" s="281"/>
      <c r="AT389" s="281"/>
      <c r="AU389" s="281"/>
      <c r="AV389" s="281"/>
      <c r="AW389" s="281"/>
      <c r="AX389" s="281"/>
      <c r="AY389" s="281"/>
      <c r="AZ389" s="281"/>
      <c r="BA389" s="281"/>
      <c r="BB389" s="281"/>
      <c r="BC389" s="281"/>
      <c r="BD389" s="281"/>
      <c r="BE389" s="281"/>
      <c r="BF389" s="281"/>
      <c r="BG389" s="281"/>
      <c r="BH389" s="281"/>
      <c r="BI389" s="281"/>
      <c r="BJ389" s="281"/>
      <c r="BK389" s="281"/>
      <c r="BL389" s="281"/>
      <c r="BM389" s="281"/>
      <c r="BN389" s="281"/>
      <c r="BO389" s="281"/>
      <c r="BP389" s="281"/>
      <c r="BQ389" s="281"/>
      <c r="BR389" s="281"/>
      <c r="BS389" s="281"/>
      <c r="BT389" s="281"/>
      <c r="BU389" s="281"/>
      <c r="BV389" s="281"/>
      <c r="BW389" s="281"/>
      <c r="BX389" s="281"/>
      <c r="BY389" s="281"/>
      <c r="BZ389" s="281"/>
      <c r="CA389" s="281"/>
    </row>
    <row r="390" spans="2:79" s="61" customFormat="1" x14ac:dyDescent="0.2">
      <c r="B390" s="103"/>
      <c r="C390" s="85"/>
      <c r="W390" s="281"/>
      <c r="X390" s="281"/>
      <c r="Y390" s="281"/>
      <c r="Z390" s="281"/>
      <c r="AA390" s="281"/>
      <c r="AB390" s="281"/>
      <c r="AC390" s="281"/>
      <c r="AD390" s="281"/>
      <c r="AE390" s="281"/>
      <c r="AF390" s="281"/>
      <c r="AG390" s="281"/>
      <c r="AH390" s="281"/>
      <c r="AI390" s="281"/>
      <c r="AJ390" s="281"/>
      <c r="AK390" s="281"/>
      <c r="AL390" s="281"/>
      <c r="AM390" s="281"/>
      <c r="AN390" s="281"/>
      <c r="AO390" s="281"/>
      <c r="AP390" s="281"/>
      <c r="AQ390" s="281"/>
      <c r="AR390" s="281"/>
      <c r="AS390" s="281"/>
      <c r="AT390" s="281"/>
      <c r="AU390" s="281"/>
      <c r="AV390" s="281"/>
      <c r="AW390" s="281"/>
      <c r="AX390" s="281"/>
      <c r="AY390" s="281"/>
      <c r="AZ390" s="281"/>
      <c r="BA390" s="281"/>
      <c r="BB390" s="281"/>
      <c r="BC390" s="281"/>
      <c r="BD390" s="281"/>
      <c r="BE390" s="281"/>
      <c r="BF390" s="281"/>
      <c r="BG390" s="281"/>
      <c r="BH390" s="281"/>
      <c r="BI390" s="281"/>
      <c r="BJ390" s="281"/>
      <c r="BK390" s="281"/>
      <c r="BL390" s="281"/>
      <c r="BM390" s="281"/>
      <c r="BN390" s="281"/>
      <c r="BO390" s="281"/>
      <c r="BP390" s="281"/>
      <c r="BQ390" s="281"/>
      <c r="BR390" s="281"/>
      <c r="BS390" s="281"/>
      <c r="BT390" s="281"/>
      <c r="BU390" s="281"/>
      <c r="BV390" s="281"/>
      <c r="BW390" s="281"/>
      <c r="BX390" s="281"/>
      <c r="BY390" s="281"/>
      <c r="BZ390" s="281"/>
      <c r="CA390" s="281"/>
    </row>
    <row r="391" spans="2:79" s="61" customFormat="1" x14ac:dyDescent="0.2">
      <c r="B391" s="103"/>
      <c r="C391" s="85"/>
      <c r="W391" s="281"/>
      <c r="X391" s="281"/>
      <c r="Y391" s="281"/>
      <c r="Z391" s="281"/>
      <c r="AA391" s="281"/>
      <c r="AB391" s="281"/>
      <c r="AC391" s="281"/>
      <c r="AD391" s="281"/>
      <c r="AE391" s="281"/>
      <c r="AF391" s="281"/>
      <c r="AG391" s="281"/>
      <c r="AH391" s="281"/>
      <c r="AI391" s="281"/>
      <c r="AJ391" s="281"/>
      <c r="AK391" s="281"/>
      <c r="AL391" s="281"/>
      <c r="AM391" s="281"/>
      <c r="AN391" s="281"/>
      <c r="AO391" s="281"/>
      <c r="AP391" s="281"/>
      <c r="AQ391" s="281"/>
      <c r="AR391" s="281"/>
      <c r="AS391" s="281"/>
      <c r="AT391" s="281"/>
      <c r="AU391" s="281"/>
      <c r="AV391" s="281"/>
      <c r="AW391" s="281"/>
      <c r="AX391" s="281"/>
      <c r="AY391" s="281"/>
      <c r="AZ391" s="281"/>
      <c r="BA391" s="281"/>
      <c r="BB391" s="281"/>
      <c r="BC391" s="281"/>
      <c r="BD391" s="281"/>
      <c r="BE391" s="281"/>
      <c r="BF391" s="281"/>
      <c r="BG391" s="281"/>
      <c r="BH391" s="281"/>
      <c r="BI391" s="281"/>
      <c r="BJ391" s="281"/>
      <c r="BK391" s="281"/>
      <c r="BL391" s="281"/>
      <c r="BM391" s="281"/>
      <c r="BN391" s="281"/>
      <c r="BO391" s="281"/>
      <c r="BP391" s="281"/>
      <c r="BQ391" s="281"/>
      <c r="BR391" s="281"/>
      <c r="BS391" s="281"/>
      <c r="BT391" s="281"/>
      <c r="BU391" s="281"/>
      <c r="BV391" s="281"/>
      <c r="BW391" s="281"/>
      <c r="BX391" s="281"/>
      <c r="BY391" s="281"/>
      <c r="BZ391" s="281"/>
      <c r="CA391" s="281"/>
    </row>
    <row r="392" spans="2:79" s="61" customFormat="1" x14ac:dyDescent="0.2">
      <c r="B392" s="103"/>
      <c r="C392" s="85"/>
      <c r="W392" s="281"/>
      <c r="X392" s="281"/>
      <c r="Y392" s="281"/>
      <c r="Z392" s="281"/>
      <c r="AA392" s="281"/>
      <c r="AB392" s="281"/>
      <c r="AC392" s="281"/>
      <c r="AD392" s="281"/>
      <c r="AE392" s="281"/>
      <c r="AF392" s="281"/>
      <c r="AG392" s="281"/>
      <c r="AH392" s="281"/>
      <c r="AI392" s="281"/>
      <c r="AJ392" s="281"/>
      <c r="AK392" s="281"/>
      <c r="AL392" s="281"/>
      <c r="AM392" s="281"/>
      <c r="AN392" s="281"/>
      <c r="AO392" s="281"/>
      <c r="AP392" s="281"/>
      <c r="AQ392" s="281"/>
      <c r="AR392" s="281"/>
      <c r="AS392" s="281"/>
      <c r="AT392" s="281"/>
      <c r="AU392" s="281"/>
      <c r="AV392" s="281"/>
      <c r="AW392" s="281"/>
      <c r="AX392" s="281"/>
      <c r="AY392" s="281"/>
      <c r="AZ392" s="281"/>
      <c r="BA392" s="281"/>
      <c r="BB392" s="281"/>
      <c r="BC392" s="281"/>
      <c r="BD392" s="281"/>
      <c r="BE392" s="281"/>
      <c r="BF392" s="281"/>
      <c r="BG392" s="281"/>
      <c r="BH392" s="281"/>
      <c r="BI392" s="281"/>
      <c r="BJ392" s="281"/>
      <c r="BK392" s="281"/>
      <c r="BL392" s="281"/>
      <c r="BM392" s="281"/>
      <c r="BN392" s="281"/>
      <c r="BO392" s="281"/>
      <c r="BP392" s="281"/>
      <c r="BQ392" s="281"/>
      <c r="BR392" s="281"/>
      <c r="BS392" s="281"/>
      <c r="BT392" s="281"/>
      <c r="BU392" s="281"/>
      <c r="BV392" s="281"/>
      <c r="BW392" s="281"/>
      <c r="BX392" s="281"/>
      <c r="BY392" s="281"/>
      <c r="BZ392" s="281"/>
      <c r="CA392" s="281"/>
    </row>
    <row r="393" spans="2:79" s="61" customFormat="1" x14ac:dyDescent="0.2">
      <c r="B393" s="103"/>
      <c r="C393" s="85"/>
      <c r="W393" s="281"/>
      <c r="X393" s="281"/>
      <c r="Y393" s="281"/>
      <c r="Z393" s="281"/>
      <c r="AA393" s="281"/>
      <c r="AB393" s="281"/>
      <c r="AC393" s="281"/>
      <c r="AD393" s="281"/>
      <c r="AE393" s="281"/>
      <c r="AF393" s="281"/>
      <c r="AG393" s="281"/>
      <c r="AH393" s="281"/>
      <c r="AI393" s="281"/>
      <c r="AJ393" s="281"/>
      <c r="AK393" s="281"/>
      <c r="AL393" s="281"/>
      <c r="AM393" s="281"/>
      <c r="AN393" s="281"/>
      <c r="AO393" s="281"/>
      <c r="AP393" s="281"/>
      <c r="AQ393" s="281"/>
      <c r="AR393" s="281"/>
      <c r="AS393" s="281"/>
      <c r="AT393" s="281"/>
      <c r="AU393" s="281"/>
      <c r="AV393" s="281"/>
      <c r="AW393" s="281"/>
      <c r="AX393" s="281"/>
      <c r="AY393" s="281"/>
      <c r="AZ393" s="281"/>
      <c r="BA393" s="281"/>
      <c r="BB393" s="281"/>
      <c r="BC393" s="281"/>
      <c r="BD393" s="281"/>
      <c r="BE393" s="281"/>
      <c r="BF393" s="281"/>
      <c r="BG393" s="281"/>
      <c r="BH393" s="281"/>
      <c r="BI393" s="281"/>
      <c r="BJ393" s="281"/>
      <c r="BK393" s="281"/>
      <c r="BL393" s="281"/>
      <c r="BM393" s="281"/>
      <c r="BN393" s="281"/>
      <c r="BO393" s="281"/>
      <c r="BP393" s="281"/>
      <c r="BQ393" s="281"/>
      <c r="BR393" s="281"/>
      <c r="BS393" s="281"/>
      <c r="BT393" s="281"/>
      <c r="BU393" s="281"/>
      <c r="BV393" s="281"/>
      <c r="BW393" s="281"/>
      <c r="BX393" s="281"/>
      <c r="BY393" s="281"/>
      <c r="BZ393" s="281"/>
      <c r="CA393" s="281"/>
    </row>
    <row r="394" spans="2:79" s="61" customFormat="1" x14ac:dyDescent="0.2">
      <c r="B394" s="103"/>
      <c r="C394" s="85"/>
      <c r="W394" s="281"/>
      <c r="X394" s="281"/>
      <c r="Y394" s="281"/>
      <c r="Z394" s="281"/>
      <c r="AA394" s="281"/>
      <c r="AB394" s="281"/>
      <c r="AC394" s="281"/>
      <c r="AD394" s="281"/>
      <c r="AE394" s="281"/>
      <c r="AF394" s="281"/>
      <c r="AG394" s="281"/>
      <c r="AH394" s="281"/>
      <c r="AI394" s="281"/>
      <c r="AJ394" s="281"/>
      <c r="AK394" s="281"/>
      <c r="AL394" s="281"/>
      <c r="AM394" s="281"/>
      <c r="AN394" s="281"/>
      <c r="AO394" s="281"/>
      <c r="AP394" s="281"/>
      <c r="AQ394" s="281"/>
      <c r="AR394" s="281"/>
      <c r="AS394" s="281"/>
      <c r="AT394" s="281"/>
      <c r="AU394" s="281"/>
      <c r="AV394" s="281"/>
      <c r="AW394" s="281"/>
      <c r="AX394" s="281"/>
      <c r="AY394" s="281"/>
      <c r="AZ394" s="281"/>
      <c r="BA394" s="281"/>
      <c r="BB394" s="281"/>
      <c r="BC394" s="281"/>
      <c r="BD394" s="281"/>
      <c r="BE394" s="281"/>
      <c r="BF394" s="281"/>
      <c r="BG394" s="281"/>
      <c r="BH394" s="281"/>
      <c r="BI394" s="281"/>
      <c r="BJ394" s="281"/>
      <c r="BK394" s="281"/>
      <c r="BL394" s="281"/>
      <c r="BM394" s="281"/>
      <c r="BN394" s="281"/>
      <c r="BO394" s="281"/>
      <c r="BP394" s="281"/>
      <c r="BQ394" s="281"/>
      <c r="BR394" s="281"/>
      <c r="BS394" s="281"/>
      <c r="BT394" s="281"/>
      <c r="BU394" s="281"/>
      <c r="BV394" s="281"/>
      <c r="BW394" s="281"/>
      <c r="BX394" s="281"/>
      <c r="BY394" s="281"/>
      <c r="BZ394" s="281"/>
      <c r="CA394" s="281"/>
    </row>
    <row r="395" spans="2:79" s="61" customFormat="1" x14ac:dyDescent="0.2">
      <c r="B395" s="103"/>
      <c r="C395" s="85"/>
      <c r="W395" s="281"/>
      <c r="X395" s="281"/>
      <c r="Y395" s="281"/>
      <c r="Z395" s="281"/>
      <c r="AA395" s="281"/>
      <c r="AB395" s="281"/>
      <c r="AC395" s="281"/>
      <c r="AD395" s="281"/>
      <c r="AE395" s="281"/>
      <c r="AF395" s="281"/>
      <c r="AG395" s="281"/>
      <c r="AH395" s="281"/>
      <c r="AI395" s="281"/>
      <c r="AJ395" s="281"/>
      <c r="AK395" s="281"/>
      <c r="AL395" s="281"/>
      <c r="AM395" s="281"/>
      <c r="AN395" s="281"/>
      <c r="AO395" s="281"/>
      <c r="AP395" s="281"/>
      <c r="AQ395" s="281"/>
      <c r="AR395" s="281"/>
      <c r="AS395" s="281"/>
      <c r="AT395" s="281"/>
      <c r="AU395" s="281"/>
      <c r="AV395" s="281"/>
      <c r="AW395" s="281"/>
      <c r="AX395" s="281"/>
      <c r="AY395" s="281"/>
      <c r="AZ395" s="281"/>
      <c r="BA395" s="281"/>
      <c r="BB395" s="281"/>
      <c r="BC395" s="281"/>
      <c r="BD395" s="281"/>
      <c r="BE395" s="281"/>
      <c r="BF395" s="281"/>
      <c r="BG395" s="281"/>
      <c r="BH395" s="281"/>
      <c r="BI395" s="281"/>
      <c r="BJ395" s="281"/>
      <c r="BK395" s="281"/>
      <c r="BL395" s="281"/>
      <c r="BM395" s="281"/>
      <c r="BN395" s="281"/>
      <c r="BO395" s="281"/>
      <c r="BP395" s="281"/>
      <c r="BQ395" s="281"/>
      <c r="BR395" s="281"/>
      <c r="BS395" s="281"/>
      <c r="BT395" s="281"/>
      <c r="BU395" s="281"/>
      <c r="BV395" s="281"/>
      <c r="BW395" s="281"/>
      <c r="BX395" s="281"/>
      <c r="BY395" s="281"/>
      <c r="BZ395" s="281"/>
      <c r="CA395" s="281"/>
    </row>
    <row r="396" spans="2:79" s="61" customFormat="1" x14ac:dyDescent="0.2">
      <c r="B396" s="103"/>
      <c r="C396" s="85"/>
      <c r="W396" s="281"/>
      <c r="X396" s="281"/>
      <c r="Y396" s="281"/>
      <c r="Z396" s="281"/>
      <c r="AA396" s="281"/>
      <c r="AB396" s="281"/>
      <c r="AC396" s="281"/>
      <c r="AD396" s="281"/>
      <c r="AE396" s="281"/>
      <c r="AF396" s="281"/>
      <c r="AG396" s="281"/>
      <c r="AH396" s="281"/>
      <c r="AI396" s="281"/>
      <c r="AJ396" s="281"/>
      <c r="AK396" s="281"/>
      <c r="AL396" s="281"/>
      <c r="AM396" s="281"/>
      <c r="AN396" s="281"/>
      <c r="AO396" s="281"/>
      <c r="AP396" s="281"/>
      <c r="AQ396" s="281"/>
      <c r="AR396" s="281"/>
      <c r="AS396" s="281"/>
      <c r="AT396" s="281"/>
      <c r="AU396" s="281"/>
      <c r="AV396" s="281"/>
      <c r="AW396" s="281"/>
      <c r="AX396" s="281"/>
      <c r="AY396" s="281"/>
      <c r="AZ396" s="281"/>
      <c r="BA396" s="281"/>
      <c r="BB396" s="281"/>
      <c r="BC396" s="281"/>
      <c r="BD396" s="281"/>
      <c r="BE396" s="281"/>
      <c r="BF396" s="281"/>
      <c r="BG396" s="281"/>
      <c r="BH396" s="281"/>
      <c r="BI396" s="281"/>
      <c r="BJ396" s="281"/>
      <c r="BK396" s="281"/>
      <c r="BL396" s="281"/>
      <c r="BM396" s="281"/>
      <c r="BN396" s="281"/>
      <c r="BO396" s="281"/>
      <c r="BP396" s="281"/>
      <c r="BQ396" s="281"/>
      <c r="BR396" s="281"/>
      <c r="BS396" s="281"/>
      <c r="BT396" s="281"/>
      <c r="BU396" s="281"/>
      <c r="BV396" s="281"/>
      <c r="BW396" s="281"/>
      <c r="BX396" s="281"/>
      <c r="BY396" s="281"/>
      <c r="BZ396" s="281"/>
      <c r="CA396" s="281"/>
    </row>
    <row r="397" spans="2:79" s="61" customFormat="1" x14ac:dyDescent="0.2">
      <c r="B397" s="103"/>
      <c r="C397" s="85"/>
      <c r="W397" s="281"/>
      <c r="X397" s="281"/>
      <c r="Y397" s="281"/>
      <c r="Z397" s="281"/>
      <c r="AA397" s="281"/>
      <c r="AB397" s="281"/>
      <c r="AC397" s="281"/>
      <c r="AD397" s="281"/>
      <c r="AE397" s="281"/>
      <c r="AF397" s="281"/>
      <c r="AG397" s="281"/>
      <c r="AH397" s="281"/>
      <c r="AI397" s="281"/>
      <c r="AJ397" s="281"/>
      <c r="AK397" s="281"/>
      <c r="AL397" s="281"/>
      <c r="AM397" s="281"/>
      <c r="AN397" s="281"/>
      <c r="AO397" s="281"/>
      <c r="AP397" s="281"/>
      <c r="AQ397" s="281"/>
      <c r="AR397" s="281"/>
      <c r="AS397" s="281"/>
      <c r="AT397" s="281"/>
      <c r="AU397" s="281"/>
      <c r="AV397" s="281"/>
      <c r="AW397" s="281"/>
      <c r="AX397" s="281"/>
      <c r="AY397" s="281"/>
      <c r="AZ397" s="281"/>
      <c r="BA397" s="281"/>
      <c r="BB397" s="281"/>
      <c r="BC397" s="281"/>
      <c r="BD397" s="281"/>
      <c r="BE397" s="281"/>
      <c r="BF397" s="281"/>
      <c r="BG397" s="281"/>
      <c r="BH397" s="281"/>
      <c r="BI397" s="281"/>
      <c r="BJ397" s="281"/>
      <c r="BK397" s="281"/>
      <c r="BL397" s="281"/>
      <c r="BM397" s="281"/>
      <c r="BN397" s="281"/>
      <c r="BO397" s="281"/>
      <c r="BP397" s="281"/>
      <c r="BQ397" s="281"/>
      <c r="BR397" s="281"/>
      <c r="BS397" s="281"/>
      <c r="BT397" s="281"/>
      <c r="BU397" s="281"/>
      <c r="BV397" s="281"/>
      <c r="BW397" s="281"/>
      <c r="BX397" s="281"/>
      <c r="BY397" s="281"/>
      <c r="BZ397" s="281"/>
      <c r="CA397" s="281"/>
    </row>
    <row r="398" spans="2:79" s="61" customFormat="1" x14ac:dyDescent="0.2">
      <c r="B398" s="103"/>
      <c r="C398" s="85"/>
      <c r="W398" s="281"/>
      <c r="X398" s="281"/>
      <c r="Y398" s="281"/>
      <c r="Z398" s="281"/>
      <c r="AA398" s="281"/>
      <c r="AB398" s="281"/>
      <c r="AC398" s="281"/>
      <c r="AD398" s="281"/>
      <c r="AE398" s="281"/>
      <c r="AF398" s="281"/>
      <c r="AG398" s="281"/>
      <c r="AH398" s="281"/>
      <c r="AI398" s="281"/>
      <c r="AJ398" s="281"/>
      <c r="AK398" s="281"/>
      <c r="AL398" s="281"/>
      <c r="AM398" s="281"/>
      <c r="AN398" s="281"/>
      <c r="AO398" s="281"/>
      <c r="AP398" s="281"/>
      <c r="AQ398" s="281"/>
      <c r="AR398" s="281"/>
      <c r="AS398" s="281"/>
      <c r="AT398" s="281"/>
      <c r="AU398" s="281"/>
      <c r="AV398" s="281"/>
      <c r="AW398" s="281"/>
      <c r="AX398" s="281"/>
      <c r="AY398" s="281"/>
      <c r="AZ398" s="281"/>
      <c r="BA398" s="281"/>
      <c r="BB398" s="281"/>
      <c r="BC398" s="281"/>
      <c r="BD398" s="281"/>
      <c r="BE398" s="281"/>
      <c r="BF398" s="281"/>
      <c r="BG398" s="281"/>
      <c r="BH398" s="281"/>
      <c r="BI398" s="281"/>
      <c r="BJ398" s="281"/>
      <c r="BK398" s="281"/>
      <c r="BL398" s="281"/>
      <c r="BM398" s="281"/>
      <c r="BN398" s="281"/>
      <c r="BO398" s="281"/>
      <c r="BP398" s="281"/>
      <c r="BQ398" s="281"/>
      <c r="BR398" s="281"/>
      <c r="BS398" s="281"/>
      <c r="BT398" s="281"/>
      <c r="BU398" s="281"/>
      <c r="BV398" s="281"/>
      <c r="BW398" s="281"/>
      <c r="BX398" s="281"/>
      <c r="BY398" s="281"/>
      <c r="BZ398" s="281"/>
      <c r="CA398" s="281"/>
    </row>
    <row r="399" spans="2:79" s="61" customFormat="1" x14ac:dyDescent="0.2">
      <c r="B399" s="103"/>
      <c r="C399" s="85"/>
      <c r="W399" s="281"/>
      <c r="X399" s="281"/>
      <c r="Y399" s="281"/>
      <c r="Z399" s="281"/>
      <c r="AA399" s="281"/>
      <c r="AB399" s="281"/>
      <c r="AC399" s="281"/>
      <c r="AD399" s="281"/>
      <c r="AE399" s="281"/>
      <c r="AF399" s="281"/>
      <c r="AG399" s="281"/>
      <c r="AH399" s="281"/>
      <c r="AI399" s="281"/>
      <c r="AJ399" s="281"/>
      <c r="AK399" s="281"/>
      <c r="AL399" s="281"/>
      <c r="AM399" s="281"/>
      <c r="AN399" s="281"/>
      <c r="AO399" s="281"/>
      <c r="AP399" s="281"/>
      <c r="AQ399" s="281"/>
      <c r="AR399" s="281"/>
      <c r="AS399" s="281"/>
      <c r="AT399" s="281"/>
      <c r="AU399" s="281"/>
      <c r="AV399" s="281"/>
      <c r="AW399" s="281"/>
      <c r="AX399" s="281"/>
      <c r="AY399" s="281"/>
      <c r="AZ399" s="281"/>
      <c r="BA399" s="281"/>
      <c r="BB399" s="281"/>
      <c r="BC399" s="281"/>
      <c r="BD399" s="281"/>
      <c r="BE399" s="281"/>
      <c r="BF399" s="281"/>
      <c r="BG399" s="281"/>
      <c r="BH399" s="281"/>
      <c r="BI399" s="281"/>
      <c r="BJ399" s="281"/>
      <c r="BK399" s="281"/>
      <c r="BL399" s="281"/>
      <c r="BM399" s="281"/>
      <c r="BN399" s="281"/>
      <c r="BO399" s="281"/>
      <c r="BP399" s="281"/>
      <c r="BQ399" s="281"/>
      <c r="BR399" s="281"/>
      <c r="BS399" s="281"/>
      <c r="BT399" s="281"/>
      <c r="BU399" s="281"/>
      <c r="BV399" s="281"/>
      <c r="BW399" s="281"/>
      <c r="BX399" s="281"/>
      <c r="BY399" s="281"/>
      <c r="BZ399" s="281"/>
      <c r="CA399" s="281"/>
    </row>
    <row r="400" spans="2:79" s="61" customFormat="1" x14ac:dyDescent="0.2">
      <c r="B400" s="103"/>
      <c r="C400" s="85"/>
      <c r="W400" s="281"/>
      <c r="X400" s="281"/>
      <c r="Y400" s="281"/>
      <c r="Z400" s="281"/>
      <c r="AA400" s="281"/>
      <c r="AB400" s="281"/>
      <c r="AC400" s="281"/>
      <c r="AD400" s="281"/>
      <c r="AE400" s="281"/>
      <c r="AF400" s="281"/>
      <c r="AG400" s="281"/>
      <c r="AH400" s="281"/>
      <c r="AI400" s="281"/>
      <c r="AJ400" s="281"/>
      <c r="AK400" s="281"/>
      <c r="AL400" s="281"/>
      <c r="AM400" s="281"/>
      <c r="AN400" s="281"/>
      <c r="AO400" s="281"/>
      <c r="AP400" s="281"/>
      <c r="AQ400" s="281"/>
      <c r="AR400" s="281"/>
      <c r="AS400" s="281"/>
      <c r="AT400" s="281"/>
      <c r="AU400" s="281"/>
      <c r="AV400" s="281"/>
      <c r="AW400" s="281"/>
      <c r="AX400" s="281"/>
      <c r="AY400" s="281"/>
      <c r="AZ400" s="281"/>
      <c r="BA400" s="281"/>
      <c r="BB400" s="281"/>
      <c r="BC400" s="281"/>
      <c r="BD400" s="281"/>
      <c r="BE400" s="281"/>
      <c r="BF400" s="281"/>
      <c r="BG400" s="281"/>
      <c r="BH400" s="281"/>
      <c r="BI400" s="281"/>
      <c r="BJ400" s="281"/>
      <c r="BK400" s="281"/>
      <c r="BL400" s="281"/>
      <c r="BM400" s="281"/>
      <c r="BN400" s="281"/>
      <c r="BO400" s="281"/>
      <c r="BP400" s="281"/>
      <c r="BQ400" s="281"/>
      <c r="BR400" s="281"/>
      <c r="BS400" s="281"/>
      <c r="BT400" s="281"/>
      <c r="BU400" s="281"/>
      <c r="BV400" s="281"/>
      <c r="BW400" s="281"/>
      <c r="BX400" s="281"/>
      <c r="BY400" s="281"/>
      <c r="BZ400" s="281"/>
      <c r="CA400" s="281"/>
    </row>
    <row r="401" spans="2:79" s="61" customFormat="1" x14ac:dyDescent="0.2">
      <c r="B401" s="103"/>
      <c r="C401" s="85"/>
      <c r="W401" s="281"/>
      <c r="X401" s="281"/>
      <c r="Y401" s="281"/>
      <c r="Z401" s="281"/>
      <c r="AA401" s="281"/>
      <c r="AB401" s="281"/>
      <c r="AC401" s="281"/>
      <c r="AD401" s="281"/>
      <c r="AE401" s="281"/>
      <c r="AF401" s="281"/>
      <c r="AG401" s="281"/>
      <c r="AH401" s="281"/>
      <c r="AI401" s="281"/>
      <c r="AJ401" s="281"/>
      <c r="AK401" s="281"/>
      <c r="AL401" s="281"/>
      <c r="AM401" s="281"/>
      <c r="AN401" s="281"/>
      <c r="AO401" s="281"/>
      <c r="AP401" s="281"/>
      <c r="AQ401" s="281"/>
      <c r="AR401" s="281"/>
      <c r="AS401" s="281"/>
      <c r="AT401" s="281"/>
      <c r="AU401" s="281"/>
      <c r="AV401" s="281"/>
      <c r="AW401" s="281"/>
      <c r="AX401" s="281"/>
      <c r="AY401" s="281"/>
      <c r="AZ401" s="281"/>
      <c r="BA401" s="281"/>
      <c r="BB401" s="281"/>
      <c r="BC401" s="281"/>
      <c r="BD401" s="281"/>
      <c r="BE401" s="281"/>
      <c r="BF401" s="281"/>
      <c r="BG401" s="281"/>
      <c r="BH401" s="281"/>
      <c r="BI401" s="281"/>
      <c r="BJ401" s="281"/>
      <c r="BK401" s="281"/>
      <c r="BL401" s="281"/>
      <c r="BM401" s="281"/>
      <c r="BN401" s="281"/>
      <c r="BO401" s="281"/>
      <c r="BP401" s="281"/>
      <c r="BQ401" s="281"/>
      <c r="BR401" s="281"/>
      <c r="BS401" s="281"/>
      <c r="BT401" s="281"/>
      <c r="BU401" s="281"/>
      <c r="BV401" s="281"/>
      <c r="BW401" s="281"/>
      <c r="BX401" s="281"/>
      <c r="BY401" s="281"/>
      <c r="BZ401" s="281"/>
      <c r="CA401" s="281"/>
    </row>
    <row r="402" spans="2:79" s="61" customFormat="1" x14ac:dyDescent="0.2">
      <c r="B402" s="103"/>
      <c r="C402" s="85"/>
      <c r="W402" s="281"/>
      <c r="X402" s="281"/>
      <c r="Y402" s="281"/>
      <c r="Z402" s="281"/>
      <c r="AA402" s="281"/>
      <c r="AB402" s="281"/>
      <c r="AC402" s="281"/>
      <c r="AD402" s="281"/>
      <c r="AE402" s="281"/>
      <c r="AF402" s="281"/>
      <c r="AG402" s="281"/>
      <c r="AH402" s="281"/>
      <c r="AI402" s="281"/>
      <c r="AJ402" s="281"/>
      <c r="AK402" s="281"/>
      <c r="AL402" s="281"/>
      <c r="AM402" s="281"/>
      <c r="AN402" s="281"/>
      <c r="AO402" s="281"/>
      <c r="AP402" s="281"/>
      <c r="AQ402" s="281"/>
      <c r="AR402" s="281"/>
      <c r="AS402" s="281"/>
      <c r="AT402" s="281"/>
      <c r="AU402" s="281"/>
      <c r="AV402" s="281"/>
      <c r="AW402" s="281"/>
      <c r="AX402" s="281"/>
      <c r="AY402" s="281"/>
      <c r="AZ402" s="281"/>
      <c r="BA402" s="281"/>
      <c r="BB402" s="281"/>
      <c r="BC402" s="281"/>
      <c r="BD402" s="281"/>
      <c r="BE402" s="281"/>
      <c r="BF402" s="281"/>
      <c r="BG402" s="281"/>
      <c r="BH402" s="281"/>
      <c r="BI402" s="281"/>
      <c r="BJ402" s="281"/>
      <c r="BK402" s="281"/>
      <c r="BL402" s="281"/>
      <c r="BM402" s="281"/>
      <c r="BN402" s="281"/>
      <c r="BO402" s="281"/>
      <c r="BP402" s="281"/>
      <c r="BQ402" s="281"/>
      <c r="BR402" s="281"/>
      <c r="BS402" s="281"/>
      <c r="BT402" s="281"/>
      <c r="BU402" s="281"/>
      <c r="BV402" s="281"/>
      <c r="BW402" s="281"/>
      <c r="BX402" s="281"/>
      <c r="BY402" s="281"/>
      <c r="BZ402" s="281"/>
      <c r="CA402" s="281"/>
    </row>
    <row r="403" spans="2:79" s="61" customFormat="1" x14ac:dyDescent="0.2">
      <c r="B403" s="103"/>
      <c r="C403" s="85"/>
      <c r="W403" s="281"/>
      <c r="X403" s="281"/>
      <c r="Y403" s="281"/>
      <c r="Z403" s="281"/>
      <c r="AA403" s="281"/>
      <c r="AB403" s="281"/>
      <c r="AC403" s="281"/>
      <c r="AD403" s="281"/>
      <c r="AE403" s="281"/>
      <c r="AF403" s="281"/>
      <c r="AG403" s="281"/>
      <c r="AH403" s="281"/>
      <c r="AI403" s="281"/>
      <c r="AJ403" s="281"/>
      <c r="AK403" s="281"/>
      <c r="AL403" s="281"/>
      <c r="AM403" s="281"/>
      <c r="AN403" s="281"/>
      <c r="AO403" s="281"/>
      <c r="AP403" s="281"/>
      <c r="AQ403" s="281"/>
      <c r="AR403" s="281"/>
      <c r="AS403" s="281"/>
      <c r="AT403" s="281"/>
      <c r="AU403" s="281"/>
      <c r="AV403" s="281"/>
      <c r="AW403" s="281"/>
      <c r="AX403" s="281"/>
      <c r="AY403" s="281"/>
      <c r="AZ403" s="281"/>
      <c r="BA403" s="281"/>
      <c r="BB403" s="281"/>
      <c r="BC403" s="281"/>
      <c r="BD403" s="281"/>
      <c r="BE403" s="281"/>
      <c r="BF403" s="281"/>
      <c r="BG403" s="281"/>
      <c r="BH403" s="281"/>
      <c r="BI403" s="281"/>
      <c r="BJ403" s="281"/>
      <c r="BK403" s="281"/>
      <c r="BL403" s="281"/>
      <c r="BM403" s="281"/>
      <c r="BN403" s="281"/>
      <c r="BO403" s="281"/>
      <c r="BP403" s="281"/>
      <c r="BQ403" s="281"/>
      <c r="BR403" s="281"/>
      <c r="BS403" s="281"/>
      <c r="BT403" s="281"/>
      <c r="BU403" s="281"/>
      <c r="BV403" s="281"/>
      <c r="BW403" s="281"/>
      <c r="BX403" s="281"/>
      <c r="BY403" s="281"/>
      <c r="BZ403" s="281"/>
      <c r="CA403" s="281"/>
    </row>
    <row r="404" spans="2:79" s="61" customFormat="1" x14ac:dyDescent="0.2">
      <c r="B404" s="103"/>
      <c r="C404" s="85"/>
      <c r="W404" s="281"/>
      <c r="X404" s="281"/>
      <c r="Y404" s="281"/>
      <c r="Z404" s="281"/>
      <c r="AA404" s="281"/>
      <c r="AB404" s="281"/>
      <c r="AC404" s="281"/>
      <c r="AD404" s="281"/>
      <c r="AE404" s="281"/>
      <c r="AF404" s="281"/>
      <c r="AG404" s="281"/>
      <c r="AH404" s="281"/>
      <c r="AI404" s="281"/>
      <c r="AJ404" s="281"/>
      <c r="AK404" s="281"/>
      <c r="AL404" s="281"/>
      <c r="AM404" s="281"/>
      <c r="AN404" s="281"/>
      <c r="AO404" s="281"/>
      <c r="AP404" s="281"/>
      <c r="AQ404" s="281"/>
      <c r="AR404" s="281"/>
      <c r="AS404" s="281"/>
      <c r="AT404" s="281"/>
      <c r="AU404" s="281"/>
      <c r="AV404" s="281"/>
      <c r="AW404" s="281"/>
      <c r="AX404" s="281"/>
      <c r="AY404" s="281"/>
      <c r="AZ404" s="281"/>
      <c r="BA404" s="281"/>
      <c r="BB404" s="281"/>
      <c r="BC404" s="281"/>
      <c r="BD404" s="281"/>
      <c r="BE404" s="281"/>
      <c r="BF404" s="281"/>
      <c r="BG404" s="281"/>
      <c r="BH404" s="281"/>
      <c r="BI404" s="281"/>
      <c r="BJ404" s="281"/>
      <c r="BK404" s="281"/>
      <c r="BL404" s="281"/>
      <c r="BM404" s="281"/>
      <c r="BN404" s="281"/>
      <c r="BO404" s="281"/>
      <c r="BP404" s="281"/>
      <c r="BQ404" s="281"/>
      <c r="BR404" s="281"/>
      <c r="BS404" s="281"/>
      <c r="BT404" s="281"/>
      <c r="BU404" s="281"/>
      <c r="BV404" s="281"/>
      <c r="BW404" s="281"/>
      <c r="BX404" s="281"/>
      <c r="BY404" s="281"/>
      <c r="BZ404" s="281"/>
      <c r="CA404" s="281"/>
    </row>
    <row r="405" spans="2:79" s="61" customFormat="1" x14ac:dyDescent="0.2">
      <c r="B405" s="103"/>
      <c r="C405" s="85"/>
      <c r="W405" s="281"/>
      <c r="X405" s="281"/>
      <c r="Y405" s="281"/>
      <c r="Z405" s="281"/>
      <c r="AA405" s="281"/>
      <c r="AB405" s="281"/>
      <c r="AC405" s="281"/>
      <c r="AD405" s="281"/>
      <c r="AE405" s="281"/>
      <c r="AF405" s="281"/>
      <c r="AG405" s="281"/>
      <c r="AH405" s="281"/>
      <c r="AI405" s="281"/>
      <c r="AJ405" s="281"/>
      <c r="AK405" s="281"/>
      <c r="AL405" s="281"/>
      <c r="AM405" s="281"/>
      <c r="AN405" s="281"/>
      <c r="AO405" s="281"/>
      <c r="AP405" s="281"/>
      <c r="AQ405" s="281"/>
      <c r="AR405" s="281"/>
      <c r="AS405" s="281"/>
      <c r="AT405" s="281"/>
      <c r="AU405" s="281"/>
      <c r="AV405" s="281"/>
      <c r="AW405" s="281"/>
      <c r="AX405" s="281"/>
      <c r="AY405" s="281"/>
      <c r="AZ405" s="281"/>
      <c r="BA405" s="281"/>
      <c r="BB405" s="281"/>
      <c r="BC405" s="281"/>
      <c r="BD405" s="281"/>
      <c r="BE405" s="281"/>
      <c r="BF405" s="281"/>
      <c r="BG405" s="281"/>
      <c r="BH405" s="281"/>
      <c r="BI405" s="281"/>
      <c r="BJ405" s="281"/>
      <c r="BK405" s="281"/>
      <c r="BL405" s="281"/>
      <c r="BM405" s="281"/>
      <c r="BN405" s="281"/>
      <c r="BO405" s="281"/>
      <c r="BP405" s="281"/>
      <c r="BQ405" s="281"/>
      <c r="BR405" s="281"/>
      <c r="BS405" s="281"/>
      <c r="BT405" s="281"/>
      <c r="BU405" s="281"/>
      <c r="BV405" s="281"/>
      <c r="BW405" s="281"/>
      <c r="BX405" s="281"/>
      <c r="BY405" s="281"/>
      <c r="BZ405" s="281"/>
      <c r="CA405" s="281"/>
    </row>
    <row r="406" spans="2:79" s="61" customFormat="1" x14ac:dyDescent="0.2">
      <c r="B406" s="103"/>
      <c r="C406" s="85"/>
      <c r="W406" s="281"/>
      <c r="X406" s="281"/>
      <c r="Y406" s="281"/>
      <c r="Z406" s="281"/>
      <c r="AA406" s="281"/>
      <c r="AB406" s="281"/>
      <c r="AC406" s="281"/>
      <c r="AD406" s="281"/>
      <c r="AE406" s="281"/>
      <c r="AF406" s="281"/>
      <c r="AG406" s="281"/>
      <c r="AH406" s="281"/>
      <c r="AI406" s="281"/>
      <c r="AJ406" s="281"/>
      <c r="AK406" s="281"/>
      <c r="AL406" s="281"/>
      <c r="AM406" s="281"/>
      <c r="AN406" s="281"/>
      <c r="AO406" s="281"/>
      <c r="AP406" s="281"/>
      <c r="AQ406" s="281"/>
      <c r="AR406" s="281"/>
      <c r="AS406" s="281"/>
      <c r="AT406" s="281"/>
      <c r="AU406" s="281"/>
      <c r="AV406" s="281"/>
      <c r="AW406" s="281"/>
      <c r="AX406" s="281"/>
      <c r="AY406" s="281"/>
      <c r="AZ406" s="281"/>
      <c r="BA406" s="281"/>
      <c r="BB406" s="281"/>
      <c r="BC406" s="281"/>
      <c r="BD406" s="281"/>
      <c r="BE406" s="281"/>
      <c r="BF406" s="281"/>
      <c r="BG406" s="281"/>
      <c r="BH406" s="281"/>
      <c r="BI406" s="281"/>
      <c r="BJ406" s="281"/>
      <c r="BK406" s="281"/>
      <c r="BL406" s="281"/>
      <c r="BM406" s="281"/>
      <c r="BN406" s="281"/>
      <c r="BO406" s="281"/>
      <c r="BP406" s="281"/>
      <c r="BQ406" s="281"/>
      <c r="BR406" s="281"/>
      <c r="BS406" s="281"/>
      <c r="BT406" s="281"/>
      <c r="BU406" s="281"/>
      <c r="BV406" s="281"/>
      <c r="BW406" s="281"/>
      <c r="BX406" s="281"/>
      <c r="BY406" s="281"/>
      <c r="BZ406" s="281"/>
      <c r="CA406" s="281"/>
    </row>
    <row r="407" spans="2:79" s="61" customFormat="1" x14ac:dyDescent="0.2">
      <c r="B407" s="103"/>
      <c r="C407" s="85"/>
      <c r="W407" s="281"/>
      <c r="X407" s="281"/>
      <c r="Y407" s="281"/>
      <c r="Z407" s="281"/>
      <c r="AA407" s="281"/>
      <c r="AB407" s="281"/>
      <c r="AC407" s="281"/>
      <c r="AD407" s="281"/>
      <c r="AE407" s="281"/>
      <c r="AF407" s="281"/>
      <c r="AG407" s="281"/>
      <c r="AH407" s="281"/>
      <c r="AI407" s="281"/>
      <c r="AJ407" s="281"/>
      <c r="AK407" s="281"/>
      <c r="AL407" s="281"/>
      <c r="AM407" s="281"/>
      <c r="AN407" s="281"/>
      <c r="AO407" s="281"/>
      <c r="AP407" s="281"/>
      <c r="AQ407" s="281"/>
      <c r="AR407" s="281"/>
      <c r="AS407" s="281"/>
      <c r="AT407" s="281"/>
      <c r="AU407" s="281"/>
      <c r="AV407" s="281"/>
      <c r="AW407" s="281"/>
      <c r="AX407" s="281"/>
      <c r="AY407" s="281"/>
      <c r="AZ407" s="281"/>
      <c r="BA407" s="281"/>
      <c r="BB407" s="281"/>
      <c r="BC407" s="281"/>
      <c r="BD407" s="281"/>
      <c r="BE407" s="281"/>
      <c r="BF407" s="281"/>
      <c r="BG407" s="281"/>
      <c r="BH407" s="281"/>
      <c r="BI407" s="281"/>
      <c r="BJ407" s="281"/>
      <c r="BK407" s="281"/>
      <c r="BL407" s="281"/>
      <c r="BM407" s="281"/>
      <c r="BN407" s="281"/>
      <c r="BO407" s="281"/>
      <c r="BP407" s="281"/>
      <c r="BQ407" s="281"/>
      <c r="BR407" s="281"/>
      <c r="BS407" s="281"/>
      <c r="BT407" s="281"/>
      <c r="BU407" s="281"/>
      <c r="BV407" s="281"/>
      <c r="BW407" s="281"/>
      <c r="BX407" s="281"/>
      <c r="BY407" s="281"/>
      <c r="BZ407" s="281"/>
      <c r="CA407" s="281"/>
    </row>
    <row r="408" spans="2:79" s="61" customFormat="1" x14ac:dyDescent="0.2">
      <c r="B408" s="103"/>
      <c r="C408" s="85"/>
      <c r="W408" s="281"/>
      <c r="X408" s="281"/>
      <c r="Y408" s="281"/>
      <c r="Z408" s="281"/>
      <c r="AA408" s="281"/>
      <c r="AB408" s="281"/>
      <c r="AC408" s="281"/>
      <c r="AD408" s="281"/>
      <c r="AE408" s="281"/>
      <c r="AF408" s="281"/>
      <c r="AG408" s="281"/>
      <c r="AH408" s="281"/>
      <c r="AI408" s="281"/>
      <c r="AJ408" s="281"/>
      <c r="AK408" s="281"/>
      <c r="AL408" s="281"/>
      <c r="AM408" s="281"/>
      <c r="AN408" s="281"/>
      <c r="AO408" s="281"/>
      <c r="AP408" s="281"/>
      <c r="AQ408" s="281"/>
      <c r="AR408" s="281"/>
      <c r="AS408" s="281"/>
      <c r="AT408" s="281"/>
      <c r="AU408" s="281"/>
      <c r="AV408" s="281"/>
      <c r="AW408" s="281"/>
      <c r="AX408" s="281"/>
      <c r="AY408" s="281"/>
      <c r="AZ408" s="281"/>
      <c r="BA408" s="281"/>
      <c r="BB408" s="281"/>
      <c r="BC408" s="281"/>
      <c r="BD408" s="281"/>
      <c r="BE408" s="281"/>
      <c r="BF408" s="281"/>
      <c r="BG408" s="281"/>
      <c r="BH408" s="281"/>
      <c r="BI408" s="281"/>
      <c r="BJ408" s="281"/>
      <c r="BK408" s="281"/>
      <c r="BL408" s="281"/>
      <c r="BM408" s="281"/>
      <c r="BN408" s="281"/>
      <c r="BO408" s="281"/>
      <c r="BP408" s="281"/>
      <c r="BQ408" s="281"/>
      <c r="BR408" s="281"/>
      <c r="BS408" s="281"/>
      <c r="BT408" s="281"/>
      <c r="BU408" s="281"/>
      <c r="BV408" s="281"/>
      <c r="BW408" s="281"/>
      <c r="BX408" s="281"/>
      <c r="BY408" s="281"/>
      <c r="BZ408" s="281"/>
      <c r="CA408" s="281"/>
    </row>
    <row r="409" spans="2:79" s="61" customFormat="1" x14ac:dyDescent="0.2">
      <c r="B409" s="103"/>
      <c r="C409" s="85"/>
      <c r="W409" s="281"/>
      <c r="X409" s="281"/>
      <c r="Y409" s="281"/>
      <c r="Z409" s="281"/>
      <c r="AA409" s="281"/>
      <c r="AB409" s="281"/>
      <c r="AC409" s="281"/>
      <c r="AD409" s="281"/>
      <c r="AE409" s="281"/>
      <c r="AF409" s="281"/>
      <c r="AG409" s="281"/>
      <c r="AH409" s="281"/>
      <c r="AI409" s="281"/>
      <c r="AJ409" s="281"/>
      <c r="AK409" s="281"/>
      <c r="AL409" s="281"/>
      <c r="AM409" s="281"/>
      <c r="AN409" s="281"/>
      <c r="AO409" s="281"/>
      <c r="AP409" s="281"/>
      <c r="AQ409" s="281"/>
      <c r="AR409" s="281"/>
      <c r="AS409" s="281"/>
      <c r="AT409" s="281"/>
      <c r="AU409" s="281"/>
      <c r="AV409" s="281"/>
      <c r="AW409" s="281"/>
      <c r="AX409" s="281"/>
      <c r="AY409" s="281"/>
      <c r="AZ409" s="281"/>
      <c r="BA409" s="281"/>
      <c r="BB409" s="281"/>
      <c r="BC409" s="281"/>
      <c r="BD409" s="281"/>
      <c r="BE409" s="281"/>
      <c r="BF409" s="281"/>
      <c r="BG409" s="281"/>
      <c r="BH409" s="281"/>
      <c r="BI409" s="281"/>
      <c r="BJ409" s="281"/>
      <c r="BK409" s="281"/>
      <c r="BL409" s="281"/>
      <c r="BM409" s="281"/>
      <c r="BN409" s="281"/>
      <c r="BO409" s="281"/>
      <c r="BP409" s="281"/>
      <c r="BQ409" s="281"/>
      <c r="BR409" s="281"/>
      <c r="BS409" s="281"/>
      <c r="BT409" s="281"/>
      <c r="BU409" s="281"/>
      <c r="BV409" s="281"/>
      <c r="BW409" s="281"/>
      <c r="BX409" s="281"/>
      <c r="BY409" s="281"/>
      <c r="BZ409" s="281"/>
      <c r="CA409" s="281"/>
    </row>
    <row r="410" spans="2:79" s="61" customFormat="1" x14ac:dyDescent="0.2">
      <c r="B410" s="103"/>
      <c r="C410" s="85"/>
      <c r="W410" s="281"/>
      <c r="X410" s="281"/>
      <c r="Y410" s="281"/>
      <c r="Z410" s="281"/>
      <c r="AA410" s="281"/>
      <c r="AB410" s="281"/>
      <c r="AC410" s="281"/>
      <c r="AD410" s="281"/>
      <c r="AE410" s="281"/>
      <c r="AF410" s="281"/>
      <c r="AG410" s="281"/>
      <c r="AH410" s="281"/>
      <c r="AI410" s="281"/>
      <c r="AJ410" s="281"/>
      <c r="AK410" s="281"/>
      <c r="AL410" s="281"/>
      <c r="AM410" s="281"/>
      <c r="AN410" s="281"/>
      <c r="AO410" s="281"/>
      <c r="AP410" s="281"/>
      <c r="AQ410" s="281"/>
      <c r="AR410" s="281"/>
      <c r="AS410" s="281"/>
      <c r="AT410" s="281"/>
      <c r="AU410" s="281"/>
      <c r="AV410" s="281"/>
      <c r="AW410" s="281"/>
      <c r="AX410" s="281"/>
      <c r="AY410" s="281"/>
      <c r="AZ410" s="281"/>
      <c r="BA410" s="281"/>
      <c r="BB410" s="281"/>
      <c r="BC410" s="281"/>
      <c r="BD410" s="281"/>
      <c r="BE410" s="281"/>
      <c r="BF410" s="281"/>
      <c r="BG410" s="281"/>
      <c r="BH410" s="281"/>
      <c r="BI410" s="281"/>
      <c r="BJ410" s="281"/>
      <c r="BK410" s="281"/>
      <c r="BL410" s="281"/>
      <c r="BM410" s="281"/>
      <c r="BN410" s="281"/>
      <c r="BO410" s="281"/>
      <c r="BP410" s="281"/>
      <c r="BQ410" s="281"/>
      <c r="BR410" s="281"/>
      <c r="BS410" s="281"/>
      <c r="BT410" s="281"/>
      <c r="BU410" s="281"/>
      <c r="BV410" s="281"/>
      <c r="BW410" s="281"/>
      <c r="BX410" s="281"/>
      <c r="BY410" s="281"/>
      <c r="BZ410" s="281"/>
      <c r="CA410" s="281"/>
    </row>
    <row r="411" spans="2:79" s="61" customFormat="1" x14ac:dyDescent="0.2">
      <c r="B411" s="103"/>
      <c r="C411" s="85"/>
      <c r="W411" s="281"/>
      <c r="X411" s="281"/>
      <c r="Y411" s="281"/>
      <c r="Z411" s="281"/>
      <c r="AA411" s="281"/>
      <c r="AB411" s="281"/>
      <c r="AC411" s="281"/>
      <c r="AD411" s="281"/>
      <c r="AE411" s="281"/>
      <c r="AF411" s="281"/>
      <c r="AG411" s="281"/>
      <c r="AH411" s="281"/>
      <c r="AI411" s="281"/>
      <c r="AJ411" s="281"/>
      <c r="AK411" s="281"/>
      <c r="AL411" s="281"/>
      <c r="AM411" s="281"/>
      <c r="AN411" s="281"/>
      <c r="AO411" s="281"/>
      <c r="AP411" s="281"/>
      <c r="AQ411" s="281"/>
      <c r="AR411" s="281"/>
      <c r="AS411" s="281"/>
      <c r="AT411" s="281"/>
      <c r="AU411" s="281"/>
      <c r="AV411" s="281"/>
      <c r="AW411" s="281"/>
      <c r="AX411" s="281"/>
      <c r="AY411" s="281"/>
      <c r="AZ411" s="281"/>
      <c r="BA411" s="281"/>
      <c r="BB411" s="281"/>
      <c r="BC411" s="281"/>
      <c r="BD411" s="281"/>
      <c r="BE411" s="281"/>
      <c r="BF411" s="281"/>
      <c r="BG411" s="281"/>
      <c r="BH411" s="281"/>
      <c r="BI411" s="281"/>
      <c r="BJ411" s="281"/>
      <c r="BK411" s="281"/>
      <c r="BL411" s="281"/>
      <c r="BM411" s="281"/>
      <c r="BN411" s="281"/>
      <c r="BO411" s="281"/>
      <c r="BP411" s="281"/>
      <c r="BQ411" s="281"/>
      <c r="BR411" s="281"/>
      <c r="BS411" s="281"/>
      <c r="BT411" s="281"/>
      <c r="BU411" s="281"/>
      <c r="BV411" s="281"/>
      <c r="BW411" s="281"/>
      <c r="BX411" s="281"/>
      <c r="BY411" s="281"/>
      <c r="BZ411" s="281"/>
      <c r="CA411" s="281"/>
    </row>
    <row r="412" spans="2:79" s="61" customFormat="1" x14ac:dyDescent="0.2">
      <c r="B412" s="103"/>
      <c r="C412" s="85"/>
      <c r="W412" s="281"/>
      <c r="X412" s="281"/>
      <c r="Y412" s="281"/>
      <c r="Z412" s="281"/>
      <c r="AA412" s="281"/>
      <c r="AB412" s="281"/>
      <c r="AC412" s="281"/>
      <c r="AD412" s="281"/>
      <c r="AE412" s="281"/>
      <c r="AF412" s="281"/>
      <c r="AG412" s="281"/>
      <c r="AH412" s="281"/>
      <c r="AI412" s="281"/>
      <c r="AJ412" s="281"/>
      <c r="AK412" s="281"/>
      <c r="AL412" s="281"/>
      <c r="AM412" s="281"/>
      <c r="AN412" s="281"/>
      <c r="AO412" s="281"/>
      <c r="AP412" s="281"/>
      <c r="AQ412" s="281"/>
      <c r="AR412" s="281"/>
      <c r="AS412" s="281"/>
      <c r="AT412" s="281"/>
      <c r="AU412" s="281"/>
      <c r="AV412" s="281"/>
      <c r="AW412" s="281"/>
      <c r="AX412" s="281"/>
      <c r="AY412" s="281"/>
      <c r="AZ412" s="281"/>
      <c r="BA412" s="281"/>
      <c r="BB412" s="281"/>
      <c r="BC412" s="281"/>
      <c r="BD412" s="281"/>
      <c r="BE412" s="281"/>
      <c r="BF412" s="281"/>
      <c r="BG412" s="281"/>
      <c r="BH412" s="281"/>
      <c r="BI412" s="281"/>
      <c r="BJ412" s="281"/>
      <c r="BK412" s="281"/>
      <c r="BL412" s="281"/>
      <c r="BM412" s="281"/>
      <c r="BN412" s="281"/>
      <c r="BO412" s="281"/>
      <c r="BP412" s="281"/>
      <c r="BQ412" s="281"/>
      <c r="BR412" s="281"/>
      <c r="BS412" s="281"/>
      <c r="BT412" s="281"/>
      <c r="BU412" s="281"/>
      <c r="BV412" s="281"/>
      <c r="BW412" s="281"/>
      <c r="BX412" s="281"/>
      <c r="BY412" s="281"/>
      <c r="BZ412" s="281"/>
      <c r="CA412" s="281"/>
    </row>
    <row r="413" spans="2:79" s="61" customFormat="1" x14ac:dyDescent="0.2">
      <c r="B413" s="103"/>
      <c r="C413" s="85"/>
      <c r="W413" s="281"/>
      <c r="X413" s="281"/>
      <c r="Y413" s="281"/>
      <c r="Z413" s="281"/>
      <c r="AA413" s="281"/>
      <c r="AB413" s="281"/>
      <c r="AC413" s="281"/>
      <c r="AD413" s="281"/>
      <c r="AE413" s="281"/>
      <c r="AF413" s="281"/>
      <c r="AG413" s="281"/>
      <c r="AH413" s="281"/>
      <c r="AI413" s="281"/>
      <c r="AJ413" s="281"/>
      <c r="AK413" s="281"/>
      <c r="AL413" s="281"/>
      <c r="AM413" s="281"/>
      <c r="AN413" s="281"/>
      <c r="AO413" s="281"/>
      <c r="AP413" s="281"/>
      <c r="AQ413" s="281"/>
      <c r="AR413" s="281"/>
      <c r="AS413" s="281"/>
      <c r="AT413" s="281"/>
      <c r="AU413" s="281"/>
      <c r="AV413" s="281"/>
      <c r="AW413" s="281"/>
      <c r="AX413" s="281"/>
      <c r="AY413" s="281"/>
      <c r="AZ413" s="281"/>
      <c r="BA413" s="281"/>
      <c r="BB413" s="281"/>
      <c r="BC413" s="281"/>
      <c r="BD413" s="281"/>
      <c r="BE413" s="281"/>
      <c r="BF413" s="281"/>
      <c r="BG413" s="281"/>
      <c r="BH413" s="281"/>
      <c r="BI413" s="281"/>
      <c r="BJ413" s="281"/>
      <c r="BK413" s="281"/>
      <c r="BL413" s="281"/>
      <c r="BM413" s="281"/>
      <c r="BN413" s="281"/>
      <c r="BO413" s="281"/>
      <c r="BP413" s="281"/>
      <c r="BQ413" s="281"/>
      <c r="BR413" s="281"/>
      <c r="BS413" s="281"/>
      <c r="BT413" s="281"/>
      <c r="BU413" s="281"/>
      <c r="BV413" s="281"/>
      <c r="BW413" s="281"/>
      <c r="BX413" s="281"/>
      <c r="BY413" s="281"/>
      <c r="BZ413" s="281"/>
      <c r="CA413" s="281"/>
    </row>
    <row r="414" spans="2:79" s="61" customFormat="1" x14ac:dyDescent="0.2">
      <c r="B414" s="103"/>
      <c r="C414" s="85"/>
      <c r="W414" s="281"/>
      <c r="X414" s="281"/>
      <c r="Y414" s="281"/>
      <c r="Z414" s="281"/>
      <c r="AA414" s="281"/>
      <c r="AB414" s="281"/>
      <c r="AC414" s="281"/>
      <c r="AD414" s="281"/>
      <c r="AE414" s="281"/>
      <c r="AF414" s="281"/>
      <c r="AG414" s="281"/>
      <c r="AH414" s="281"/>
      <c r="AI414" s="281"/>
      <c r="AJ414" s="281"/>
      <c r="AK414" s="281"/>
      <c r="AL414" s="281"/>
      <c r="AM414" s="281"/>
      <c r="AN414" s="281"/>
      <c r="AO414" s="281"/>
      <c r="AP414" s="281"/>
      <c r="AQ414" s="281"/>
      <c r="AR414" s="281"/>
      <c r="AS414" s="281"/>
      <c r="AT414" s="281"/>
      <c r="AU414" s="281"/>
      <c r="AV414" s="281"/>
      <c r="AW414" s="281"/>
      <c r="AX414" s="281"/>
      <c r="AY414" s="281"/>
      <c r="AZ414" s="281"/>
      <c r="BA414" s="281"/>
      <c r="BB414" s="281"/>
      <c r="BC414" s="281"/>
      <c r="BD414" s="281"/>
      <c r="BE414" s="281"/>
      <c r="BF414" s="281"/>
      <c r="BG414" s="281"/>
      <c r="BH414" s="281"/>
      <c r="BI414" s="281"/>
      <c r="BJ414" s="281"/>
      <c r="BK414" s="281"/>
      <c r="BL414" s="281"/>
      <c r="BM414" s="281"/>
      <c r="BN414" s="281"/>
      <c r="BO414" s="281"/>
      <c r="BP414" s="281"/>
      <c r="BQ414" s="281"/>
      <c r="BR414" s="281"/>
      <c r="BS414" s="281"/>
      <c r="BT414" s="281"/>
      <c r="BU414" s="281"/>
      <c r="BV414" s="281"/>
      <c r="BW414" s="281"/>
      <c r="BX414" s="281"/>
      <c r="BY414" s="281"/>
      <c r="BZ414" s="281"/>
      <c r="CA414" s="281"/>
    </row>
    <row r="415" spans="2:79" s="61" customFormat="1" x14ac:dyDescent="0.2">
      <c r="B415" s="103"/>
      <c r="C415" s="85"/>
      <c r="W415" s="281"/>
      <c r="X415" s="281"/>
      <c r="Y415" s="281"/>
      <c r="Z415" s="281"/>
      <c r="AA415" s="281"/>
      <c r="AB415" s="281"/>
      <c r="AC415" s="281"/>
      <c r="AD415" s="281"/>
      <c r="AE415" s="281"/>
      <c r="AF415" s="281"/>
      <c r="AG415" s="281"/>
      <c r="AH415" s="281"/>
      <c r="AI415" s="281"/>
      <c r="AJ415" s="281"/>
      <c r="AK415" s="281"/>
      <c r="AL415" s="281"/>
      <c r="AM415" s="281"/>
      <c r="AN415" s="281"/>
      <c r="AO415" s="281"/>
      <c r="AP415" s="281"/>
      <c r="AQ415" s="281"/>
      <c r="AR415" s="281"/>
      <c r="AS415" s="281"/>
      <c r="AT415" s="281"/>
      <c r="AU415" s="281"/>
      <c r="AV415" s="281"/>
      <c r="AW415" s="281"/>
      <c r="AX415" s="281"/>
      <c r="AY415" s="281"/>
      <c r="AZ415" s="281"/>
      <c r="BA415" s="281"/>
      <c r="BB415" s="281"/>
      <c r="BC415" s="281"/>
      <c r="BD415" s="281"/>
      <c r="BE415" s="281"/>
      <c r="BF415" s="281"/>
      <c r="BG415" s="281"/>
      <c r="BH415" s="281"/>
      <c r="BI415" s="281"/>
      <c r="BJ415" s="281"/>
      <c r="BK415" s="281"/>
      <c r="BL415" s="281"/>
      <c r="BM415" s="281"/>
      <c r="BN415" s="281"/>
      <c r="BO415" s="281"/>
      <c r="BP415" s="281"/>
      <c r="BQ415" s="281"/>
      <c r="BR415" s="281"/>
      <c r="BS415" s="281"/>
      <c r="BT415" s="281"/>
      <c r="BU415" s="281"/>
      <c r="BV415" s="281"/>
      <c r="BW415" s="281"/>
      <c r="BX415" s="281"/>
      <c r="BY415" s="281"/>
      <c r="BZ415" s="281"/>
      <c r="CA415" s="281"/>
    </row>
    <row r="416" spans="2:79" s="61" customFormat="1" x14ac:dyDescent="0.2">
      <c r="B416" s="103"/>
      <c r="C416" s="85"/>
      <c r="W416" s="281"/>
      <c r="X416" s="281"/>
      <c r="Y416" s="281"/>
      <c r="Z416" s="281"/>
      <c r="AA416" s="281"/>
      <c r="AB416" s="281"/>
      <c r="AC416" s="281"/>
      <c r="AD416" s="281"/>
      <c r="AE416" s="281"/>
      <c r="AF416" s="281"/>
      <c r="AG416" s="281"/>
      <c r="AH416" s="281"/>
      <c r="AI416" s="281"/>
      <c r="AJ416" s="281"/>
      <c r="AK416" s="281"/>
      <c r="AL416" s="281"/>
      <c r="AM416" s="281"/>
      <c r="AN416" s="281"/>
      <c r="AO416" s="281"/>
      <c r="AP416" s="281"/>
      <c r="AQ416" s="281"/>
      <c r="AR416" s="281"/>
      <c r="AS416" s="281"/>
      <c r="AT416" s="281"/>
      <c r="AU416" s="281"/>
      <c r="AV416" s="281"/>
      <c r="AW416" s="281"/>
      <c r="AX416" s="281"/>
      <c r="AY416" s="281"/>
      <c r="AZ416" s="281"/>
      <c r="BA416" s="281"/>
      <c r="BB416" s="281"/>
      <c r="BC416" s="281"/>
      <c r="BD416" s="281"/>
      <c r="BE416" s="281"/>
      <c r="BF416" s="281"/>
      <c r="BG416" s="281"/>
      <c r="BH416" s="281"/>
      <c r="BI416" s="281"/>
      <c r="BJ416" s="281"/>
      <c r="BK416" s="281"/>
      <c r="BL416" s="281"/>
      <c r="BM416" s="281"/>
      <c r="BN416" s="281"/>
      <c r="BO416" s="281"/>
      <c r="BP416" s="281"/>
      <c r="BQ416" s="281"/>
      <c r="BR416" s="281"/>
      <c r="BS416" s="281"/>
      <c r="BT416" s="281"/>
      <c r="BU416" s="281"/>
      <c r="BV416" s="281"/>
      <c r="BW416" s="281"/>
      <c r="BX416" s="281"/>
      <c r="BY416" s="281"/>
      <c r="BZ416" s="281"/>
      <c r="CA416" s="281"/>
    </row>
    <row r="417" spans="2:79" s="61" customFormat="1" x14ac:dyDescent="0.2">
      <c r="B417" s="103"/>
      <c r="C417" s="85"/>
      <c r="W417" s="281"/>
      <c r="X417" s="281"/>
      <c r="Y417" s="281"/>
      <c r="Z417" s="281"/>
      <c r="AA417" s="281"/>
      <c r="AB417" s="281"/>
      <c r="AC417" s="281"/>
      <c r="AD417" s="281"/>
      <c r="AE417" s="281"/>
      <c r="AF417" s="281"/>
      <c r="AG417" s="281"/>
      <c r="AH417" s="281"/>
      <c r="AI417" s="281"/>
      <c r="AJ417" s="281"/>
      <c r="AK417" s="281"/>
      <c r="AL417" s="281"/>
      <c r="AM417" s="281"/>
      <c r="AN417" s="281"/>
      <c r="AO417" s="281"/>
      <c r="AP417" s="281"/>
      <c r="AQ417" s="281"/>
      <c r="AR417" s="281"/>
      <c r="AS417" s="281"/>
      <c r="AT417" s="281"/>
      <c r="AU417" s="281"/>
      <c r="AV417" s="281"/>
      <c r="AW417" s="281"/>
      <c r="AX417" s="281"/>
      <c r="AY417" s="281"/>
      <c r="AZ417" s="281"/>
      <c r="BA417" s="281"/>
      <c r="BB417" s="281"/>
      <c r="BC417" s="281"/>
      <c r="BD417" s="281"/>
      <c r="BE417" s="281"/>
      <c r="BF417" s="281"/>
      <c r="BG417" s="281"/>
      <c r="BH417" s="281"/>
      <c r="BI417" s="281"/>
      <c r="BJ417" s="281"/>
      <c r="BK417" s="281"/>
      <c r="BL417" s="281"/>
      <c r="BM417" s="281"/>
      <c r="BN417" s="281"/>
      <c r="BO417" s="281"/>
      <c r="BP417" s="281"/>
      <c r="BQ417" s="281"/>
      <c r="BR417" s="281"/>
      <c r="BS417" s="281"/>
      <c r="BT417" s="281"/>
      <c r="BU417" s="281"/>
      <c r="BV417" s="281"/>
      <c r="BW417" s="281"/>
      <c r="BX417" s="281"/>
      <c r="BY417" s="281"/>
      <c r="BZ417" s="281"/>
      <c r="CA417" s="281"/>
    </row>
    <row r="418" spans="2:79" s="61" customFormat="1" x14ac:dyDescent="0.2">
      <c r="B418" s="103"/>
      <c r="C418" s="85"/>
      <c r="W418" s="281"/>
      <c r="X418" s="281"/>
      <c r="Y418" s="281"/>
      <c r="Z418" s="281"/>
      <c r="AA418" s="281"/>
      <c r="AB418" s="281"/>
      <c r="AC418" s="281"/>
      <c r="AD418" s="281"/>
      <c r="AE418" s="281"/>
      <c r="AF418" s="281"/>
      <c r="AG418" s="281"/>
      <c r="AH418" s="281"/>
      <c r="AI418" s="281"/>
      <c r="AJ418" s="281"/>
      <c r="AK418" s="281"/>
      <c r="AL418" s="281"/>
      <c r="AM418" s="281"/>
      <c r="AN418" s="281"/>
      <c r="AO418" s="281"/>
      <c r="AP418" s="281"/>
      <c r="AQ418" s="281"/>
      <c r="AR418" s="281"/>
      <c r="AS418" s="281"/>
      <c r="AT418" s="281"/>
      <c r="AU418" s="281"/>
      <c r="AV418" s="281"/>
      <c r="AW418" s="281"/>
      <c r="AX418" s="281"/>
      <c r="AY418" s="281"/>
      <c r="AZ418" s="281"/>
      <c r="BA418" s="281"/>
      <c r="BB418" s="281"/>
      <c r="BC418" s="281"/>
      <c r="BD418" s="281"/>
      <c r="BE418" s="281"/>
      <c r="BF418" s="281"/>
      <c r="BG418" s="281"/>
      <c r="BH418" s="281"/>
      <c r="BI418" s="281"/>
      <c r="BJ418" s="281"/>
      <c r="BK418" s="281"/>
      <c r="BL418" s="281"/>
      <c r="BM418" s="281"/>
      <c r="BN418" s="281"/>
      <c r="BO418" s="281"/>
      <c r="BP418" s="281"/>
      <c r="BQ418" s="281"/>
      <c r="BR418" s="281"/>
      <c r="BS418" s="281"/>
      <c r="BT418" s="281"/>
      <c r="BU418" s="281"/>
      <c r="BV418" s="281"/>
      <c r="BW418" s="281"/>
      <c r="BX418" s="281"/>
      <c r="BY418" s="281"/>
      <c r="BZ418" s="281"/>
      <c r="CA418" s="281"/>
    </row>
    <row r="419" spans="2:79" s="61" customFormat="1" x14ac:dyDescent="0.2">
      <c r="B419" s="103"/>
      <c r="C419" s="85"/>
      <c r="W419" s="281"/>
      <c r="X419" s="281"/>
      <c r="Y419" s="281"/>
      <c r="Z419" s="281"/>
      <c r="AA419" s="281"/>
      <c r="AB419" s="281"/>
      <c r="AC419" s="281"/>
      <c r="AD419" s="281"/>
      <c r="AE419" s="281"/>
      <c r="AF419" s="281"/>
      <c r="AG419" s="281"/>
      <c r="AH419" s="281"/>
      <c r="AI419" s="281"/>
      <c r="AJ419" s="281"/>
      <c r="AK419" s="281"/>
      <c r="AL419" s="281"/>
      <c r="AM419" s="281"/>
      <c r="AN419" s="281"/>
      <c r="AO419" s="281"/>
      <c r="AP419" s="281"/>
      <c r="AQ419" s="281"/>
      <c r="AR419" s="281"/>
      <c r="AS419" s="281"/>
      <c r="AT419" s="281"/>
      <c r="AU419" s="281"/>
      <c r="AV419" s="281"/>
      <c r="AW419" s="281"/>
      <c r="AX419" s="281"/>
      <c r="AY419" s="281"/>
      <c r="AZ419" s="281"/>
      <c r="BA419" s="281"/>
      <c r="BB419" s="281"/>
      <c r="BC419" s="281"/>
      <c r="BD419" s="281"/>
      <c r="BE419" s="281"/>
      <c r="BF419" s="281"/>
      <c r="BG419" s="281"/>
      <c r="BH419" s="281"/>
      <c r="BI419" s="281"/>
      <c r="BJ419" s="281"/>
      <c r="BK419" s="281"/>
      <c r="BL419" s="281"/>
      <c r="BM419" s="281"/>
      <c r="BN419" s="281"/>
      <c r="BO419" s="281"/>
      <c r="BP419" s="281"/>
      <c r="BQ419" s="281"/>
      <c r="BR419" s="281"/>
      <c r="BS419" s="281"/>
      <c r="BT419" s="281"/>
      <c r="BU419" s="281"/>
      <c r="BV419" s="281"/>
      <c r="BW419" s="281"/>
      <c r="BX419" s="281"/>
      <c r="BY419" s="281"/>
      <c r="BZ419" s="281"/>
      <c r="CA419" s="281"/>
    </row>
    <row r="420" spans="2:79" s="61" customFormat="1" x14ac:dyDescent="0.2">
      <c r="B420" s="103"/>
      <c r="C420" s="85"/>
      <c r="W420" s="281"/>
      <c r="X420" s="281"/>
      <c r="Y420" s="281"/>
      <c r="Z420" s="281"/>
      <c r="AA420" s="281"/>
      <c r="AB420" s="281"/>
      <c r="AC420" s="281"/>
      <c r="AD420" s="281"/>
      <c r="AE420" s="281"/>
      <c r="AF420" s="281"/>
      <c r="AG420" s="281"/>
      <c r="AH420" s="281"/>
      <c r="AI420" s="281"/>
      <c r="AJ420" s="281"/>
      <c r="AK420" s="281"/>
      <c r="AL420" s="281"/>
      <c r="AM420" s="281"/>
      <c r="AN420" s="281"/>
      <c r="AO420" s="281"/>
      <c r="AP420" s="281"/>
      <c r="AQ420" s="281"/>
      <c r="AR420" s="281"/>
      <c r="AS420" s="281"/>
      <c r="AT420" s="281"/>
      <c r="AU420" s="281"/>
      <c r="AV420" s="281"/>
      <c r="AW420" s="281"/>
      <c r="AX420" s="281"/>
      <c r="AY420" s="281"/>
      <c r="AZ420" s="281"/>
      <c r="BA420" s="281"/>
      <c r="BB420" s="281"/>
      <c r="BC420" s="281"/>
      <c r="BD420" s="281"/>
      <c r="BE420" s="281"/>
      <c r="BF420" s="281"/>
      <c r="BG420" s="281"/>
      <c r="BH420" s="281"/>
      <c r="BI420" s="281"/>
      <c r="BJ420" s="281"/>
      <c r="BK420" s="281"/>
      <c r="BL420" s="281"/>
      <c r="BM420" s="281"/>
      <c r="BN420" s="281"/>
      <c r="BO420" s="281"/>
      <c r="BP420" s="281"/>
      <c r="BQ420" s="281"/>
      <c r="BR420" s="281"/>
      <c r="BS420" s="281"/>
      <c r="BT420" s="281"/>
      <c r="BU420" s="281"/>
      <c r="BV420" s="281"/>
      <c r="BW420" s="281"/>
      <c r="BX420" s="281"/>
      <c r="BY420" s="281"/>
      <c r="BZ420" s="281"/>
      <c r="CA420" s="281"/>
    </row>
    <row r="421" spans="2:79" s="61" customFormat="1" x14ac:dyDescent="0.2">
      <c r="B421" s="103"/>
      <c r="C421" s="85"/>
      <c r="W421" s="281"/>
      <c r="X421" s="281"/>
      <c r="Y421" s="281"/>
      <c r="Z421" s="281"/>
      <c r="AA421" s="281"/>
      <c r="AB421" s="281"/>
      <c r="AC421" s="281"/>
      <c r="AD421" s="281"/>
      <c r="AE421" s="281"/>
      <c r="AF421" s="281"/>
      <c r="AG421" s="281"/>
      <c r="AH421" s="281"/>
      <c r="AI421" s="281"/>
      <c r="AJ421" s="281"/>
      <c r="AK421" s="281"/>
      <c r="AL421" s="281"/>
      <c r="AM421" s="281"/>
      <c r="AN421" s="281"/>
      <c r="AO421" s="281"/>
      <c r="AP421" s="281"/>
      <c r="AQ421" s="281"/>
      <c r="AR421" s="281"/>
      <c r="AS421" s="281"/>
      <c r="AT421" s="281"/>
      <c r="AU421" s="281"/>
      <c r="AV421" s="281"/>
      <c r="AW421" s="281"/>
      <c r="AX421" s="281"/>
      <c r="AY421" s="281"/>
      <c r="AZ421" s="281"/>
      <c r="BA421" s="281"/>
      <c r="BB421" s="281"/>
      <c r="BC421" s="281"/>
      <c r="BD421" s="281"/>
      <c r="BE421" s="281"/>
      <c r="BF421" s="281"/>
      <c r="BG421" s="281"/>
      <c r="BH421" s="281"/>
      <c r="BI421" s="281"/>
      <c r="BJ421" s="281"/>
      <c r="BK421" s="281"/>
      <c r="BL421" s="281"/>
      <c r="BM421" s="281"/>
      <c r="BN421" s="281"/>
      <c r="BO421" s="281"/>
      <c r="BP421" s="281"/>
      <c r="BQ421" s="281"/>
      <c r="BR421" s="281"/>
      <c r="BS421" s="281"/>
      <c r="BT421" s="281"/>
      <c r="BU421" s="281"/>
      <c r="BV421" s="281"/>
      <c r="BW421" s="281"/>
      <c r="BX421" s="281"/>
      <c r="BY421" s="281"/>
      <c r="BZ421" s="281"/>
      <c r="CA421" s="281"/>
    </row>
    <row r="422" spans="2:79" s="61" customFormat="1" x14ac:dyDescent="0.2">
      <c r="B422" s="103"/>
      <c r="C422" s="85"/>
      <c r="W422" s="281"/>
      <c r="X422" s="281"/>
      <c r="Y422" s="281"/>
      <c r="Z422" s="281"/>
      <c r="AA422" s="281"/>
      <c r="AB422" s="281"/>
      <c r="AC422" s="281"/>
      <c r="AD422" s="281"/>
      <c r="AE422" s="281"/>
      <c r="AF422" s="281"/>
      <c r="AG422" s="281"/>
      <c r="AH422" s="281"/>
      <c r="AI422" s="281"/>
      <c r="AJ422" s="281"/>
      <c r="AK422" s="281"/>
      <c r="AL422" s="281"/>
      <c r="AM422" s="281"/>
      <c r="AN422" s="281"/>
      <c r="AO422" s="281"/>
      <c r="AP422" s="281"/>
      <c r="AQ422" s="281"/>
      <c r="AR422" s="281"/>
      <c r="AS422" s="281"/>
      <c r="AT422" s="281"/>
      <c r="AU422" s="281"/>
      <c r="AV422" s="281"/>
      <c r="AW422" s="281"/>
      <c r="AX422" s="281"/>
      <c r="AY422" s="281"/>
      <c r="AZ422" s="281"/>
      <c r="BA422" s="281"/>
      <c r="BB422" s="281"/>
      <c r="BC422" s="281"/>
      <c r="BD422" s="281"/>
      <c r="BE422" s="281"/>
      <c r="BF422" s="281"/>
      <c r="BG422" s="281"/>
      <c r="BH422" s="281"/>
      <c r="BI422" s="281"/>
      <c r="BJ422" s="281"/>
      <c r="BK422" s="281"/>
      <c r="BL422" s="281"/>
      <c r="BM422" s="281"/>
      <c r="BN422" s="281"/>
      <c r="BO422" s="281"/>
      <c r="BP422" s="281"/>
      <c r="BQ422" s="281"/>
      <c r="BR422" s="281"/>
      <c r="BS422" s="281"/>
      <c r="BT422" s="281"/>
      <c r="BU422" s="281"/>
      <c r="BV422" s="281"/>
      <c r="BW422" s="281"/>
      <c r="BX422" s="281"/>
      <c r="BY422" s="281"/>
      <c r="BZ422" s="281"/>
      <c r="CA422" s="281"/>
    </row>
    <row r="423" spans="2:79" s="61" customFormat="1" x14ac:dyDescent="0.2">
      <c r="B423" s="103"/>
      <c r="C423" s="85"/>
      <c r="W423" s="281"/>
      <c r="X423" s="281"/>
      <c r="Y423" s="281"/>
      <c r="Z423" s="281"/>
      <c r="AA423" s="281"/>
      <c r="AB423" s="281"/>
      <c r="AC423" s="281"/>
      <c r="AD423" s="281"/>
      <c r="AE423" s="281"/>
      <c r="AF423" s="281"/>
      <c r="AG423" s="281"/>
      <c r="AH423" s="281"/>
      <c r="AI423" s="281"/>
      <c r="AJ423" s="281"/>
      <c r="AK423" s="281"/>
      <c r="AL423" s="281"/>
      <c r="AM423" s="281"/>
      <c r="AN423" s="281"/>
      <c r="AO423" s="281"/>
      <c r="AP423" s="281"/>
      <c r="AQ423" s="281"/>
      <c r="AR423" s="281"/>
      <c r="AS423" s="281"/>
      <c r="AT423" s="281"/>
      <c r="AU423" s="281"/>
      <c r="AV423" s="281"/>
      <c r="AW423" s="281"/>
      <c r="AX423" s="281"/>
      <c r="AY423" s="281"/>
      <c r="AZ423" s="281"/>
      <c r="BA423" s="281"/>
      <c r="BB423" s="281"/>
      <c r="BC423" s="281"/>
      <c r="BD423" s="281"/>
      <c r="BE423" s="281"/>
      <c r="BF423" s="281"/>
      <c r="BG423" s="281"/>
      <c r="BH423" s="281"/>
      <c r="BI423" s="281"/>
      <c r="BJ423" s="281"/>
      <c r="BK423" s="281"/>
      <c r="BL423" s="281"/>
      <c r="BM423" s="281"/>
      <c r="BN423" s="281"/>
      <c r="BO423" s="281"/>
      <c r="BP423" s="281"/>
      <c r="BQ423" s="281"/>
      <c r="BR423" s="281"/>
      <c r="BS423" s="281"/>
      <c r="BT423" s="281"/>
      <c r="BU423" s="281"/>
      <c r="BV423" s="281"/>
      <c r="BW423" s="281"/>
      <c r="BX423" s="281"/>
      <c r="BY423" s="281"/>
      <c r="BZ423" s="281"/>
      <c r="CA423" s="281"/>
    </row>
    <row r="424" spans="2:79" s="61" customFormat="1" x14ac:dyDescent="0.2">
      <c r="B424" s="103"/>
      <c r="C424" s="85"/>
      <c r="W424" s="281"/>
      <c r="X424" s="281"/>
      <c r="Y424" s="281"/>
      <c r="Z424" s="281"/>
      <c r="AA424" s="281"/>
      <c r="AB424" s="281"/>
      <c r="AC424" s="281"/>
      <c r="AD424" s="281"/>
      <c r="AE424" s="281"/>
      <c r="AF424" s="281"/>
      <c r="AG424" s="281"/>
      <c r="AH424" s="281"/>
      <c r="AI424" s="281"/>
      <c r="AJ424" s="281"/>
      <c r="AK424" s="281"/>
      <c r="AL424" s="281"/>
      <c r="AM424" s="281"/>
      <c r="AN424" s="281"/>
      <c r="AO424" s="281"/>
      <c r="AP424" s="281"/>
      <c r="AQ424" s="281"/>
      <c r="AR424" s="281"/>
      <c r="AS424" s="281"/>
      <c r="AT424" s="281"/>
      <c r="AU424" s="281"/>
      <c r="AV424" s="281"/>
      <c r="AW424" s="281"/>
      <c r="AX424" s="281"/>
      <c r="AY424" s="281"/>
      <c r="AZ424" s="281"/>
      <c r="BA424" s="281"/>
      <c r="BB424" s="281"/>
      <c r="BC424" s="281"/>
      <c r="BD424" s="281"/>
      <c r="BE424" s="281"/>
      <c r="BF424" s="281"/>
      <c r="BG424" s="281"/>
      <c r="BH424" s="281"/>
      <c r="BI424" s="281"/>
      <c r="BJ424" s="281"/>
      <c r="BK424" s="281"/>
      <c r="BL424" s="281"/>
      <c r="BM424" s="281"/>
      <c r="BN424" s="281"/>
      <c r="BO424" s="281"/>
      <c r="BP424" s="281"/>
      <c r="BQ424" s="281"/>
      <c r="BR424" s="281"/>
      <c r="BS424" s="281"/>
      <c r="BT424" s="281"/>
      <c r="BU424" s="281"/>
      <c r="BV424" s="281"/>
      <c r="BW424" s="281"/>
      <c r="BX424" s="281"/>
      <c r="BY424" s="281"/>
      <c r="BZ424" s="281"/>
      <c r="CA424" s="281"/>
    </row>
    <row r="425" spans="2:79" s="61" customFormat="1" x14ac:dyDescent="0.2">
      <c r="B425" s="103"/>
      <c r="C425" s="85"/>
      <c r="W425" s="281"/>
      <c r="X425" s="281"/>
      <c r="Y425" s="281"/>
      <c r="Z425" s="281"/>
      <c r="AA425" s="281"/>
      <c r="AB425" s="281"/>
      <c r="AC425" s="281"/>
      <c r="AD425" s="281"/>
      <c r="AE425" s="281"/>
      <c r="AF425" s="281"/>
      <c r="AG425" s="281"/>
      <c r="AH425" s="281"/>
      <c r="AI425" s="281"/>
      <c r="AJ425" s="281"/>
      <c r="AK425" s="281"/>
      <c r="AL425" s="281"/>
      <c r="AM425" s="281"/>
      <c r="AN425" s="281"/>
      <c r="AO425" s="281"/>
      <c r="AP425" s="281"/>
      <c r="AQ425" s="281"/>
      <c r="AR425" s="281"/>
      <c r="AS425" s="281"/>
      <c r="AT425" s="281"/>
      <c r="AU425" s="281"/>
      <c r="AV425" s="281"/>
      <c r="AW425" s="281"/>
      <c r="AX425" s="281"/>
      <c r="AY425" s="281"/>
      <c r="AZ425" s="281"/>
      <c r="BA425" s="281"/>
      <c r="BB425" s="281"/>
      <c r="BC425" s="281"/>
      <c r="BD425" s="281"/>
      <c r="BE425" s="281"/>
      <c r="BF425" s="281"/>
      <c r="BG425" s="281"/>
      <c r="BH425" s="281"/>
      <c r="BI425" s="281"/>
      <c r="BJ425" s="281"/>
      <c r="BK425" s="281"/>
      <c r="BL425" s="281"/>
      <c r="BM425" s="281"/>
      <c r="BN425" s="281"/>
      <c r="BO425" s="281"/>
      <c r="BP425" s="281"/>
      <c r="BQ425" s="281"/>
      <c r="BR425" s="281"/>
      <c r="BS425" s="281"/>
      <c r="BT425" s="281"/>
      <c r="BU425" s="281"/>
      <c r="BV425" s="281"/>
      <c r="BW425" s="281"/>
      <c r="BX425" s="281"/>
      <c r="BY425" s="281"/>
      <c r="BZ425" s="281"/>
      <c r="CA425" s="281"/>
    </row>
    <row r="426" spans="2:79" s="61" customFormat="1" x14ac:dyDescent="0.2">
      <c r="B426" s="103"/>
      <c r="C426" s="85"/>
      <c r="W426" s="281"/>
      <c r="X426" s="281"/>
      <c r="Y426" s="281"/>
      <c r="Z426" s="281"/>
      <c r="AA426" s="281"/>
      <c r="AB426" s="281"/>
      <c r="AC426" s="281"/>
      <c r="AD426" s="281"/>
      <c r="AE426" s="281"/>
      <c r="AF426" s="281"/>
      <c r="AG426" s="281"/>
      <c r="AH426" s="281"/>
      <c r="AI426" s="281"/>
      <c r="AJ426" s="281"/>
      <c r="AK426" s="281"/>
      <c r="AL426" s="281"/>
      <c r="AM426" s="281"/>
      <c r="AN426" s="281"/>
      <c r="AO426" s="281"/>
      <c r="AP426" s="281"/>
      <c r="AQ426" s="281"/>
      <c r="AR426" s="281"/>
      <c r="AS426" s="281"/>
      <c r="AT426" s="281"/>
      <c r="AU426" s="281"/>
      <c r="AV426" s="281"/>
      <c r="AW426" s="281"/>
      <c r="AX426" s="281"/>
      <c r="AY426" s="281"/>
      <c r="AZ426" s="281"/>
      <c r="BA426" s="281"/>
      <c r="BB426" s="281"/>
      <c r="BC426" s="281"/>
      <c r="BD426" s="281"/>
      <c r="BE426" s="281"/>
      <c r="BF426" s="281"/>
      <c r="BG426" s="281"/>
      <c r="BH426" s="281"/>
      <c r="BI426" s="281"/>
      <c r="BJ426" s="281"/>
      <c r="BK426" s="281"/>
      <c r="BL426" s="281"/>
      <c r="BM426" s="281"/>
      <c r="BN426" s="281"/>
      <c r="BO426" s="281"/>
      <c r="BP426" s="281"/>
      <c r="BQ426" s="281"/>
      <c r="BR426" s="281"/>
      <c r="BS426" s="281"/>
      <c r="BT426" s="281"/>
      <c r="BU426" s="281"/>
      <c r="BV426" s="281"/>
      <c r="BW426" s="281"/>
      <c r="BX426" s="281"/>
      <c r="BY426" s="281"/>
      <c r="BZ426" s="281"/>
      <c r="CA426" s="281"/>
    </row>
    <row r="427" spans="2:79" s="61" customFormat="1" x14ac:dyDescent="0.2">
      <c r="B427" s="103"/>
      <c r="C427" s="85"/>
      <c r="W427" s="281"/>
      <c r="X427" s="281"/>
      <c r="Y427" s="281"/>
      <c r="Z427" s="281"/>
      <c r="AA427" s="281"/>
      <c r="AB427" s="281"/>
      <c r="AC427" s="281"/>
      <c r="AD427" s="281"/>
      <c r="AE427" s="281"/>
      <c r="AF427" s="281"/>
      <c r="AG427" s="281"/>
      <c r="AH427" s="281"/>
      <c r="AI427" s="281"/>
      <c r="AJ427" s="281"/>
      <c r="AK427" s="281"/>
      <c r="AL427" s="281"/>
      <c r="AM427" s="281"/>
      <c r="AN427" s="281"/>
      <c r="AO427" s="281"/>
      <c r="AP427" s="281"/>
      <c r="AQ427" s="281"/>
      <c r="AR427" s="281"/>
      <c r="AS427" s="281"/>
      <c r="AT427" s="281"/>
      <c r="AU427" s="281"/>
      <c r="AV427" s="281"/>
      <c r="AW427" s="281"/>
      <c r="AX427" s="281"/>
      <c r="AY427" s="281"/>
      <c r="AZ427" s="281"/>
      <c r="BA427" s="281"/>
      <c r="BB427" s="281"/>
      <c r="BC427" s="281"/>
      <c r="BD427" s="281"/>
      <c r="BE427" s="281"/>
      <c r="BF427" s="281"/>
      <c r="BG427" s="281"/>
      <c r="BH427" s="281"/>
      <c r="BI427" s="281"/>
      <c r="BJ427" s="281"/>
      <c r="BK427" s="281"/>
      <c r="BL427" s="281"/>
      <c r="BM427" s="281"/>
      <c r="BN427" s="281"/>
      <c r="BO427" s="281"/>
      <c r="BP427" s="281"/>
      <c r="BQ427" s="281"/>
      <c r="BR427" s="281"/>
      <c r="BS427" s="281"/>
      <c r="BT427" s="281"/>
      <c r="BU427" s="281"/>
      <c r="BV427" s="281"/>
      <c r="BW427" s="281"/>
      <c r="BX427" s="281"/>
      <c r="BY427" s="281"/>
      <c r="BZ427" s="281"/>
      <c r="CA427" s="281"/>
    </row>
    <row r="428" spans="2:79" s="61" customFormat="1" x14ac:dyDescent="0.2">
      <c r="B428" s="103"/>
      <c r="C428" s="85"/>
      <c r="W428" s="281"/>
      <c r="X428" s="281"/>
      <c r="Y428" s="281"/>
      <c r="Z428" s="281"/>
      <c r="AA428" s="281"/>
      <c r="AB428" s="281"/>
      <c r="AC428" s="281"/>
      <c r="AD428" s="281"/>
      <c r="AE428" s="281"/>
      <c r="AF428" s="281"/>
      <c r="AG428" s="281"/>
      <c r="AH428" s="281"/>
      <c r="AI428" s="281"/>
      <c r="AJ428" s="281"/>
      <c r="AK428" s="281"/>
      <c r="AL428" s="281"/>
      <c r="AM428" s="281"/>
      <c r="AN428" s="281"/>
      <c r="AO428" s="281"/>
      <c r="AP428" s="281"/>
      <c r="AQ428" s="281"/>
      <c r="AR428" s="281"/>
      <c r="AS428" s="281"/>
      <c r="AT428" s="281"/>
      <c r="AU428" s="281"/>
      <c r="AV428" s="281"/>
      <c r="AW428" s="281"/>
      <c r="AX428" s="281"/>
      <c r="AY428" s="281"/>
      <c r="AZ428" s="281"/>
      <c r="BA428" s="281"/>
      <c r="BB428" s="281"/>
      <c r="BC428" s="281"/>
      <c r="BD428" s="281"/>
      <c r="BE428" s="281"/>
      <c r="BF428" s="281"/>
      <c r="BG428" s="281"/>
      <c r="BH428" s="281"/>
      <c r="BI428" s="281"/>
      <c r="BJ428" s="281"/>
      <c r="BK428" s="281"/>
      <c r="BL428" s="281"/>
      <c r="BM428" s="281"/>
      <c r="BN428" s="281"/>
      <c r="BO428" s="281"/>
      <c r="BP428" s="281"/>
      <c r="BQ428" s="281"/>
      <c r="BR428" s="281"/>
      <c r="BS428" s="281"/>
      <c r="BT428" s="281"/>
      <c r="BU428" s="281"/>
      <c r="BV428" s="281"/>
      <c r="BW428" s="281"/>
      <c r="BX428" s="281"/>
      <c r="BY428" s="281"/>
      <c r="BZ428" s="281"/>
      <c r="CA428" s="281"/>
    </row>
    <row r="429" spans="2:79" s="61" customFormat="1" x14ac:dyDescent="0.2">
      <c r="B429" s="103"/>
      <c r="C429" s="85"/>
      <c r="W429" s="281"/>
      <c r="X429" s="281"/>
      <c r="Y429" s="281"/>
      <c r="Z429" s="281"/>
      <c r="AA429" s="281"/>
      <c r="AB429" s="281"/>
      <c r="AC429" s="281"/>
      <c r="AD429" s="281"/>
      <c r="AE429" s="281"/>
      <c r="AF429" s="281"/>
      <c r="AG429" s="281"/>
      <c r="AH429" s="281"/>
      <c r="AI429" s="281"/>
      <c r="AJ429" s="281"/>
      <c r="AK429" s="281"/>
      <c r="AL429" s="281"/>
      <c r="AM429" s="281"/>
      <c r="AN429" s="281"/>
      <c r="AO429" s="281"/>
      <c r="AP429" s="281"/>
      <c r="AQ429" s="281"/>
      <c r="AR429" s="281"/>
      <c r="AS429" s="281"/>
      <c r="AT429" s="281"/>
      <c r="AU429" s="281"/>
      <c r="AV429" s="281"/>
      <c r="AW429" s="281"/>
      <c r="AX429" s="281"/>
      <c r="AY429" s="281"/>
      <c r="AZ429" s="281"/>
      <c r="BA429" s="281"/>
      <c r="BB429" s="281"/>
      <c r="BC429" s="281"/>
      <c r="BD429" s="281"/>
      <c r="BE429" s="281"/>
      <c r="BF429" s="281"/>
      <c r="BG429" s="281"/>
      <c r="BH429" s="281"/>
      <c r="BI429" s="281"/>
      <c r="BJ429" s="281"/>
      <c r="BK429" s="281"/>
      <c r="BL429" s="281"/>
      <c r="BM429" s="281"/>
      <c r="BN429" s="281"/>
      <c r="BO429" s="281"/>
      <c r="BP429" s="281"/>
      <c r="BQ429" s="281"/>
      <c r="BR429" s="281"/>
      <c r="BS429" s="281"/>
      <c r="BT429" s="281"/>
      <c r="BU429" s="281"/>
      <c r="BV429" s="281"/>
      <c r="BW429" s="281"/>
      <c r="BX429" s="281"/>
      <c r="BY429" s="281"/>
      <c r="BZ429" s="281"/>
      <c r="CA429" s="281"/>
    </row>
    <row r="430" spans="2:79" s="61" customFormat="1" x14ac:dyDescent="0.2">
      <c r="B430" s="103"/>
      <c r="C430" s="85"/>
      <c r="W430" s="281"/>
      <c r="X430" s="281"/>
      <c r="Y430" s="281"/>
      <c r="Z430" s="281"/>
      <c r="AA430" s="281"/>
      <c r="AB430" s="281"/>
      <c r="AC430" s="281"/>
      <c r="AD430" s="281"/>
      <c r="AE430" s="281"/>
      <c r="AF430" s="281"/>
      <c r="AG430" s="281"/>
      <c r="AH430" s="281"/>
      <c r="AI430" s="281"/>
      <c r="AJ430" s="281"/>
      <c r="AK430" s="281"/>
      <c r="AL430" s="281"/>
      <c r="AM430" s="281"/>
      <c r="AN430" s="281"/>
      <c r="AO430" s="281"/>
      <c r="AP430" s="281"/>
      <c r="AQ430" s="281"/>
      <c r="AR430" s="281"/>
      <c r="AS430" s="281"/>
      <c r="AT430" s="281"/>
      <c r="AU430" s="281"/>
      <c r="AV430" s="281"/>
      <c r="AW430" s="281"/>
      <c r="AX430" s="281"/>
      <c r="AY430" s="281"/>
      <c r="AZ430" s="281"/>
      <c r="BA430" s="281"/>
      <c r="BB430" s="281"/>
      <c r="BC430" s="281"/>
      <c r="BD430" s="281"/>
      <c r="BE430" s="281"/>
      <c r="BF430" s="281"/>
      <c r="BG430" s="281"/>
      <c r="BH430" s="281"/>
      <c r="BI430" s="281"/>
      <c r="BJ430" s="281"/>
      <c r="BK430" s="281"/>
      <c r="BL430" s="281"/>
      <c r="BM430" s="281"/>
      <c r="BN430" s="281"/>
      <c r="BO430" s="281"/>
      <c r="BP430" s="281"/>
      <c r="BQ430" s="281"/>
      <c r="BR430" s="281"/>
      <c r="BS430" s="281"/>
      <c r="BT430" s="281"/>
      <c r="BU430" s="281"/>
      <c r="BV430" s="281"/>
      <c r="BW430" s="281"/>
      <c r="BX430" s="281"/>
      <c r="BY430" s="281"/>
      <c r="BZ430" s="281"/>
      <c r="CA430" s="281"/>
    </row>
    <row r="431" spans="2:79" s="61" customFormat="1" x14ac:dyDescent="0.2">
      <c r="B431" s="103"/>
      <c r="C431" s="85"/>
      <c r="W431" s="281"/>
      <c r="X431" s="281"/>
      <c r="Y431" s="281"/>
      <c r="Z431" s="281"/>
      <c r="AA431" s="281"/>
      <c r="AB431" s="281"/>
      <c r="AC431" s="281"/>
      <c r="AD431" s="281"/>
      <c r="AE431" s="281"/>
      <c r="AF431" s="281"/>
      <c r="AG431" s="281"/>
      <c r="AH431" s="281"/>
      <c r="AI431" s="281"/>
      <c r="AJ431" s="281"/>
      <c r="AK431" s="281"/>
      <c r="AL431" s="281"/>
      <c r="AM431" s="281"/>
      <c r="AN431" s="281"/>
      <c r="AO431" s="281"/>
      <c r="AP431" s="281"/>
      <c r="AQ431" s="281"/>
      <c r="AR431" s="281"/>
      <c r="AS431" s="281"/>
      <c r="AT431" s="281"/>
      <c r="AU431" s="281"/>
      <c r="AV431" s="281"/>
      <c r="AW431" s="281"/>
      <c r="AX431" s="281"/>
      <c r="AY431" s="281"/>
      <c r="AZ431" s="281"/>
      <c r="BA431" s="281"/>
      <c r="BB431" s="281"/>
      <c r="BC431" s="281"/>
      <c r="BD431" s="281"/>
      <c r="BE431" s="281"/>
      <c r="BF431" s="281"/>
      <c r="BG431" s="281"/>
      <c r="BH431" s="281"/>
      <c r="BI431" s="281"/>
      <c r="BJ431" s="281"/>
      <c r="BK431" s="281"/>
      <c r="BL431" s="281"/>
      <c r="BM431" s="281"/>
      <c r="BN431" s="281"/>
      <c r="BO431" s="281"/>
      <c r="BP431" s="281"/>
      <c r="BQ431" s="281"/>
      <c r="BR431" s="281"/>
      <c r="BS431" s="281"/>
      <c r="BT431" s="281"/>
      <c r="BU431" s="281"/>
      <c r="BV431" s="281"/>
      <c r="BW431" s="281"/>
      <c r="BX431" s="281"/>
      <c r="BY431" s="281"/>
      <c r="BZ431" s="281"/>
      <c r="CA431" s="281"/>
    </row>
    <row r="432" spans="2:79" s="61" customFormat="1" x14ac:dyDescent="0.2">
      <c r="B432" s="103"/>
      <c r="C432" s="85"/>
      <c r="W432" s="281"/>
      <c r="X432" s="281"/>
      <c r="Y432" s="281"/>
      <c r="Z432" s="281"/>
      <c r="AA432" s="281"/>
      <c r="AB432" s="281"/>
      <c r="AC432" s="281"/>
      <c r="AD432" s="281"/>
      <c r="AE432" s="281"/>
      <c r="AF432" s="281"/>
      <c r="AG432" s="281"/>
      <c r="AH432" s="281"/>
      <c r="AI432" s="281"/>
      <c r="AJ432" s="281"/>
      <c r="AK432" s="281"/>
      <c r="AL432" s="281"/>
      <c r="AM432" s="281"/>
      <c r="AN432" s="281"/>
      <c r="AO432" s="281"/>
      <c r="AP432" s="281"/>
      <c r="AQ432" s="281"/>
      <c r="AR432" s="281"/>
      <c r="AS432" s="281"/>
      <c r="AT432" s="281"/>
      <c r="AU432" s="281"/>
      <c r="AV432" s="281"/>
      <c r="AW432" s="281"/>
      <c r="AX432" s="281"/>
      <c r="AY432" s="281"/>
      <c r="AZ432" s="281"/>
      <c r="BA432" s="281"/>
      <c r="BB432" s="281"/>
      <c r="BC432" s="281"/>
      <c r="BD432" s="281"/>
      <c r="BE432" s="281"/>
      <c r="BF432" s="281"/>
      <c r="BG432" s="281"/>
      <c r="BH432" s="281"/>
      <c r="BI432" s="281"/>
      <c r="BJ432" s="281"/>
      <c r="BK432" s="281"/>
      <c r="BL432" s="281"/>
      <c r="BM432" s="281"/>
      <c r="BN432" s="281"/>
      <c r="BO432" s="281"/>
      <c r="BP432" s="281"/>
      <c r="BQ432" s="281"/>
      <c r="BR432" s="281"/>
      <c r="BS432" s="281"/>
      <c r="BT432" s="281"/>
      <c r="BU432" s="281"/>
      <c r="BV432" s="281"/>
      <c r="BW432" s="281"/>
      <c r="BX432" s="281"/>
      <c r="BY432" s="281"/>
      <c r="BZ432" s="281"/>
      <c r="CA432" s="281"/>
    </row>
    <row r="433" spans="2:79" s="61" customFormat="1" x14ac:dyDescent="0.2">
      <c r="B433" s="103"/>
      <c r="C433" s="85"/>
      <c r="W433" s="281"/>
      <c r="X433" s="281"/>
      <c r="Y433" s="281"/>
      <c r="Z433" s="281"/>
      <c r="AA433" s="281"/>
      <c r="AB433" s="281"/>
      <c r="AC433" s="281"/>
      <c r="AD433" s="281"/>
      <c r="AE433" s="281"/>
      <c r="AF433" s="281"/>
      <c r="AG433" s="281"/>
      <c r="AH433" s="281"/>
      <c r="AI433" s="281"/>
      <c r="AJ433" s="281"/>
      <c r="AK433" s="281"/>
      <c r="AL433" s="281"/>
      <c r="AM433" s="281"/>
      <c r="AN433" s="281"/>
      <c r="AO433" s="281"/>
      <c r="AP433" s="281"/>
      <c r="AQ433" s="281"/>
      <c r="AR433" s="281"/>
      <c r="AS433" s="281"/>
      <c r="AT433" s="281"/>
      <c r="AU433" s="281"/>
      <c r="AV433" s="281"/>
      <c r="AW433" s="281"/>
      <c r="AX433" s="281"/>
      <c r="AY433" s="281"/>
      <c r="AZ433" s="281"/>
      <c r="BA433" s="281"/>
      <c r="BB433" s="281"/>
      <c r="BC433" s="281"/>
      <c r="BD433" s="281"/>
      <c r="BE433" s="281"/>
      <c r="BF433" s="281"/>
      <c r="BG433" s="281"/>
      <c r="BH433" s="281"/>
      <c r="BI433" s="281"/>
      <c r="BJ433" s="281"/>
      <c r="BK433" s="281"/>
      <c r="BL433" s="281"/>
      <c r="BM433" s="281"/>
      <c r="BN433" s="281"/>
      <c r="BO433" s="281"/>
      <c r="BP433" s="281"/>
      <c r="BQ433" s="281"/>
      <c r="BR433" s="281"/>
      <c r="BS433" s="281"/>
      <c r="BT433" s="281"/>
      <c r="BU433" s="281"/>
      <c r="BV433" s="281"/>
      <c r="BW433" s="281"/>
      <c r="BX433" s="281"/>
      <c r="BY433" s="281"/>
      <c r="BZ433" s="281"/>
      <c r="CA433" s="281"/>
    </row>
    <row r="434" spans="2:79" s="61" customFormat="1" x14ac:dyDescent="0.2">
      <c r="B434" s="103"/>
      <c r="C434" s="85"/>
      <c r="W434" s="281"/>
      <c r="X434" s="281"/>
      <c r="Y434" s="281"/>
      <c r="Z434" s="281"/>
      <c r="AA434" s="281"/>
      <c r="AB434" s="281"/>
      <c r="AC434" s="281"/>
      <c r="AD434" s="281"/>
      <c r="AE434" s="281"/>
      <c r="AF434" s="281"/>
      <c r="AG434" s="281"/>
      <c r="AH434" s="281"/>
      <c r="AI434" s="281"/>
      <c r="AJ434" s="281"/>
      <c r="AK434" s="281"/>
      <c r="AL434" s="281"/>
      <c r="AM434" s="281"/>
      <c r="AN434" s="281"/>
      <c r="AO434" s="281"/>
      <c r="AP434" s="281"/>
      <c r="AQ434" s="281"/>
      <c r="AR434" s="281"/>
      <c r="AS434" s="281"/>
      <c r="AT434" s="281"/>
      <c r="AU434" s="281"/>
      <c r="AV434" s="281"/>
      <c r="AW434" s="281"/>
      <c r="AX434" s="281"/>
      <c r="AY434" s="281"/>
      <c r="AZ434" s="281"/>
      <c r="BA434" s="281"/>
      <c r="BB434" s="281"/>
      <c r="BC434" s="281"/>
      <c r="BD434" s="281"/>
      <c r="BE434" s="281"/>
      <c r="BF434" s="281"/>
      <c r="BG434" s="281"/>
      <c r="BH434" s="281"/>
      <c r="BI434" s="281"/>
      <c r="BJ434" s="281"/>
      <c r="BK434" s="281"/>
      <c r="BL434" s="281"/>
      <c r="BM434" s="281"/>
      <c r="BN434" s="281"/>
      <c r="BO434" s="281"/>
      <c r="BP434" s="281"/>
      <c r="BQ434" s="281"/>
      <c r="BR434" s="281"/>
      <c r="BS434" s="281"/>
      <c r="BT434" s="281"/>
      <c r="BU434" s="281"/>
      <c r="BV434" s="281"/>
      <c r="BW434" s="281"/>
      <c r="BX434" s="281"/>
      <c r="BY434" s="281"/>
      <c r="BZ434" s="281"/>
      <c r="CA434" s="281"/>
    </row>
    <row r="435" spans="2:79" s="61" customFormat="1" x14ac:dyDescent="0.2">
      <c r="B435" s="103"/>
      <c r="C435" s="85"/>
      <c r="W435" s="281"/>
      <c r="X435" s="281"/>
      <c r="Y435" s="281"/>
      <c r="Z435" s="281"/>
      <c r="AA435" s="281"/>
      <c r="AB435" s="281"/>
      <c r="AC435" s="281"/>
      <c r="AD435" s="281"/>
      <c r="AE435" s="281"/>
      <c r="AF435" s="281"/>
      <c r="AG435" s="281"/>
      <c r="AH435" s="281"/>
      <c r="AI435" s="281"/>
      <c r="AJ435" s="281"/>
      <c r="AK435" s="281"/>
      <c r="AL435" s="281"/>
      <c r="AM435" s="281"/>
      <c r="AN435" s="281"/>
      <c r="AO435" s="281"/>
      <c r="AP435" s="281"/>
      <c r="AQ435" s="281"/>
      <c r="AR435" s="281"/>
      <c r="AS435" s="281"/>
      <c r="AT435" s="281"/>
      <c r="AU435" s="281"/>
      <c r="AV435" s="281"/>
      <c r="AW435" s="281"/>
      <c r="AX435" s="281"/>
      <c r="AY435" s="281"/>
      <c r="AZ435" s="281"/>
      <c r="BA435" s="281"/>
      <c r="BB435" s="281"/>
      <c r="BC435" s="281"/>
      <c r="BD435" s="281"/>
      <c r="BE435" s="281"/>
      <c r="BF435" s="281"/>
      <c r="BG435" s="281"/>
      <c r="BH435" s="281"/>
      <c r="BI435" s="281"/>
      <c r="BJ435" s="281"/>
      <c r="BK435" s="281"/>
      <c r="BL435" s="281"/>
      <c r="BM435" s="281"/>
      <c r="BN435" s="281"/>
      <c r="BO435" s="281"/>
      <c r="BP435" s="281"/>
      <c r="BQ435" s="281"/>
      <c r="BR435" s="281"/>
      <c r="BS435" s="281"/>
      <c r="BT435" s="281"/>
      <c r="BU435" s="281"/>
      <c r="BV435" s="281"/>
      <c r="BW435" s="281"/>
      <c r="BX435" s="281"/>
      <c r="BY435" s="281"/>
      <c r="BZ435" s="281"/>
      <c r="CA435" s="281"/>
    </row>
    <row r="436" spans="2:79" s="61" customFormat="1" x14ac:dyDescent="0.2">
      <c r="B436" s="103"/>
      <c r="C436" s="85"/>
      <c r="W436" s="281"/>
      <c r="X436" s="281"/>
      <c r="Y436" s="281"/>
      <c r="Z436" s="281"/>
      <c r="AA436" s="281"/>
      <c r="AB436" s="281"/>
      <c r="AC436" s="281"/>
      <c r="AD436" s="281"/>
      <c r="AE436" s="281"/>
      <c r="AF436" s="281"/>
      <c r="AG436" s="281"/>
      <c r="AH436" s="281"/>
      <c r="AI436" s="281"/>
      <c r="AJ436" s="281"/>
      <c r="AK436" s="281"/>
      <c r="AL436" s="281"/>
      <c r="AM436" s="281"/>
      <c r="AN436" s="281"/>
      <c r="AO436" s="281"/>
      <c r="AP436" s="281"/>
      <c r="AQ436" s="281"/>
      <c r="AR436" s="281"/>
      <c r="AS436" s="281"/>
      <c r="AT436" s="281"/>
      <c r="AU436" s="281"/>
      <c r="AV436" s="281"/>
      <c r="AW436" s="281"/>
      <c r="AX436" s="281"/>
      <c r="AY436" s="281"/>
      <c r="AZ436" s="281"/>
      <c r="BA436" s="281"/>
      <c r="BB436" s="281"/>
      <c r="BC436" s="281"/>
      <c r="BD436" s="281"/>
      <c r="BE436" s="281"/>
      <c r="BF436" s="281"/>
      <c r="BG436" s="281"/>
      <c r="BH436" s="281"/>
      <c r="BI436" s="281"/>
      <c r="BJ436" s="281"/>
      <c r="BK436" s="281"/>
      <c r="BL436" s="281"/>
      <c r="BM436" s="281"/>
      <c r="BN436" s="281"/>
      <c r="BO436" s="281"/>
      <c r="BP436" s="281"/>
      <c r="BQ436" s="281"/>
      <c r="BR436" s="281"/>
      <c r="BS436" s="281"/>
      <c r="BT436" s="281"/>
      <c r="BU436" s="281"/>
      <c r="BV436" s="281"/>
      <c r="BW436" s="281"/>
      <c r="BX436" s="281"/>
      <c r="BY436" s="281"/>
      <c r="BZ436" s="281"/>
      <c r="CA436" s="281"/>
    </row>
    <row r="437" spans="2:79" s="61" customFormat="1" x14ac:dyDescent="0.2">
      <c r="B437" s="103"/>
      <c r="C437" s="85"/>
      <c r="W437" s="281"/>
      <c r="X437" s="281"/>
      <c r="Y437" s="281"/>
      <c r="Z437" s="281"/>
      <c r="AA437" s="281"/>
      <c r="AB437" s="281"/>
      <c r="AC437" s="281"/>
      <c r="AD437" s="281"/>
      <c r="AE437" s="281"/>
      <c r="AF437" s="281"/>
      <c r="AG437" s="281"/>
      <c r="AH437" s="281"/>
      <c r="AI437" s="281"/>
      <c r="AJ437" s="281"/>
      <c r="AK437" s="281"/>
      <c r="AL437" s="281"/>
      <c r="AM437" s="281"/>
      <c r="AN437" s="281"/>
      <c r="AO437" s="281"/>
      <c r="AP437" s="281"/>
      <c r="AQ437" s="281"/>
      <c r="AR437" s="281"/>
      <c r="AS437" s="281"/>
      <c r="AT437" s="281"/>
      <c r="AU437" s="281"/>
      <c r="AV437" s="281"/>
      <c r="AW437" s="281"/>
      <c r="AX437" s="281"/>
      <c r="AY437" s="281"/>
      <c r="AZ437" s="281"/>
      <c r="BA437" s="281"/>
      <c r="BB437" s="281"/>
      <c r="BC437" s="281"/>
      <c r="BD437" s="281"/>
      <c r="BE437" s="281"/>
      <c r="BF437" s="281"/>
      <c r="BG437" s="281"/>
      <c r="BH437" s="281"/>
      <c r="BI437" s="281"/>
      <c r="BJ437" s="281"/>
      <c r="BK437" s="281"/>
      <c r="BL437" s="281"/>
      <c r="BM437" s="281"/>
      <c r="BN437" s="281"/>
      <c r="BO437" s="281"/>
      <c r="BP437" s="281"/>
      <c r="BQ437" s="281"/>
      <c r="BR437" s="281"/>
      <c r="BS437" s="281"/>
      <c r="BT437" s="281"/>
      <c r="BU437" s="281"/>
      <c r="BV437" s="281"/>
      <c r="BW437" s="281"/>
      <c r="BX437" s="281"/>
      <c r="BY437" s="281"/>
      <c r="BZ437" s="281"/>
      <c r="CA437" s="281"/>
    </row>
    <row r="438" spans="2:79" s="61" customFormat="1" x14ac:dyDescent="0.2">
      <c r="B438" s="103"/>
      <c r="C438" s="85"/>
      <c r="W438" s="281"/>
      <c r="X438" s="281"/>
      <c r="Y438" s="281"/>
      <c r="Z438" s="281"/>
      <c r="AA438" s="281"/>
      <c r="AB438" s="281"/>
      <c r="AC438" s="281"/>
      <c r="AD438" s="281"/>
      <c r="AE438" s="281"/>
      <c r="AF438" s="281"/>
      <c r="AG438" s="281"/>
      <c r="AH438" s="281"/>
      <c r="AI438" s="281"/>
      <c r="AJ438" s="281"/>
      <c r="AK438" s="281"/>
      <c r="AL438" s="281"/>
      <c r="AM438" s="281"/>
      <c r="AN438" s="281"/>
      <c r="AO438" s="281"/>
      <c r="AP438" s="281"/>
      <c r="AQ438" s="281"/>
      <c r="AR438" s="281"/>
      <c r="AS438" s="281"/>
      <c r="AT438" s="281"/>
      <c r="AU438" s="281"/>
      <c r="AV438" s="281"/>
      <c r="AW438" s="281"/>
      <c r="AX438" s="281"/>
      <c r="AY438" s="281"/>
      <c r="AZ438" s="281"/>
      <c r="BA438" s="281"/>
      <c r="BB438" s="281"/>
      <c r="BC438" s="281"/>
      <c r="BD438" s="281"/>
      <c r="BE438" s="281"/>
      <c r="BF438" s="281"/>
      <c r="BG438" s="281"/>
      <c r="BH438" s="281"/>
      <c r="BI438" s="281"/>
      <c r="BJ438" s="281"/>
      <c r="BK438" s="281"/>
      <c r="BL438" s="281"/>
      <c r="BM438" s="281"/>
      <c r="BN438" s="281"/>
      <c r="BO438" s="281"/>
      <c r="BP438" s="281"/>
      <c r="BQ438" s="281"/>
      <c r="BR438" s="281"/>
      <c r="BS438" s="281"/>
      <c r="BT438" s="281"/>
      <c r="BU438" s="281"/>
      <c r="BV438" s="281"/>
      <c r="BW438" s="281"/>
      <c r="BX438" s="281"/>
      <c r="BY438" s="281"/>
      <c r="BZ438" s="281"/>
      <c r="CA438" s="281"/>
    </row>
    <row r="439" spans="2:79" s="61" customFormat="1" x14ac:dyDescent="0.2">
      <c r="B439" s="103"/>
      <c r="C439" s="85"/>
      <c r="W439" s="281"/>
      <c r="X439" s="281"/>
      <c r="Y439" s="281"/>
      <c r="Z439" s="281"/>
      <c r="AA439" s="281"/>
      <c r="AB439" s="281"/>
      <c r="AC439" s="281"/>
      <c r="AD439" s="281"/>
      <c r="AE439" s="281"/>
      <c r="AF439" s="281"/>
      <c r="AG439" s="281"/>
      <c r="AH439" s="281"/>
      <c r="AI439" s="281"/>
      <c r="AJ439" s="281"/>
      <c r="AK439" s="281"/>
      <c r="AL439" s="281"/>
      <c r="AM439" s="281"/>
      <c r="AN439" s="281"/>
      <c r="AO439" s="281"/>
      <c r="AP439" s="281"/>
      <c r="AQ439" s="281"/>
      <c r="AR439" s="281"/>
      <c r="AS439" s="281"/>
      <c r="AT439" s="281"/>
      <c r="AU439" s="281"/>
      <c r="AV439" s="281"/>
      <c r="AW439" s="281"/>
      <c r="AX439" s="281"/>
      <c r="AY439" s="281"/>
      <c r="AZ439" s="281"/>
      <c r="BA439" s="281"/>
      <c r="BB439" s="281"/>
      <c r="BC439" s="281"/>
      <c r="BD439" s="281"/>
      <c r="BE439" s="281"/>
      <c r="BF439" s="281"/>
      <c r="BG439" s="281"/>
      <c r="BH439" s="281"/>
      <c r="BI439" s="281"/>
      <c r="BJ439" s="281"/>
      <c r="BK439" s="281"/>
      <c r="BL439" s="281"/>
      <c r="BM439" s="281"/>
      <c r="BN439" s="281"/>
      <c r="BO439" s="281"/>
      <c r="BP439" s="281"/>
      <c r="BQ439" s="281"/>
      <c r="BR439" s="281"/>
      <c r="BS439" s="281"/>
      <c r="BT439" s="281"/>
      <c r="BU439" s="281"/>
      <c r="BV439" s="281"/>
      <c r="BW439" s="281"/>
      <c r="BX439" s="281"/>
      <c r="BY439" s="281"/>
      <c r="BZ439" s="281"/>
      <c r="CA439" s="281"/>
    </row>
    <row r="440" spans="2:79" s="61" customFormat="1" x14ac:dyDescent="0.2">
      <c r="B440" s="103"/>
      <c r="C440" s="85"/>
      <c r="W440" s="281"/>
      <c r="X440" s="281"/>
      <c r="Y440" s="281"/>
      <c r="Z440" s="281"/>
      <c r="AA440" s="281"/>
      <c r="AB440" s="281"/>
      <c r="AC440" s="281"/>
      <c r="AD440" s="281"/>
      <c r="AE440" s="281"/>
      <c r="AF440" s="281"/>
      <c r="AG440" s="281"/>
      <c r="AH440" s="281"/>
      <c r="AI440" s="281"/>
      <c r="AJ440" s="281"/>
      <c r="AK440" s="281"/>
      <c r="AL440" s="281"/>
      <c r="AM440" s="281"/>
      <c r="AN440" s="281"/>
      <c r="AO440" s="281"/>
      <c r="AP440" s="281"/>
      <c r="AQ440" s="281"/>
      <c r="AR440" s="281"/>
      <c r="AS440" s="281"/>
      <c r="AT440" s="281"/>
      <c r="AU440" s="281"/>
      <c r="AV440" s="281"/>
      <c r="AW440" s="281"/>
      <c r="AX440" s="281"/>
      <c r="AY440" s="281"/>
      <c r="AZ440" s="281"/>
      <c r="BA440" s="281"/>
      <c r="BB440" s="281"/>
      <c r="BC440" s="281"/>
      <c r="BD440" s="281"/>
      <c r="BE440" s="281"/>
      <c r="BF440" s="281"/>
      <c r="BG440" s="281"/>
      <c r="BH440" s="281"/>
      <c r="BI440" s="281"/>
      <c r="BJ440" s="281"/>
      <c r="BK440" s="281"/>
      <c r="BL440" s="281"/>
      <c r="BM440" s="281"/>
      <c r="BN440" s="281"/>
      <c r="BO440" s="281"/>
      <c r="BP440" s="281"/>
      <c r="BQ440" s="281"/>
      <c r="BR440" s="281"/>
      <c r="BS440" s="281"/>
      <c r="BT440" s="281"/>
      <c r="BU440" s="281"/>
      <c r="BV440" s="281"/>
      <c r="BW440" s="281"/>
      <c r="BX440" s="281"/>
      <c r="BY440" s="281"/>
      <c r="BZ440" s="281"/>
      <c r="CA440" s="281"/>
    </row>
    <row r="441" spans="2:79" s="61" customFormat="1" x14ac:dyDescent="0.2">
      <c r="B441" s="103"/>
      <c r="C441" s="85"/>
      <c r="W441" s="281"/>
      <c r="X441" s="281"/>
      <c r="Y441" s="281"/>
      <c r="Z441" s="281"/>
      <c r="AA441" s="281"/>
      <c r="AB441" s="281"/>
      <c r="AC441" s="281"/>
      <c r="AD441" s="281"/>
      <c r="AE441" s="281"/>
      <c r="AF441" s="281"/>
      <c r="AG441" s="281"/>
      <c r="AH441" s="281"/>
      <c r="AI441" s="281"/>
      <c r="AJ441" s="281"/>
      <c r="AK441" s="281"/>
      <c r="AL441" s="281"/>
      <c r="AM441" s="281"/>
      <c r="AN441" s="281"/>
      <c r="AO441" s="281"/>
      <c r="AP441" s="281"/>
      <c r="AQ441" s="281"/>
      <c r="AR441" s="281"/>
      <c r="AS441" s="281"/>
      <c r="AT441" s="281"/>
      <c r="AU441" s="281"/>
      <c r="AV441" s="281"/>
      <c r="AW441" s="281"/>
      <c r="AX441" s="281"/>
      <c r="AY441" s="281"/>
      <c r="AZ441" s="281"/>
      <c r="BA441" s="281"/>
      <c r="BB441" s="281"/>
      <c r="BC441" s="281"/>
      <c r="BD441" s="281"/>
      <c r="BE441" s="281"/>
      <c r="BF441" s="281"/>
      <c r="BG441" s="281"/>
      <c r="BH441" s="281"/>
      <c r="BI441" s="281"/>
      <c r="BJ441" s="281"/>
      <c r="BK441" s="281"/>
      <c r="BL441" s="281"/>
      <c r="BM441" s="281"/>
      <c r="BN441" s="281"/>
      <c r="BO441" s="281"/>
      <c r="BP441" s="281"/>
      <c r="BQ441" s="281"/>
      <c r="BR441" s="281"/>
      <c r="BS441" s="281"/>
      <c r="BT441" s="281"/>
      <c r="BU441" s="281"/>
      <c r="BV441" s="281"/>
      <c r="BW441" s="281"/>
      <c r="BX441" s="281"/>
      <c r="BY441" s="281"/>
      <c r="BZ441" s="281"/>
      <c r="CA441" s="281"/>
    </row>
    <row r="442" spans="2:79" s="61" customFormat="1" x14ac:dyDescent="0.2">
      <c r="B442" s="103"/>
      <c r="C442" s="85"/>
      <c r="W442" s="281"/>
      <c r="X442" s="281"/>
      <c r="Y442" s="281"/>
      <c r="Z442" s="281"/>
      <c r="AA442" s="281"/>
      <c r="AB442" s="281"/>
      <c r="AC442" s="281"/>
      <c r="AD442" s="281"/>
      <c r="AE442" s="281"/>
      <c r="AF442" s="281"/>
      <c r="AG442" s="281"/>
      <c r="AH442" s="281"/>
      <c r="AI442" s="281"/>
      <c r="AJ442" s="281"/>
      <c r="AK442" s="281"/>
      <c r="AL442" s="281"/>
      <c r="AM442" s="281"/>
      <c r="AN442" s="281"/>
      <c r="AO442" s="281"/>
      <c r="AP442" s="281"/>
      <c r="AQ442" s="281"/>
      <c r="AR442" s="281"/>
      <c r="AS442" s="281"/>
      <c r="AT442" s="281"/>
      <c r="AU442" s="281"/>
      <c r="AV442" s="281"/>
      <c r="AW442" s="281"/>
      <c r="AX442" s="281"/>
      <c r="AY442" s="281"/>
      <c r="AZ442" s="281"/>
      <c r="BA442" s="281"/>
      <c r="BB442" s="281"/>
      <c r="BC442" s="281"/>
      <c r="BD442" s="281"/>
      <c r="BE442" s="281"/>
      <c r="BF442" s="281"/>
      <c r="BG442" s="281"/>
      <c r="BH442" s="281"/>
      <c r="BI442" s="281"/>
      <c r="BJ442" s="281"/>
      <c r="BK442" s="281"/>
      <c r="BL442" s="281"/>
      <c r="BM442" s="281"/>
      <c r="BN442" s="281"/>
      <c r="BO442" s="281"/>
      <c r="BP442" s="281"/>
      <c r="BQ442" s="281"/>
      <c r="BR442" s="281"/>
      <c r="BS442" s="281"/>
      <c r="BT442" s="281"/>
      <c r="BU442" s="281"/>
      <c r="BV442" s="281"/>
      <c r="BW442" s="281"/>
      <c r="BX442" s="281"/>
      <c r="BY442" s="281"/>
      <c r="BZ442" s="281"/>
      <c r="CA442" s="281"/>
    </row>
    <row r="443" spans="2:79" s="61" customFormat="1" x14ac:dyDescent="0.2">
      <c r="B443" s="103"/>
      <c r="C443" s="85"/>
      <c r="W443" s="281"/>
      <c r="X443" s="281"/>
      <c r="Y443" s="281"/>
      <c r="Z443" s="281"/>
      <c r="AA443" s="281"/>
      <c r="AB443" s="281"/>
      <c r="AC443" s="281"/>
      <c r="AD443" s="281"/>
      <c r="AE443" s="281"/>
      <c r="AF443" s="281"/>
      <c r="AG443" s="281"/>
      <c r="AH443" s="281"/>
      <c r="AI443" s="281"/>
      <c r="AJ443" s="281"/>
      <c r="AK443" s="281"/>
      <c r="AL443" s="281"/>
      <c r="AM443" s="281"/>
      <c r="AN443" s="281"/>
      <c r="AO443" s="281"/>
      <c r="AP443" s="281"/>
      <c r="AQ443" s="281"/>
      <c r="AR443" s="281"/>
      <c r="AS443" s="281"/>
      <c r="AT443" s="281"/>
      <c r="AU443" s="281"/>
      <c r="AV443" s="281"/>
      <c r="AW443" s="281"/>
      <c r="AX443" s="281"/>
      <c r="AY443" s="281"/>
      <c r="AZ443" s="281"/>
      <c r="BA443" s="281"/>
      <c r="BB443" s="281"/>
      <c r="BC443" s="281"/>
      <c r="BD443" s="281"/>
      <c r="BE443" s="281"/>
      <c r="BF443" s="281"/>
      <c r="BG443" s="281"/>
      <c r="BH443" s="281"/>
      <c r="BI443" s="281"/>
      <c r="BJ443" s="281"/>
      <c r="BK443" s="281"/>
      <c r="BL443" s="281"/>
      <c r="BM443" s="281"/>
      <c r="BN443" s="281"/>
      <c r="BO443" s="281"/>
      <c r="BP443" s="281"/>
      <c r="BQ443" s="281"/>
      <c r="BR443" s="281"/>
      <c r="BS443" s="281"/>
      <c r="BT443" s="281"/>
      <c r="BU443" s="281"/>
      <c r="BV443" s="281"/>
      <c r="BW443" s="281"/>
      <c r="BX443" s="281"/>
      <c r="BY443" s="281"/>
      <c r="BZ443" s="281"/>
      <c r="CA443" s="281"/>
    </row>
    <row r="444" spans="2:79" s="61" customFormat="1" x14ac:dyDescent="0.2">
      <c r="B444" s="103"/>
      <c r="C444" s="85"/>
      <c r="W444" s="281"/>
      <c r="X444" s="281"/>
      <c r="Y444" s="281"/>
      <c r="Z444" s="281"/>
      <c r="AA444" s="281"/>
      <c r="AB444" s="281"/>
      <c r="AC444" s="281"/>
      <c r="AD444" s="281"/>
      <c r="AE444" s="281"/>
      <c r="AF444" s="281"/>
      <c r="AG444" s="281"/>
      <c r="AH444" s="281"/>
      <c r="AI444" s="281"/>
      <c r="AJ444" s="281"/>
      <c r="AK444" s="281"/>
      <c r="AL444" s="281"/>
      <c r="AM444" s="281"/>
      <c r="AN444" s="281"/>
      <c r="AO444" s="281"/>
      <c r="AP444" s="281"/>
      <c r="AQ444" s="281"/>
      <c r="AR444" s="281"/>
      <c r="AS444" s="281"/>
      <c r="AT444" s="281"/>
      <c r="AU444" s="281"/>
      <c r="AV444" s="281"/>
      <c r="AW444" s="281"/>
      <c r="AX444" s="281"/>
      <c r="AY444" s="281"/>
      <c r="AZ444" s="281"/>
      <c r="BA444" s="281"/>
      <c r="BB444" s="281"/>
      <c r="BC444" s="281"/>
      <c r="BD444" s="281"/>
      <c r="BE444" s="281"/>
      <c r="BF444" s="281"/>
      <c r="BG444" s="281"/>
      <c r="BH444" s="281"/>
      <c r="BI444" s="281"/>
      <c r="BJ444" s="281"/>
      <c r="BK444" s="281"/>
      <c r="BL444" s="281"/>
      <c r="BM444" s="281"/>
      <c r="BN444" s="281"/>
      <c r="BO444" s="281"/>
      <c r="BP444" s="281"/>
      <c r="BQ444" s="281"/>
      <c r="BR444" s="281"/>
      <c r="BS444" s="281"/>
      <c r="BT444" s="281"/>
      <c r="BU444" s="281"/>
      <c r="BV444" s="281"/>
      <c r="BW444" s="281"/>
      <c r="BX444" s="281"/>
      <c r="BY444" s="281"/>
      <c r="BZ444" s="281"/>
      <c r="CA444" s="281"/>
    </row>
    <row r="445" spans="2:79" s="61" customFormat="1" x14ac:dyDescent="0.2">
      <c r="B445" s="103"/>
      <c r="C445" s="85"/>
      <c r="W445" s="281"/>
      <c r="X445" s="281"/>
      <c r="Y445" s="281"/>
      <c r="Z445" s="281"/>
      <c r="AA445" s="281"/>
      <c r="AB445" s="281"/>
      <c r="AC445" s="281"/>
      <c r="AD445" s="281"/>
      <c r="AE445" s="281"/>
      <c r="AF445" s="281"/>
      <c r="AG445" s="281"/>
      <c r="AH445" s="281"/>
      <c r="AI445" s="281"/>
      <c r="AJ445" s="281"/>
      <c r="AK445" s="281"/>
      <c r="AL445" s="281"/>
      <c r="AM445" s="281"/>
      <c r="AN445" s="281"/>
      <c r="AO445" s="281"/>
      <c r="AP445" s="281"/>
      <c r="AQ445" s="281"/>
      <c r="AR445" s="281"/>
      <c r="AS445" s="281"/>
      <c r="AT445" s="281"/>
      <c r="AU445" s="281"/>
      <c r="AV445" s="281"/>
      <c r="AW445" s="281"/>
      <c r="AX445" s="281"/>
      <c r="AY445" s="281"/>
      <c r="AZ445" s="281"/>
      <c r="BA445" s="281"/>
      <c r="BB445" s="281"/>
      <c r="BC445" s="281"/>
      <c r="BD445" s="281"/>
      <c r="BE445" s="281"/>
      <c r="BF445" s="281"/>
      <c r="BG445" s="281"/>
      <c r="BH445" s="281"/>
      <c r="BI445" s="281"/>
      <c r="BJ445" s="281"/>
      <c r="BK445" s="281"/>
      <c r="BL445" s="281"/>
      <c r="BM445" s="281"/>
      <c r="BN445" s="281"/>
      <c r="BO445" s="281"/>
      <c r="BP445" s="281"/>
      <c r="BQ445" s="281"/>
      <c r="BR445" s="281"/>
      <c r="BS445" s="281"/>
      <c r="BT445" s="281"/>
      <c r="BU445" s="281"/>
      <c r="BV445" s="281"/>
      <c r="BW445" s="281"/>
      <c r="BX445" s="281"/>
      <c r="BY445" s="281"/>
      <c r="BZ445" s="281"/>
      <c r="CA445" s="281"/>
    </row>
    <row r="446" spans="2:79" s="61" customFormat="1" x14ac:dyDescent="0.2">
      <c r="B446" s="103"/>
      <c r="C446" s="85"/>
      <c r="W446" s="281"/>
      <c r="X446" s="281"/>
      <c r="Y446" s="281"/>
      <c r="Z446" s="281"/>
      <c r="AA446" s="281"/>
      <c r="AB446" s="281"/>
      <c r="AC446" s="281"/>
      <c r="AD446" s="281"/>
      <c r="AE446" s="281"/>
      <c r="AF446" s="281"/>
      <c r="AG446" s="281"/>
      <c r="AH446" s="281"/>
      <c r="AI446" s="281"/>
      <c r="AJ446" s="281"/>
      <c r="AK446" s="281"/>
      <c r="AL446" s="281"/>
      <c r="AM446" s="281"/>
      <c r="AN446" s="281"/>
      <c r="AO446" s="281"/>
      <c r="AP446" s="281"/>
      <c r="AQ446" s="281"/>
      <c r="AR446" s="281"/>
      <c r="AS446" s="281"/>
      <c r="AT446" s="281"/>
      <c r="AU446" s="281"/>
      <c r="AV446" s="281"/>
      <c r="AW446" s="281"/>
      <c r="AX446" s="281"/>
      <c r="AY446" s="281"/>
      <c r="AZ446" s="281"/>
      <c r="BA446" s="281"/>
      <c r="BB446" s="281"/>
      <c r="BC446" s="281"/>
      <c r="BD446" s="281"/>
      <c r="BE446" s="281"/>
      <c r="BF446" s="281"/>
      <c r="BG446" s="281"/>
      <c r="BH446" s="281"/>
      <c r="BI446" s="281"/>
      <c r="BJ446" s="281"/>
      <c r="BK446" s="281"/>
      <c r="BL446" s="281"/>
      <c r="BM446" s="281"/>
      <c r="BN446" s="281"/>
      <c r="BO446" s="281"/>
      <c r="BP446" s="281"/>
      <c r="BQ446" s="281"/>
      <c r="BR446" s="281"/>
      <c r="BS446" s="281"/>
      <c r="BT446" s="281"/>
      <c r="BU446" s="281"/>
      <c r="BV446" s="281"/>
      <c r="BW446" s="281"/>
      <c r="BX446" s="281"/>
      <c r="BY446" s="281"/>
      <c r="BZ446" s="281"/>
      <c r="CA446" s="281"/>
    </row>
    <row r="447" spans="2:79" s="61" customFormat="1" x14ac:dyDescent="0.2">
      <c r="B447" s="103"/>
      <c r="C447" s="85"/>
      <c r="W447" s="281"/>
      <c r="X447" s="281"/>
      <c r="Y447" s="281"/>
      <c r="Z447" s="281"/>
      <c r="AA447" s="281"/>
      <c r="AB447" s="281"/>
      <c r="AC447" s="281"/>
      <c r="AD447" s="281"/>
      <c r="AE447" s="281"/>
      <c r="AF447" s="281"/>
      <c r="AG447" s="281"/>
      <c r="AH447" s="281"/>
      <c r="AI447" s="281"/>
      <c r="AJ447" s="281"/>
      <c r="AK447" s="281"/>
      <c r="AL447" s="281"/>
      <c r="AM447" s="281"/>
      <c r="AN447" s="281"/>
      <c r="AO447" s="281"/>
      <c r="AP447" s="281"/>
      <c r="AQ447" s="281"/>
      <c r="AR447" s="281"/>
      <c r="AS447" s="281"/>
      <c r="AT447" s="281"/>
      <c r="AU447" s="281"/>
      <c r="AV447" s="281"/>
      <c r="AW447" s="281"/>
      <c r="AX447" s="281"/>
      <c r="AY447" s="281"/>
      <c r="AZ447" s="281"/>
      <c r="BA447" s="281"/>
      <c r="BB447" s="281"/>
      <c r="BC447" s="281"/>
      <c r="BD447" s="281"/>
      <c r="BE447" s="281"/>
      <c r="BF447" s="281"/>
      <c r="BG447" s="281"/>
      <c r="BH447" s="281"/>
      <c r="BI447" s="281"/>
      <c r="BJ447" s="281"/>
      <c r="BK447" s="281"/>
      <c r="BL447" s="281"/>
      <c r="BM447" s="281"/>
      <c r="BN447" s="281"/>
      <c r="BO447" s="281"/>
      <c r="BP447" s="281"/>
      <c r="BQ447" s="281"/>
      <c r="BR447" s="281"/>
      <c r="BS447" s="281"/>
      <c r="BT447" s="281"/>
      <c r="BU447" s="281"/>
      <c r="BV447" s="281"/>
      <c r="BW447" s="281"/>
      <c r="BX447" s="281"/>
      <c r="BY447" s="281"/>
      <c r="BZ447" s="281"/>
      <c r="CA447" s="281"/>
    </row>
    <row r="448" spans="2:79" s="61" customFormat="1" x14ac:dyDescent="0.2">
      <c r="B448" s="103"/>
      <c r="C448" s="85"/>
      <c r="W448" s="281"/>
      <c r="X448" s="281"/>
      <c r="Y448" s="281"/>
      <c r="Z448" s="281"/>
      <c r="AA448" s="281"/>
      <c r="AB448" s="281"/>
      <c r="AC448" s="281"/>
      <c r="AD448" s="281"/>
      <c r="AE448" s="281"/>
      <c r="AF448" s="281"/>
      <c r="AG448" s="281"/>
      <c r="AH448" s="281"/>
      <c r="AI448" s="281"/>
      <c r="AJ448" s="281"/>
      <c r="AK448" s="281"/>
      <c r="AL448" s="281"/>
      <c r="AM448" s="281"/>
      <c r="AN448" s="281"/>
      <c r="AO448" s="281"/>
      <c r="AP448" s="281"/>
      <c r="AQ448" s="281"/>
      <c r="AR448" s="281"/>
      <c r="AS448" s="281"/>
      <c r="AT448" s="281"/>
      <c r="AU448" s="281"/>
      <c r="AV448" s="281"/>
      <c r="AW448" s="281"/>
      <c r="AX448" s="281"/>
      <c r="AY448" s="281"/>
      <c r="AZ448" s="281"/>
      <c r="BA448" s="281"/>
      <c r="BB448" s="281"/>
      <c r="BC448" s="281"/>
      <c r="BD448" s="281"/>
      <c r="BE448" s="281"/>
      <c r="BF448" s="281"/>
      <c r="BG448" s="281"/>
      <c r="BH448" s="281"/>
      <c r="BI448" s="281"/>
      <c r="BJ448" s="281"/>
      <c r="BK448" s="281"/>
      <c r="BL448" s="281"/>
      <c r="BM448" s="281"/>
      <c r="BN448" s="281"/>
      <c r="BO448" s="281"/>
      <c r="BP448" s="281"/>
      <c r="BQ448" s="281"/>
      <c r="BR448" s="281"/>
      <c r="BS448" s="281"/>
      <c r="BT448" s="281"/>
      <c r="BU448" s="281"/>
      <c r="BV448" s="281"/>
      <c r="BW448" s="281"/>
      <c r="BX448" s="281"/>
      <c r="BY448" s="281"/>
      <c r="BZ448" s="281"/>
      <c r="CA448" s="281"/>
    </row>
    <row r="449" spans="2:79" s="61" customFormat="1" x14ac:dyDescent="0.2">
      <c r="B449" s="103"/>
      <c r="C449" s="85"/>
      <c r="W449" s="281"/>
      <c r="X449" s="281"/>
      <c r="Y449" s="281"/>
      <c r="Z449" s="281"/>
      <c r="AA449" s="281"/>
      <c r="AB449" s="281"/>
      <c r="AC449" s="281"/>
      <c r="AD449" s="281"/>
      <c r="AE449" s="281"/>
      <c r="AF449" s="281"/>
      <c r="AG449" s="281"/>
      <c r="AH449" s="281"/>
      <c r="AI449" s="281"/>
      <c r="AJ449" s="281"/>
      <c r="AK449" s="281"/>
      <c r="AL449" s="281"/>
      <c r="AM449" s="281"/>
      <c r="AN449" s="281"/>
      <c r="AO449" s="281"/>
      <c r="AP449" s="281"/>
      <c r="AQ449" s="281"/>
      <c r="AR449" s="281"/>
      <c r="AS449" s="281"/>
      <c r="AT449" s="281"/>
      <c r="AU449" s="281"/>
      <c r="AV449" s="281"/>
      <c r="AW449" s="281"/>
      <c r="AX449" s="281"/>
      <c r="AY449" s="281"/>
      <c r="AZ449" s="281"/>
      <c r="BA449" s="281"/>
      <c r="BB449" s="281"/>
      <c r="BC449" s="281"/>
      <c r="BD449" s="281"/>
      <c r="BE449" s="281"/>
      <c r="BF449" s="281"/>
      <c r="BG449" s="281"/>
      <c r="BH449" s="281"/>
      <c r="BI449" s="281"/>
      <c r="BJ449" s="281"/>
      <c r="BK449" s="281"/>
      <c r="BL449" s="281"/>
      <c r="BM449" s="281"/>
      <c r="BN449" s="281"/>
      <c r="BO449" s="281"/>
      <c r="BP449" s="281"/>
      <c r="BQ449" s="281"/>
      <c r="BR449" s="281"/>
      <c r="BS449" s="281"/>
      <c r="BT449" s="281"/>
      <c r="BU449" s="281"/>
      <c r="BV449" s="281"/>
      <c r="BW449" s="281"/>
      <c r="BX449" s="281"/>
      <c r="BY449" s="281"/>
      <c r="BZ449" s="281"/>
      <c r="CA449" s="281"/>
    </row>
    <row r="450" spans="2:79" s="61" customFormat="1" x14ac:dyDescent="0.2">
      <c r="B450" s="103"/>
      <c r="C450" s="85"/>
      <c r="W450" s="281"/>
      <c r="X450" s="281"/>
      <c r="Y450" s="281"/>
      <c r="Z450" s="281"/>
      <c r="AA450" s="281"/>
      <c r="AB450" s="281"/>
      <c r="AC450" s="281"/>
      <c r="AD450" s="281"/>
      <c r="AE450" s="281"/>
      <c r="AF450" s="281"/>
      <c r="AG450" s="281"/>
      <c r="AH450" s="281"/>
      <c r="AI450" s="281"/>
      <c r="AJ450" s="281"/>
      <c r="AK450" s="281"/>
      <c r="AL450" s="281"/>
      <c r="AM450" s="281"/>
      <c r="AN450" s="281"/>
      <c r="AO450" s="281"/>
      <c r="AP450" s="281"/>
      <c r="AQ450" s="281"/>
      <c r="AR450" s="281"/>
      <c r="AS450" s="281"/>
      <c r="AT450" s="281"/>
      <c r="AU450" s="281"/>
      <c r="AV450" s="281"/>
      <c r="AW450" s="281"/>
      <c r="AX450" s="281"/>
      <c r="AY450" s="281"/>
      <c r="AZ450" s="281"/>
      <c r="BA450" s="281"/>
      <c r="BB450" s="281"/>
      <c r="BC450" s="281"/>
      <c r="BD450" s="281"/>
      <c r="BE450" s="281"/>
      <c r="BF450" s="281"/>
      <c r="BG450" s="281"/>
      <c r="BH450" s="281"/>
      <c r="BI450" s="281"/>
      <c r="BJ450" s="281"/>
      <c r="BK450" s="281"/>
      <c r="BL450" s="281"/>
      <c r="BM450" s="281"/>
      <c r="BN450" s="281"/>
      <c r="BO450" s="281"/>
      <c r="BP450" s="281"/>
      <c r="BQ450" s="281"/>
      <c r="BR450" s="281"/>
      <c r="BS450" s="281"/>
      <c r="BT450" s="281"/>
      <c r="BU450" s="281"/>
      <c r="BV450" s="281"/>
      <c r="BW450" s="281"/>
      <c r="BX450" s="281"/>
      <c r="BY450" s="281"/>
      <c r="BZ450" s="281"/>
      <c r="CA450" s="281"/>
    </row>
    <row r="451" spans="2:79" s="61" customFormat="1" x14ac:dyDescent="0.2">
      <c r="B451" s="103"/>
      <c r="C451" s="85"/>
      <c r="W451" s="281"/>
      <c r="X451" s="281"/>
      <c r="Y451" s="281"/>
      <c r="Z451" s="281"/>
      <c r="AA451" s="281"/>
      <c r="AB451" s="281"/>
      <c r="AC451" s="281"/>
      <c r="AD451" s="281"/>
      <c r="AE451" s="281"/>
      <c r="AF451" s="281"/>
      <c r="AG451" s="281"/>
      <c r="AH451" s="281"/>
      <c r="AI451" s="281"/>
      <c r="AJ451" s="281"/>
      <c r="AK451" s="281"/>
      <c r="AL451" s="281"/>
      <c r="AM451" s="281"/>
      <c r="AN451" s="281"/>
      <c r="AO451" s="281"/>
      <c r="AP451" s="281"/>
      <c r="AQ451" s="281"/>
      <c r="AR451" s="281"/>
      <c r="AS451" s="281"/>
      <c r="AT451" s="281"/>
      <c r="AU451" s="281"/>
      <c r="AV451" s="281"/>
      <c r="AW451" s="281"/>
      <c r="AX451" s="281"/>
      <c r="AY451" s="281"/>
      <c r="AZ451" s="281"/>
      <c r="BA451" s="281"/>
      <c r="BB451" s="281"/>
      <c r="BC451" s="281"/>
      <c r="BD451" s="281"/>
      <c r="BE451" s="281"/>
      <c r="BF451" s="281"/>
      <c r="BG451" s="281"/>
      <c r="BH451" s="281"/>
      <c r="BI451" s="281"/>
      <c r="BJ451" s="281"/>
      <c r="BK451" s="281"/>
      <c r="BL451" s="281"/>
      <c r="BM451" s="281"/>
      <c r="BN451" s="281"/>
      <c r="BO451" s="281"/>
      <c r="BP451" s="281"/>
      <c r="BQ451" s="281"/>
      <c r="BR451" s="281"/>
      <c r="BS451" s="281"/>
      <c r="BT451" s="281"/>
      <c r="BU451" s="281"/>
      <c r="BV451" s="281"/>
      <c r="BW451" s="281"/>
      <c r="BX451" s="281"/>
      <c r="BY451" s="281"/>
      <c r="BZ451" s="281"/>
      <c r="CA451" s="281"/>
    </row>
    <row r="452" spans="2:79" s="61" customFormat="1" x14ac:dyDescent="0.2">
      <c r="B452" s="103"/>
      <c r="C452" s="85"/>
      <c r="W452" s="281"/>
      <c r="X452" s="281"/>
      <c r="Y452" s="281"/>
      <c r="Z452" s="281"/>
      <c r="AA452" s="281"/>
      <c r="AB452" s="281"/>
      <c r="AC452" s="281"/>
      <c r="AD452" s="281"/>
      <c r="AE452" s="281"/>
      <c r="AF452" s="281"/>
      <c r="AG452" s="281"/>
      <c r="AH452" s="281"/>
      <c r="AI452" s="281"/>
      <c r="AJ452" s="281"/>
      <c r="AK452" s="281"/>
      <c r="AL452" s="281"/>
      <c r="AM452" s="281"/>
      <c r="AN452" s="281"/>
      <c r="AO452" s="281"/>
      <c r="AP452" s="281"/>
      <c r="AQ452" s="281"/>
      <c r="AR452" s="281"/>
      <c r="AS452" s="281"/>
      <c r="AT452" s="281"/>
      <c r="AU452" s="281"/>
      <c r="AV452" s="281"/>
      <c r="AW452" s="281"/>
      <c r="AX452" s="281"/>
      <c r="AY452" s="281"/>
      <c r="AZ452" s="281"/>
      <c r="BA452" s="281"/>
      <c r="BB452" s="281"/>
      <c r="BC452" s="281"/>
      <c r="BD452" s="281"/>
      <c r="BE452" s="281"/>
      <c r="BF452" s="281"/>
      <c r="BG452" s="281"/>
      <c r="BH452" s="281"/>
      <c r="BI452" s="281"/>
      <c r="BJ452" s="281"/>
      <c r="BK452" s="281"/>
      <c r="BL452" s="281"/>
      <c r="BM452" s="281"/>
      <c r="BN452" s="281"/>
      <c r="BO452" s="281"/>
      <c r="BP452" s="281"/>
      <c r="BQ452" s="281"/>
      <c r="BR452" s="281"/>
      <c r="BS452" s="281"/>
      <c r="BT452" s="281"/>
      <c r="BU452" s="281"/>
      <c r="BV452" s="281"/>
      <c r="BW452" s="281"/>
      <c r="BX452" s="281"/>
      <c r="BY452" s="281"/>
      <c r="BZ452" s="281"/>
      <c r="CA452" s="281"/>
    </row>
    <row r="453" spans="2:79" s="61" customFormat="1" x14ac:dyDescent="0.2">
      <c r="B453" s="103"/>
      <c r="C453" s="85"/>
      <c r="W453" s="281"/>
      <c r="X453" s="281"/>
      <c r="Y453" s="281"/>
      <c r="Z453" s="281"/>
      <c r="AA453" s="281"/>
      <c r="AB453" s="281"/>
      <c r="AC453" s="281"/>
      <c r="AD453" s="281"/>
      <c r="AE453" s="281"/>
      <c r="AF453" s="281"/>
      <c r="AG453" s="281"/>
      <c r="AH453" s="281"/>
      <c r="AI453" s="281"/>
      <c r="AJ453" s="281"/>
      <c r="AK453" s="281"/>
      <c r="AL453" s="281"/>
      <c r="AM453" s="281"/>
      <c r="AN453" s="281"/>
      <c r="AO453" s="281"/>
      <c r="AP453" s="281"/>
      <c r="AQ453" s="281"/>
      <c r="AR453" s="281"/>
      <c r="AS453" s="281"/>
      <c r="AT453" s="281"/>
      <c r="AU453" s="281"/>
      <c r="AV453" s="281"/>
      <c r="AW453" s="281"/>
      <c r="AX453" s="281"/>
      <c r="AY453" s="281"/>
      <c r="AZ453" s="281"/>
      <c r="BA453" s="281"/>
      <c r="BB453" s="281"/>
      <c r="BC453" s="281"/>
      <c r="BD453" s="281"/>
      <c r="BE453" s="281"/>
      <c r="BF453" s="281"/>
      <c r="BG453" s="281"/>
      <c r="BH453" s="281"/>
      <c r="BI453" s="281"/>
      <c r="BJ453" s="281"/>
      <c r="BK453" s="281"/>
      <c r="BL453" s="281"/>
      <c r="BM453" s="281"/>
      <c r="BN453" s="281"/>
      <c r="BO453" s="281"/>
      <c r="BP453" s="281"/>
      <c r="BQ453" s="281"/>
      <c r="BR453" s="281"/>
      <c r="BS453" s="281"/>
      <c r="BT453" s="281"/>
      <c r="BU453" s="281"/>
      <c r="BV453" s="281"/>
      <c r="BW453" s="281"/>
      <c r="BX453" s="281"/>
      <c r="BY453" s="281"/>
      <c r="BZ453" s="281"/>
      <c r="CA453" s="281"/>
    </row>
    <row r="454" spans="2:79" s="61" customFormat="1" x14ac:dyDescent="0.2">
      <c r="B454" s="103"/>
      <c r="C454" s="85"/>
      <c r="W454" s="281"/>
      <c r="X454" s="281"/>
      <c r="Y454" s="281"/>
      <c r="Z454" s="281"/>
      <c r="AA454" s="281"/>
      <c r="AB454" s="281"/>
      <c r="AC454" s="281"/>
      <c r="AD454" s="281"/>
      <c r="AE454" s="281"/>
      <c r="AF454" s="281"/>
      <c r="AG454" s="281"/>
      <c r="AH454" s="281"/>
      <c r="AI454" s="281"/>
      <c r="AJ454" s="281"/>
      <c r="AK454" s="281"/>
      <c r="AL454" s="281"/>
      <c r="AM454" s="281"/>
      <c r="AN454" s="281"/>
      <c r="AO454" s="281"/>
      <c r="AP454" s="281"/>
      <c r="AQ454" s="281"/>
      <c r="AR454" s="281"/>
      <c r="AS454" s="281"/>
      <c r="AT454" s="281"/>
      <c r="AU454" s="281"/>
      <c r="AV454" s="281"/>
      <c r="AW454" s="281"/>
      <c r="AX454" s="281"/>
      <c r="AY454" s="281"/>
      <c r="AZ454" s="281"/>
      <c r="BA454" s="281"/>
      <c r="BB454" s="281"/>
      <c r="BC454" s="281"/>
      <c r="BD454" s="281"/>
      <c r="BE454" s="281"/>
      <c r="BF454" s="281"/>
      <c r="BG454" s="281"/>
      <c r="BH454" s="281"/>
      <c r="BI454" s="281"/>
      <c r="BJ454" s="281"/>
      <c r="BK454" s="281"/>
      <c r="BL454" s="281"/>
      <c r="BM454" s="281"/>
      <c r="BN454" s="281"/>
      <c r="BO454" s="281"/>
      <c r="BP454" s="281"/>
      <c r="BQ454" s="281"/>
      <c r="BR454" s="281"/>
      <c r="BS454" s="281"/>
      <c r="BT454" s="281"/>
      <c r="BU454" s="281"/>
      <c r="BV454" s="281"/>
      <c r="BW454" s="281"/>
      <c r="BX454" s="281"/>
      <c r="BY454" s="281"/>
      <c r="BZ454" s="281"/>
      <c r="CA454" s="281"/>
    </row>
    <row r="455" spans="2:79" s="61" customFormat="1" x14ac:dyDescent="0.2">
      <c r="B455" s="103"/>
      <c r="C455" s="85"/>
      <c r="W455" s="281"/>
      <c r="X455" s="281"/>
      <c r="Y455" s="281"/>
      <c r="Z455" s="281"/>
      <c r="AA455" s="281"/>
      <c r="AB455" s="281"/>
      <c r="AC455" s="281"/>
      <c r="AD455" s="281"/>
      <c r="AE455" s="281"/>
      <c r="AF455" s="281"/>
      <c r="AG455" s="281"/>
      <c r="AH455" s="281"/>
      <c r="AI455" s="281"/>
      <c r="AJ455" s="281"/>
      <c r="AK455" s="281"/>
      <c r="AL455" s="281"/>
      <c r="AM455" s="281"/>
      <c r="AN455" s="281"/>
      <c r="AO455" s="281"/>
      <c r="AP455" s="281"/>
      <c r="AQ455" s="281"/>
      <c r="AR455" s="281"/>
      <c r="AS455" s="281"/>
      <c r="AT455" s="281"/>
      <c r="AU455" s="281"/>
      <c r="AV455" s="281"/>
      <c r="AW455" s="281"/>
      <c r="AX455" s="281"/>
      <c r="AY455" s="281"/>
      <c r="AZ455" s="281"/>
      <c r="BA455" s="281"/>
      <c r="BB455" s="281"/>
      <c r="BC455" s="281"/>
      <c r="BD455" s="281"/>
      <c r="BE455" s="281"/>
      <c r="BF455" s="281"/>
      <c r="BG455" s="281"/>
      <c r="BH455" s="281"/>
      <c r="BI455" s="281"/>
      <c r="BJ455" s="281"/>
      <c r="BK455" s="281"/>
      <c r="BL455" s="281"/>
      <c r="BM455" s="281"/>
      <c r="BN455" s="281"/>
      <c r="BO455" s="281"/>
      <c r="BP455" s="281"/>
      <c r="BQ455" s="281"/>
      <c r="BR455" s="281"/>
      <c r="BS455" s="281"/>
      <c r="BT455" s="281"/>
      <c r="BU455" s="281"/>
      <c r="BV455" s="281"/>
      <c r="BW455" s="281"/>
      <c r="BX455" s="281"/>
      <c r="BY455" s="281"/>
      <c r="BZ455" s="281"/>
      <c r="CA455" s="281"/>
    </row>
    <row r="456" spans="2:79" s="61" customFormat="1" x14ac:dyDescent="0.2">
      <c r="B456" s="103"/>
      <c r="C456" s="85"/>
      <c r="W456" s="281"/>
      <c r="X456" s="281"/>
      <c r="Y456" s="281"/>
      <c r="Z456" s="281"/>
      <c r="AA456" s="281"/>
      <c r="AB456" s="281"/>
      <c r="AC456" s="281"/>
      <c r="AD456" s="281"/>
      <c r="AE456" s="281"/>
      <c r="AF456" s="281"/>
      <c r="AG456" s="281"/>
      <c r="AH456" s="281"/>
      <c r="AI456" s="281"/>
      <c r="AJ456" s="281"/>
      <c r="AK456" s="281"/>
      <c r="AL456" s="281"/>
      <c r="AM456" s="281"/>
      <c r="AN456" s="281"/>
      <c r="AO456" s="281"/>
      <c r="AP456" s="281"/>
      <c r="AQ456" s="281"/>
      <c r="AR456" s="281"/>
      <c r="AS456" s="281"/>
      <c r="AT456" s="281"/>
      <c r="AU456" s="281"/>
      <c r="AV456" s="281"/>
      <c r="AW456" s="281"/>
      <c r="AX456" s="281"/>
      <c r="AY456" s="281"/>
      <c r="AZ456" s="281"/>
      <c r="BA456" s="281"/>
      <c r="BB456" s="281"/>
      <c r="BC456" s="281"/>
      <c r="BD456" s="281"/>
      <c r="BE456" s="281"/>
      <c r="BF456" s="281"/>
      <c r="BG456" s="281"/>
      <c r="BH456" s="281"/>
      <c r="BI456" s="281"/>
      <c r="BJ456" s="281"/>
      <c r="BK456" s="281"/>
      <c r="BL456" s="281"/>
      <c r="BM456" s="281"/>
      <c r="BN456" s="281"/>
      <c r="BO456" s="281"/>
      <c r="BP456" s="281"/>
      <c r="BQ456" s="281"/>
      <c r="BR456" s="281"/>
      <c r="BS456" s="281"/>
      <c r="BT456" s="281"/>
      <c r="BU456" s="281"/>
      <c r="BV456" s="281"/>
      <c r="BW456" s="281"/>
      <c r="BX456" s="281"/>
      <c r="BY456" s="281"/>
      <c r="BZ456" s="281"/>
      <c r="CA456" s="281"/>
    </row>
    <row r="457" spans="2:79" s="61" customFormat="1" x14ac:dyDescent="0.2">
      <c r="B457" s="103"/>
      <c r="C457" s="85"/>
      <c r="W457" s="281"/>
      <c r="X457" s="281"/>
      <c r="Y457" s="281"/>
      <c r="Z457" s="281"/>
      <c r="AA457" s="281"/>
      <c r="AB457" s="281"/>
      <c r="AC457" s="281"/>
      <c r="AD457" s="281"/>
      <c r="AE457" s="281"/>
      <c r="AF457" s="281"/>
      <c r="AG457" s="281"/>
      <c r="AH457" s="281"/>
      <c r="AI457" s="281"/>
      <c r="AJ457" s="281"/>
      <c r="AK457" s="281"/>
      <c r="AL457" s="281"/>
      <c r="AM457" s="281"/>
      <c r="AN457" s="281"/>
      <c r="AO457" s="281"/>
      <c r="AP457" s="281"/>
      <c r="AQ457" s="281"/>
      <c r="AR457" s="281"/>
      <c r="AS457" s="281"/>
      <c r="AT457" s="281"/>
      <c r="AU457" s="281"/>
      <c r="AV457" s="281"/>
      <c r="AW457" s="281"/>
      <c r="AX457" s="281"/>
      <c r="AY457" s="281"/>
      <c r="AZ457" s="281"/>
      <c r="BA457" s="281"/>
      <c r="BB457" s="281"/>
      <c r="BC457" s="281"/>
      <c r="BD457" s="281"/>
      <c r="BE457" s="281"/>
      <c r="BF457" s="281"/>
      <c r="BG457" s="281"/>
      <c r="BH457" s="281"/>
      <c r="BI457" s="281"/>
      <c r="BJ457" s="281"/>
      <c r="BK457" s="281"/>
      <c r="BL457" s="281"/>
      <c r="BM457" s="281"/>
      <c r="BN457" s="281"/>
      <c r="BO457" s="281"/>
      <c r="BP457" s="281"/>
      <c r="BQ457" s="281"/>
      <c r="BR457" s="281"/>
      <c r="BS457" s="281"/>
      <c r="BT457" s="281"/>
      <c r="BU457" s="281"/>
      <c r="BV457" s="281"/>
      <c r="BW457" s="281"/>
      <c r="BX457" s="281"/>
      <c r="BY457" s="281"/>
      <c r="BZ457" s="281"/>
      <c r="CA457" s="281"/>
    </row>
    <row r="458" spans="2:79" s="61" customFormat="1" x14ac:dyDescent="0.2">
      <c r="B458" s="103"/>
      <c r="C458" s="85"/>
      <c r="W458" s="281"/>
      <c r="X458" s="281"/>
      <c r="Y458" s="281"/>
      <c r="Z458" s="281"/>
      <c r="AA458" s="281"/>
      <c r="AB458" s="281"/>
      <c r="AC458" s="281"/>
      <c r="AD458" s="281"/>
      <c r="AE458" s="281"/>
      <c r="AF458" s="281"/>
      <c r="AG458" s="281"/>
      <c r="AH458" s="281"/>
      <c r="AI458" s="281"/>
      <c r="AJ458" s="281"/>
      <c r="AK458" s="281"/>
      <c r="AL458" s="281"/>
      <c r="AM458" s="281"/>
      <c r="AN458" s="281"/>
      <c r="AO458" s="281"/>
      <c r="AP458" s="281"/>
      <c r="AQ458" s="281"/>
      <c r="AR458" s="281"/>
      <c r="AS458" s="281"/>
      <c r="AT458" s="281"/>
      <c r="AU458" s="281"/>
      <c r="AV458" s="281"/>
      <c r="AW458" s="281"/>
      <c r="AX458" s="281"/>
      <c r="AY458" s="281"/>
      <c r="AZ458" s="281"/>
      <c r="BA458" s="281"/>
      <c r="BB458" s="281"/>
      <c r="BC458" s="281"/>
      <c r="BD458" s="281"/>
      <c r="BE458" s="281"/>
      <c r="BF458" s="281"/>
      <c r="BG458" s="281"/>
      <c r="BH458" s="281"/>
      <c r="BI458" s="281"/>
      <c r="BJ458" s="281"/>
      <c r="BK458" s="281"/>
      <c r="BL458" s="281"/>
      <c r="BM458" s="281"/>
      <c r="BN458" s="281"/>
      <c r="BO458" s="281"/>
      <c r="BP458" s="281"/>
      <c r="BQ458" s="281"/>
      <c r="BR458" s="281"/>
      <c r="BS458" s="281"/>
      <c r="BT458" s="281"/>
      <c r="BU458" s="281"/>
      <c r="BV458" s="281"/>
      <c r="BW458" s="281"/>
      <c r="BX458" s="281"/>
      <c r="BY458" s="281"/>
      <c r="BZ458" s="281"/>
      <c r="CA458" s="281"/>
    </row>
    <row r="459" spans="2:79" s="61" customFormat="1" x14ac:dyDescent="0.2">
      <c r="B459" s="103"/>
      <c r="C459" s="85"/>
      <c r="W459" s="281"/>
      <c r="X459" s="281"/>
      <c r="Y459" s="281"/>
      <c r="Z459" s="281"/>
      <c r="AA459" s="281"/>
      <c r="AB459" s="281"/>
      <c r="AC459" s="281"/>
      <c r="AD459" s="281"/>
      <c r="AE459" s="281"/>
      <c r="AF459" s="281"/>
      <c r="AG459" s="281"/>
      <c r="AH459" s="281"/>
      <c r="AI459" s="281"/>
      <c r="AJ459" s="281"/>
      <c r="AK459" s="281"/>
      <c r="AL459" s="281"/>
      <c r="AM459" s="281"/>
      <c r="AN459" s="281"/>
      <c r="AO459" s="281"/>
      <c r="AP459" s="281"/>
      <c r="AQ459" s="281"/>
      <c r="AR459" s="281"/>
      <c r="AS459" s="281"/>
      <c r="AT459" s="281"/>
      <c r="AU459" s="281"/>
      <c r="AV459" s="281"/>
      <c r="AW459" s="281"/>
      <c r="AX459" s="281"/>
      <c r="AY459" s="281"/>
      <c r="AZ459" s="281"/>
      <c r="BA459" s="281"/>
      <c r="BB459" s="281"/>
      <c r="BC459" s="281"/>
      <c r="BD459" s="281"/>
      <c r="BE459" s="281"/>
      <c r="BF459" s="281"/>
      <c r="BG459" s="281"/>
      <c r="BH459" s="281"/>
      <c r="BI459" s="281"/>
      <c r="BJ459" s="281"/>
      <c r="BK459" s="281"/>
      <c r="BL459" s="281"/>
      <c r="BM459" s="281"/>
      <c r="BN459" s="281"/>
      <c r="BO459" s="281"/>
      <c r="BP459" s="281"/>
      <c r="BQ459" s="281"/>
      <c r="BR459" s="281"/>
      <c r="BS459" s="281"/>
      <c r="BT459" s="281"/>
      <c r="BU459" s="281"/>
      <c r="BV459" s="281"/>
      <c r="BW459" s="281"/>
      <c r="BX459" s="281"/>
      <c r="BY459" s="281"/>
      <c r="BZ459" s="281"/>
      <c r="CA459" s="281"/>
    </row>
    <row r="460" spans="2:79" s="61" customFormat="1" x14ac:dyDescent="0.2">
      <c r="B460" s="103"/>
      <c r="C460" s="85"/>
      <c r="W460" s="281"/>
      <c r="X460" s="281"/>
      <c r="Y460" s="281"/>
      <c r="Z460" s="281"/>
      <c r="AA460" s="281"/>
      <c r="AB460" s="281"/>
      <c r="AC460" s="281"/>
      <c r="AD460" s="281"/>
      <c r="AE460" s="281"/>
      <c r="AF460" s="281"/>
      <c r="AG460" s="281"/>
      <c r="AH460" s="281"/>
      <c r="AI460" s="281"/>
      <c r="AJ460" s="281"/>
      <c r="AK460" s="281"/>
      <c r="AL460" s="281"/>
      <c r="AM460" s="281"/>
      <c r="AN460" s="281"/>
      <c r="AO460" s="281"/>
      <c r="AP460" s="281"/>
      <c r="AQ460" s="281"/>
      <c r="AR460" s="281"/>
      <c r="AS460" s="281"/>
      <c r="AT460" s="281"/>
      <c r="AU460" s="281"/>
      <c r="AV460" s="281"/>
      <c r="AW460" s="281"/>
      <c r="AX460" s="281"/>
      <c r="AY460" s="281"/>
      <c r="AZ460" s="281"/>
      <c r="BA460" s="281"/>
      <c r="BB460" s="281"/>
      <c r="BC460" s="281"/>
      <c r="BD460" s="281"/>
      <c r="BE460" s="281"/>
      <c r="BF460" s="281"/>
      <c r="BG460" s="281"/>
      <c r="BH460" s="281"/>
      <c r="BI460" s="281"/>
      <c r="BJ460" s="281"/>
      <c r="BK460" s="281"/>
      <c r="BL460" s="281"/>
      <c r="BM460" s="281"/>
      <c r="BN460" s="281"/>
      <c r="BO460" s="281"/>
      <c r="BP460" s="281"/>
      <c r="BQ460" s="281"/>
      <c r="BR460" s="281"/>
      <c r="BS460" s="281"/>
      <c r="BT460" s="281"/>
      <c r="BU460" s="281"/>
      <c r="BV460" s="281"/>
      <c r="BW460" s="281"/>
      <c r="BX460" s="281"/>
      <c r="BY460" s="281"/>
      <c r="BZ460" s="281"/>
      <c r="CA460" s="281"/>
    </row>
    <row r="461" spans="2:79" s="61" customFormat="1" x14ac:dyDescent="0.2">
      <c r="B461" s="103"/>
      <c r="C461" s="85"/>
      <c r="W461" s="281"/>
      <c r="X461" s="281"/>
      <c r="Y461" s="281"/>
      <c r="Z461" s="281"/>
      <c r="AA461" s="281"/>
      <c r="AB461" s="281"/>
      <c r="AC461" s="281"/>
      <c r="AD461" s="281"/>
      <c r="AE461" s="281"/>
      <c r="AF461" s="281"/>
      <c r="AG461" s="281"/>
      <c r="AH461" s="281"/>
      <c r="AI461" s="281"/>
      <c r="AJ461" s="281"/>
      <c r="AK461" s="281"/>
      <c r="AL461" s="281"/>
      <c r="AM461" s="281"/>
      <c r="AN461" s="281"/>
      <c r="AO461" s="281"/>
      <c r="AP461" s="281"/>
      <c r="AQ461" s="281"/>
      <c r="AR461" s="281"/>
      <c r="AS461" s="281"/>
      <c r="AT461" s="281"/>
      <c r="AU461" s="281"/>
      <c r="AV461" s="281"/>
      <c r="AW461" s="281"/>
      <c r="AX461" s="281"/>
      <c r="AY461" s="281"/>
      <c r="AZ461" s="281"/>
      <c r="BA461" s="281"/>
      <c r="BB461" s="281"/>
      <c r="BC461" s="281"/>
      <c r="BD461" s="281"/>
      <c r="BE461" s="281"/>
      <c r="BF461" s="281"/>
      <c r="BG461" s="281"/>
      <c r="BH461" s="281"/>
      <c r="BI461" s="281"/>
      <c r="BJ461" s="281"/>
      <c r="BK461" s="281"/>
      <c r="BL461" s="281"/>
      <c r="BM461" s="281"/>
      <c r="BN461" s="281"/>
      <c r="BO461" s="281"/>
      <c r="BP461" s="281"/>
      <c r="BQ461" s="281"/>
      <c r="BR461" s="281"/>
      <c r="BS461" s="281"/>
      <c r="BT461" s="281"/>
      <c r="BU461" s="281"/>
      <c r="BV461" s="281"/>
      <c r="BW461" s="281"/>
      <c r="BX461" s="281"/>
      <c r="BY461" s="281"/>
      <c r="BZ461" s="281"/>
      <c r="CA461" s="281"/>
    </row>
    <row r="462" spans="2:79" s="61" customFormat="1" x14ac:dyDescent="0.2">
      <c r="B462" s="103"/>
      <c r="C462" s="85"/>
      <c r="W462" s="281"/>
      <c r="X462" s="281"/>
      <c r="Y462" s="281"/>
      <c r="Z462" s="281"/>
      <c r="AA462" s="281"/>
      <c r="AB462" s="281"/>
      <c r="AC462" s="281"/>
      <c r="AD462" s="281"/>
      <c r="AE462" s="281"/>
      <c r="AF462" s="281"/>
      <c r="AG462" s="281"/>
      <c r="AH462" s="281"/>
      <c r="AI462" s="281"/>
      <c r="AJ462" s="281"/>
      <c r="AK462" s="281"/>
      <c r="AL462" s="281"/>
      <c r="AM462" s="281"/>
      <c r="AN462" s="281"/>
      <c r="AO462" s="281"/>
      <c r="AP462" s="281"/>
      <c r="AQ462" s="281"/>
      <c r="AR462" s="281"/>
      <c r="AS462" s="281"/>
      <c r="AT462" s="281"/>
      <c r="AU462" s="281"/>
      <c r="AV462" s="281"/>
      <c r="AW462" s="281"/>
      <c r="AX462" s="281"/>
      <c r="AY462" s="281"/>
      <c r="AZ462" s="281"/>
      <c r="BA462" s="281"/>
      <c r="BB462" s="281"/>
      <c r="BC462" s="281"/>
      <c r="BD462" s="281"/>
      <c r="BE462" s="281"/>
      <c r="BF462" s="281"/>
      <c r="BG462" s="281"/>
      <c r="BH462" s="281"/>
      <c r="BI462" s="281"/>
      <c r="BJ462" s="281"/>
      <c r="BK462" s="281"/>
      <c r="BL462" s="281"/>
      <c r="BM462" s="281"/>
      <c r="BN462" s="281"/>
      <c r="BO462" s="281"/>
      <c r="BP462" s="281"/>
      <c r="BQ462" s="281"/>
      <c r="BR462" s="281"/>
      <c r="BS462" s="281"/>
      <c r="BT462" s="281"/>
      <c r="BU462" s="281"/>
      <c r="BV462" s="281"/>
      <c r="BW462" s="281"/>
      <c r="BX462" s="281"/>
      <c r="BY462" s="281"/>
      <c r="BZ462" s="281"/>
      <c r="CA462" s="281"/>
    </row>
    <row r="463" spans="2:79" s="61" customFormat="1" x14ac:dyDescent="0.2">
      <c r="B463" s="103"/>
      <c r="C463" s="85"/>
      <c r="W463" s="281"/>
      <c r="X463" s="281"/>
      <c r="Y463" s="281"/>
      <c r="Z463" s="281"/>
      <c r="AA463" s="281"/>
      <c r="AB463" s="281"/>
      <c r="AC463" s="281"/>
      <c r="AD463" s="281"/>
      <c r="AE463" s="281"/>
      <c r="AF463" s="281"/>
      <c r="AG463" s="281"/>
      <c r="AH463" s="281"/>
      <c r="AI463" s="281"/>
      <c r="AJ463" s="281"/>
      <c r="AK463" s="281"/>
      <c r="AL463" s="281"/>
      <c r="AM463" s="281"/>
      <c r="AN463" s="281"/>
      <c r="AO463" s="281"/>
      <c r="AP463" s="281"/>
      <c r="AQ463" s="281"/>
      <c r="AR463" s="281"/>
      <c r="AS463" s="281"/>
      <c r="AT463" s="281"/>
      <c r="AU463" s="281"/>
      <c r="AV463" s="281"/>
      <c r="AW463" s="281"/>
      <c r="AX463" s="281"/>
      <c r="AY463" s="281"/>
      <c r="AZ463" s="281"/>
      <c r="BA463" s="281"/>
      <c r="BB463" s="281"/>
      <c r="BC463" s="281"/>
      <c r="BD463" s="281"/>
      <c r="BE463" s="281"/>
      <c r="BF463" s="281"/>
      <c r="BG463" s="281"/>
      <c r="BH463" s="281"/>
      <c r="BI463" s="281"/>
      <c r="BJ463" s="281"/>
      <c r="BK463" s="281"/>
      <c r="BL463" s="281"/>
      <c r="BM463" s="281"/>
      <c r="BN463" s="281"/>
      <c r="BO463" s="281"/>
      <c r="BP463" s="281"/>
      <c r="BQ463" s="281"/>
      <c r="BR463" s="281"/>
      <c r="BS463" s="281"/>
      <c r="BT463" s="281"/>
      <c r="BU463" s="281"/>
      <c r="BV463" s="281"/>
      <c r="BW463" s="281"/>
      <c r="BX463" s="281"/>
      <c r="BY463" s="281"/>
      <c r="BZ463" s="281"/>
      <c r="CA463" s="281"/>
    </row>
    <row r="464" spans="2:79" s="61" customFormat="1" x14ac:dyDescent="0.2">
      <c r="B464" s="103"/>
      <c r="C464" s="85"/>
      <c r="W464" s="281"/>
      <c r="X464" s="281"/>
      <c r="Y464" s="281"/>
      <c r="Z464" s="281"/>
      <c r="AA464" s="281"/>
      <c r="AB464" s="281"/>
      <c r="AC464" s="281"/>
      <c r="AD464" s="281"/>
      <c r="AE464" s="281"/>
      <c r="AF464" s="281"/>
      <c r="AG464" s="281"/>
      <c r="AH464" s="281"/>
      <c r="AI464" s="281"/>
      <c r="AJ464" s="281"/>
      <c r="AK464" s="281"/>
      <c r="AL464" s="281"/>
      <c r="AM464" s="281"/>
      <c r="AN464" s="281"/>
      <c r="AO464" s="281"/>
      <c r="AP464" s="281"/>
      <c r="AQ464" s="281"/>
      <c r="AR464" s="281"/>
      <c r="AS464" s="281"/>
      <c r="AT464" s="281"/>
      <c r="AU464" s="281"/>
      <c r="AV464" s="281"/>
      <c r="AW464" s="281"/>
      <c r="AX464" s="281"/>
      <c r="AY464" s="281"/>
      <c r="AZ464" s="281"/>
      <c r="BA464" s="281"/>
      <c r="BB464" s="281"/>
      <c r="BC464" s="281"/>
      <c r="BD464" s="281"/>
      <c r="BE464" s="281"/>
      <c r="BF464" s="281"/>
      <c r="BG464" s="281"/>
      <c r="BH464" s="281"/>
      <c r="BI464" s="281"/>
      <c r="BJ464" s="281"/>
      <c r="BK464" s="281"/>
      <c r="BL464" s="281"/>
      <c r="BM464" s="281"/>
      <c r="BN464" s="281"/>
      <c r="BO464" s="281"/>
      <c r="BP464" s="281"/>
      <c r="BQ464" s="281"/>
      <c r="BR464" s="281"/>
      <c r="BS464" s="281"/>
      <c r="BT464" s="281"/>
      <c r="BU464" s="281"/>
      <c r="BV464" s="281"/>
      <c r="BW464" s="281"/>
      <c r="BX464" s="281"/>
      <c r="BY464" s="281"/>
      <c r="BZ464" s="281"/>
      <c r="CA464" s="281"/>
    </row>
    <row r="465" spans="2:79" s="61" customFormat="1" x14ac:dyDescent="0.2">
      <c r="B465" s="103"/>
      <c r="C465" s="85"/>
      <c r="W465" s="281"/>
      <c r="X465" s="281"/>
      <c r="Y465" s="281"/>
      <c r="Z465" s="281"/>
      <c r="AA465" s="281"/>
      <c r="AB465" s="281"/>
      <c r="AC465" s="281"/>
      <c r="AD465" s="281"/>
      <c r="AE465" s="281"/>
      <c r="AF465" s="281"/>
      <c r="AG465" s="281"/>
      <c r="AH465" s="281"/>
      <c r="AI465" s="281"/>
      <c r="AJ465" s="281"/>
      <c r="AK465" s="281"/>
      <c r="AL465" s="281"/>
      <c r="AM465" s="281"/>
      <c r="AN465" s="281"/>
      <c r="AO465" s="281"/>
      <c r="AP465" s="281"/>
      <c r="AQ465" s="281"/>
      <c r="AR465" s="281"/>
      <c r="AS465" s="281"/>
      <c r="AT465" s="281"/>
      <c r="AU465" s="281"/>
      <c r="AV465" s="281"/>
      <c r="AW465" s="281"/>
      <c r="AX465" s="281"/>
      <c r="AY465" s="281"/>
      <c r="AZ465" s="281"/>
      <c r="BA465" s="281"/>
      <c r="BB465" s="281"/>
      <c r="BC465" s="281"/>
      <c r="BD465" s="281"/>
      <c r="BE465" s="281"/>
      <c r="BF465" s="281"/>
      <c r="BG465" s="281"/>
      <c r="BH465" s="281"/>
      <c r="BI465" s="281"/>
      <c r="BJ465" s="281"/>
      <c r="BK465" s="281"/>
      <c r="BL465" s="281"/>
      <c r="BM465" s="281"/>
      <c r="BN465" s="281"/>
      <c r="BO465" s="281"/>
      <c r="BP465" s="281"/>
      <c r="BQ465" s="281"/>
      <c r="BR465" s="281"/>
      <c r="BS465" s="281"/>
      <c r="BT465" s="281"/>
      <c r="BU465" s="281"/>
      <c r="BV465" s="281"/>
      <c r="BW465" s="281"/>
      <c r="BX465" s="281"/>
      <c r="BY465" s="281"/>
      <c r="BZ465" s="281"/>
      <c r="CA465" s="281"/>
    </row>
    <row r="466" spans="2:79" s="61" customFormat="1" x14ac:dyDescent="0.2">
      <c r="B466" s="103"/>
      <c r="C466" s="85"/>
      <c r="W466" s="281"/>
      <c r="X466" s="281"/>
      <c r="Y466" s="281"/>
      <c r="Z466" s="281"/>
      <c r="AA466" s="281"/>
      <c r="AB466" s="281"/>
      <c r="AC466" s="281"/>
      <c r="AD466" s="281"/>
      <c r="AE466" s="281"/>
      <c r="AF466" s="281"/>
      <c r="AG466" s="281"/>
      <c r="AH466" s="281"/>
      <c r="AI466" s="281"/>
      <c r="AJ466" s="281"/>
      <c r="AK466" s="281"/>
      <c r="AL466" s="281"/>
      <c r="AM466" s="281"/>
      <c r="AN466" s="281"/>
      <c r="AO466" s="281"/>
      <c r="AP466" s="281"/>
      <c r="AQ466" s="281"/>
      <c r="AR466" s="281"/>
      <c r="AS466" s="281"/>
      <c r="AT466" s="281"/>
      <c r="AU466" s="281"/>
      <c r="AV466" s="281"/>
      <c r="AW466" s="281"/>
      <c r="AX466" s="281"/>
      <c r="AY466" s="281"/>
      <c r="AZ466" s="281"/>
      <c r="BA466" s="281"/>
      <c r="BB466" s="281"/>
      <c r="BC466" s="281"/>
      <c r="BD466" s="281"/>
      <c r="BE466" s="281"/>
      <c r="BF466" s="281"/>
      <c r="BG466" s="281"/>
      <c r="BH466" s="281"/>
      <c r="BI466" s="281"/>
      <c r="BJ466" s="281"/>
      <c r="BK466" s="281"/>
      <c r="BL466" s="281"/>
      <c r="BM466" s="281"/>
      <c r="BN466" s="281"/>
      <c r="BO466" s="281"/>
      <c r="BP466" s="281"/>
      <c r="BQ466" s="281"/>
      <c r="BR466" s="281"/>
      <c r="BS466" s="281"/>
      <c r="BT466" s="281"/>
      <c r="BU466" s="281"/>
      <c r="BV466" s="281"/>
      <c r="BW466" s="281"/>
      <c r="BX466" s="281"/>
      <c r="BY466" s="281"/>
      <c r="BZ466" s="281"/>
      <c r="CA466" s="281"/>
    </row>
    <row r="467" spans="2:79" s="61" customFormat="1" x14ac:dyDescent="0.2">
      <c r="B467" s="103"/>
      <c r="C467" s="85"/>
      <c r="W467" s="281"/>
      <c r="X467" s="281"/>
      <c r="Y467" s="281"/>
      <c r="Z467" s="281"/>
      <c r="AA467" s="281"/>
      <c r="AB467" s="281"/>
      <c r="AC467" s="281"/>
      <c r="AD467" s="281"/>
      <c r="AE467" s="281"/>
      <c r="AF467" s="281"/>
      <c r="AG467" s="281"/>
      <c r="AH467" s="281"/>
      <c r="AI467" s="281"/>
      <c r="AJ467" s="281"/>
      <c r="AK467" s="281"/>
      <c r="AL467" s="281"/>
      <c r="AM467" s="281"/>
      <c r="AN467" s="281"/>
      <c r="AO467" s="281"/>
      <c r="AP467" s="281"/>
      <c r="AQ467" s="281"/>
      <c r="AR467" s="281"/>
      <c r="AS467" s="281"/>
      <c r="AT467" s="281"/>
      <c r="AU467" s="281"/>
      <c r="AV467" s="281"/>
      <c r="AW467" s="281"/>
      <c r="AX467" s="281"/>
      <c r="AY467" s="281"/>
      <c r="AZ467" s="281"/>
      <c r="BA467" s="281"/>
      <c r="BB467" s="281"/>
      <c r="BC467" s="281"/>
      <c r="BD467" s="281"/>
      <c r="BE467" s="281"/>
      <c r="BF467" s="281"/>
      <c r="BG467" s="281"/>
      <c r="BH467" s="281"/>
      <c r="BI467" s="281"/>
      <c r="BJ467" s="281"/>
      <c r="BK467" s="281"/>
      <c r="BL467" s="281"/>
      <c r="BM467" s="281"/>
      <c r="BN467" s="281"/>
      <c r="BO467" s="281"/>
      <c r="BP467" s="281"/>
      <c r="BQ467" s="281"/>
      <c r="BR467" s="281"/>
      <c r="BS467" s="281"/>
      <c r="BT467" s="281"/>
      <c r="BU467" s="281"/>
      <c r="BV467" s="281"/>
      <c r="BW467" s="281"/>
      <c r="BX467" s="281"/>
      <c r="BY467" s="281"/>
      <c r="BZ467" s="281"/>
      <c r="CA467" s="281"/>
    </row>
    <row r="468" spans="2:79" s="61" customFormat="1" x14ac:dyDescent="0.2">
      <c r="B468" s="103"/>
      <c r="C468" s="85"/>
      <c r="W468" s="281"/>
      <c r="X468" s="281"/>
      <c r="Y468" s="281"/>
      <c r="Z468" s="281"/>
      <c r="AA468" s="281"/>
      <c r="AB468" s="281"/>
      <c r="AC468" s="281"/>
      <c r="AD468" s="281"/>
      <c r="AE468" s="281"/>
      <c r="AF468" s="281"/>
      <c r="AG468" s="281"/>
      <c r="AH468" s="281"/>
      <c r="AI468" s="281"/>
      <c r="AJ468" s="281"/>
      <c r="AK468" s="281"/>
      <c r="AL468" s="281"/>
      <c r="AM468" s="281"/>
      <c r="AN468" s="281"/>
      <c r="AO468" s="281"/>
      <c r="AP468" s="281"/>
      <c r="AQ468" s="281"/>
      <c r="AR468" s="281"/>
      <c r="AS468" s="281"/>
      <c r="AT468" s="281"/>
      <c r="AU468" s="281"/>
      <c r="AV468" s="281"/>
      <c r="AW468" s="281"/>
      <c r="AX468" s="281"/>
      <c r="AY468" s="281"/>
      <c r="AZ468" s="281"/>
      <c r="BA468" s="281"/>
      <c r="BB468" s="281"/>
      <c r="BC468" s="281"/>
      <c r="BD468" s="281"/>
      <c r="BE468" s="281"/>
      <c r="BF468" s="281"/>
      <c r="BG468" s="281"/>
      <c r="BH468" s="281"/>
      <c r="BI468" s="281"/>
      <c r="BJ468" s="281"/>
      <c r="BK468" s="281"/>
      <c r="BL468" s="281"/>
      <c r="BM468" s="281"/>
      <c r="BN468" s="281"/>
      <c r="BO468" s="281"/>
      <c r="BP468" s="281"/>
      <c r="BQ468" s="281"/>
      <c r="BR468" s="281"/>
      <c r="BS468" s="281"/>
      <c r="BT468" s="281"/>
      <c r="BU468" s="281"/>
      <c r="BV468" s="281"/>
      <c r="BW468" s="281"/>
      <c r="BX468" s="281"/>
      <c r="BY468" s="281"/>
      <c r="BZ468" s="281"/>
      <c r="CA468" s="281"/>
    </row>
    <row r="469" spans="2:79" s="61" customFormat="1" x14ac:dyDescent="0.2">
      <c r="B469" s="103"/>
      <c r="C469" s="85"/>
      <c r="W469" s="281"/>
      <c r="X469" s="281"/>
      <c r="Y469" s="281"/>
      <c r="Z469" s="281"/>
      <c r="AA469" s="281"/>
      <c r="AB469" s="281"/>
      <c r="AC469" s="281"/>
      <c r="AD469" s="281"/>
      <c r="AE469" s="281"/>
      <c r="AF469" s="281"/>
      <c r="AG469" s="281"/>
      <c r="AH469" s="281"/>
      <c r="AI469" s="281"/>
      <c r="AJ469" s="281"/>
      <c r="AK469" s="281"/>
      <c r="AL469" s="281"/>
      <c r="AM469" s="281"/>
      <c r="AN469" s="281"/>
      <c r="AO469" s="281"/>
      <c r="AP469" s="281"/>
      <c r="AQ469" s="281"/>
      <c r="AR469" s="281"/>
      <c r="AS469" s="281"/>
      <c r="AT469" s="281"/>
      <c r="AU469" s="281"/>
      <c r="AV469" s="281"/>
      <c r="AW469" s="281"/>
      <c r="AX469" s="281"/>
      <c r="AY469" s="281"/>
      <c r="AZ469" s="281"/>
      <c r="BA469" s="281"/>
      <c r="BB469" s="281"/>
      <c r="BC469" s="281"/>
      <c r="BD469" s="281"/>
      <c r="BE469" s="281"/>
      <c r="BF469" s="281"/>
      <c r="BG469" s="281"/>
      <c r="BH469" s="281"/>
      <c r="BI469" s="281"/>
      <c r="BJ469" s="281"/>
      <c r="BK469" s="281"/>
      <c r="BL469" s="281"/>
      <c r="BM469" s="281"/>
      <c r="BN469" s="281"/>
      <c r="BO469" s="281"/>
      <c r="BP469" s="281"/>
      <c r="BQ469" s="281"/>
      <c r="BR469" s="281"/>
      <c r="BS469" s="281"/>
      <c r="BT469" s="281"/>
      <c r="BU469" s="281"/>
      <c r="BV469" s="281"/>
      <c r="BW469" s="281"/>
      <c r="BX469" s="281"/>
      <c r="BY469" s="281"/>
      <c r="BZ469" s="281"/>
      <c r="CA469" s="281"/>
    </row>
    <row r="470" spans="2:79" s="61" customFormat="1" x14ac:dyDescent="0.2">
      <c r="B470" s="103"/>
      <c r="C470" s="85"/>
      <c r="W470" s="281"/>
      <c r="X470" s="281"/>
      <c r="Y470" s="281"/>
      <c r="Z470" s="281"/>
      <c r="AA470" s="281"/>
      <c r="AB470" s="281"/>
      <c r="AC470" s="281"/>
      <c r="AD470" s="281"/>
      <c r="AE470" s="281"/>
      <c r="AF470" s="281"/>
      <c r="AG470" s="281"/>
      <c r="AH470" s="281"/>
      <c r="AI470" s="281"/>
      <c r="AJ470" s="281"/>
      <c r="AK470" s="281"/>
      <c r="AL470" s="281"/>
      <c r="AM470" s="281"/>
      <c r="AN470" s="281"/>
      <c r="AO470" s="281"/>
      <c r="AP470" s="281"/>
      <c r="AQ470" s="281"/>
      <c r="AR470" s="281"/>
      <c r="AS470" s="281"/>
      <c r="AT470" s="281"/>
      <c r="AU470" s="281"/>
      <c r="AV470" s="281"/>
      <c r="AW470" s="281"/>
      <c r="AX470" s="281"/>
      <c r="AY470" s="281"/>
      <c r="AZ470" s="281"/>
      <c r="BA470" s="281"/>
      <c r="BB470" s="281"/>
      <c r="BC470" s="281"/>
      <c r="BD470" s="281"/>
      <c r="BE470" s="281"/>
      <c r="BF470" s="281"/>
      <c r="BG470" s="281"/>
      <c r="BH470" s="281"/>
      <c r="BI470" s="281"/>
      <c r="BJ470" s="281"/>
      <c r="BK470" s="281"/>
      <c r="BL470" s="281"/>
      <c r="BM470" s="281"/>
      <c r="BN470" s="281"/>
      <c r="BO470" s="281"/>
      <c r="BP470" s="281"/>
      <c r="BQ470" s="281"/>
      <c r="BR470" s="281"/>
      <c r="BS470" s="281"/>
      <c r="BT470" s="281"/>
      <c r="BU470" s="281"/>
      <c r="BV470" s="281"/>
      <c r="BW470" s="281"/>
      <c r="BX470" s="281"/>
      <c r="BY470" s="281"/>
      <c r="BZ470" s="281"/>
      <c r="CA470" s="281"/>
    </row>
    <row r="471" spans="2:79" s="61" customFormat="1" x14ac:dyDescent="0.2">
      <c r="B471" s="103"/>
      <c r="C471" s="85"/>
      <c r="W471" s="281"/>
      <c r="X471" s="281"/>
      <c r="Y471" s="281"/>
      <c r="Z471" s="281"/>
      <c r="AA471" s="281"/>
      <c r="AB471" s="281"/>
      <c r="AC471" s="281"/>
      <c r="AD471" s="281"/>
      <c r="AE471" s="281"/>
      <c r="AF471" s="281"/>
      <c r="AG471" s="281"/>
      <c r="AH471" s="281"/>
      <c r="AI471" s="281"/>
      <c r="AJ471" s="281"/>
      <c r="AK471" s="281"/>
      <c r="AL471" s="281"/>
      <c r="AM471" s="281"/>
      <c r="AN471" s="281"/>
      <c r="AO471" s="281"/>
      <c r="AP471" s="281"/>
      <c r="AQ471" s="281"/>
      <c r="AR471" s="281"/>
      <c r="AS471" s="281"/>
      <c r="AT471" s="281"/>
      <c r="AU471" s="281"/>
      <c r="AV471" s="281"/>
      <c r="AW471" s="281"/>
      <c r="AX471" s="281"/>
      <c r="AY471" s="281"/>
      <c r="AZ471" s="281"/>
      <c r="BA471" s="281"/>
      <c r="BB471" s="281"/>
      <c r="BC471" s="281"/>
      <c r="BD471" s="281"/>
      <c r="BE471" s="281"/>
      <c r="BF471" s="281"/>
      <c r="BG471" s="281"/>
      <c r="BH471" s="281"/>
      <c r="BI471" s="281"/>
      <c r="BJ471" s="281"/>
      <c r="BK471" s="281"/>
      <c r="BL471" s="281"/>
      <c r="BM471" s="281"/>
      <c r="BN471" s="281"/>
      <c r="BO471" s="281"/>
      <c r="BP471" s="281"/>
      <c r="BQ471" s="281"/>
      <c r="BR471" s="281"/>
      <c r="BS471" s="281"/>
      <c r="BT471" s="281"/>
      <c r="BU471" s="281"/>
      <c r="BV471" s="281"/>
      <c r="BW471" s="281"/>
      <c r="BX471" s="281"/>
      <c r="BY471" s="281"/>
      <c r="BZ471" s="281"/>
      <c r="CA471" s="281"/>
    </row>
    <row r="472" spans="2:79" s="61" customFormat="1" x14ac:dyDescent="0.2">
      <c r="B472" s="103"/>
      <c r="C472" s="85"/>
      <c r="W472" s="281"/>
      <c r="X472" s="281"/>
      <c r="Y472" s="281"/>
      <c r="Z472" s="281"/>
      <c r="AA472" s="281"/>
      <c r="AB472" s="281"/>
      <c r="AC472" s="281"/>
      <c r="AD472" s="281"/>
      <c r="AE472" s="281"/>
      <c r="AF472" s="281"/>
      <c r="AG472" s="281"/>
      <c r="AH472" s="281"/>
      <c r="AI472" s="281"/>
      <c r="AJ472" s="281"/>
      <c r="AK472" s="281"/>
      <c r="AL472" s="281"/>
      <c r="AM472" s="281"/>
      <c r="AN472" s="281"/>
      <c r="AO472" s="281"/>
      <c r="AP472" s="281"/>
      <c r="AQ472" s="281"/>
      <c r="AR472" s="281"/>
      <c r="AS472" s="281"/>
      <c r="AT472" s="281"/>
      <c r="AU472" s="281"/>
      <c r="AV472" s="281"/>
      <c r="AW472" s="281"/>
      <c r="AX472" s="281"/>
      <c r="AY472" s="281"/>
      <c r="AZ472" s="281"/>
      <c r="BA472" s="281"/>
      <c r="BB472" s="281"/>
      <c r="BC472" s="281"/>
      <c r="BD472" s="281"/>
      <c r="BE472" s="281"/>
      <c r="BF472" s="281"/>
      <c r="BG472" s="281"/>
      <c r="BH472" s="281"/>
      <c r="BI472" s="281"/>
      <c r="BJ472" s="281"/>
      <c r="BK472" s="281"/>
      <c r="BL472" s="281"/>
      <c r="BM472" s="281"/>
      <c r="BN472" s="281"/>
      <c r="BO472" s="281"/>
      <c r="BP472" s="281"/>
      <c r="BQ472" s="281"/>
      <c r="BR472" s="281"/>
      <c r="BS472" s="281"/>
      <c r="BT472" s="281"/>
      <c r="BU472" s="281"/>
      <c r="BV472" s="281"/>
      <c r="BW472" s="281"/>
      <c r="BX472" s="281"/>
      <c r="BY472" s="281"/>
      <c r="BZ472" s="281"/>
      <c r="CA472" s="281"/>
    </row>
    <row r="473" spans="2:79" s="61" customFormat="1" x14ac:dyDescent="0.2">
      <c r="B473" s="103"/>
      <c r="C473" s="85"/>
      <c r="W473" s="281"/>
      <c r="X473" s="281"/>
      <c r="Y473" s="281"/>
      <c r="Z473" s="281"/>
      <c r="AA473" s="281"/>
      <c r="AB473" s="281"/>
      <c r="AC473" s="281"/>
      <c r="AD473" s="281"/>
      <c r="AE473" s="281"/>
      <c r="AF473" s="281"/>
      <c r="AG473" s="281"/>
      <c r="AH473" s="281"/>
      <c r="AI473" s="281"/>
      <c r="AJ473" s="281"/>
      <c r="AK473" s="281"/>
      <c r="AL473" s="281"/>
      <c r="AM473" s="281"/>
      <c r="AN473" s="281"/>
      <c r="AO473" s="281"/>
      <c r="AP473" s="281"/>
      <c r="AQ473" s="281"/>
      <c r="AR473" s="281"/>
      <c r="AS473" s="281"/>
      <c r="AT473" s="281"/>
      <c r="AU473" s="281"/>
      <c r="AV473" s="281"/>
      <c r="AW473" s="281"/>
      <c r="AX473" s="281"/>
      <c r="AY473" s="281"/>
      <c r="AZ473" s="281"/>
      <c r="BA473" s="281"/>
      <c r="BB473" s="281"/>
      <c r="BC473" s="281"/>
      <c r="BD473" s="281"/>
      <c r="BE473" s="281"/>
      <c r="BF473" s="281"/>
      <c r="BG473" s="281"/>
      <c r="BH473" s="281"/>
      <c r="BI473" s="281"/>
      <c r="BJ473" s="281"/>
      <c r="BK473" s="281"/>
      <c r="BL473" s="281"/>
      <c r="BM473" s="281"/>
      <c r="BN473" s="281"/>
      <c r="BO473" s="281"/>
      <c r="BP473" s="281"/>
      <c r="BQ473" s="281"/>
      <c r="BR473" s="281"/>
      <c r="BS473" s="281"/>
      <c r="BT473" s="281"/>
      <c r="BU473" s="281"/>
      <c r="BV473" s="281"/>
      <c r="BW473" s="281"/>
      <c r="BX473" s="281"/>
      <c r="BY473" s="281"/>
      <c r="BZ473" s="281"/>
      <c r="CA473" s="281"/>
    </row>
    <row r="474" spans="2:79" s="61" customFormat="1" x14ac:dyDescent="0.2">
      <c r="B474" s="103"/>
      <c r="C474" s="85"/>
      <c r="W474" s="281"/>
      <c r="X474" s="281"/>
      <c r="Y474" s="281"/>
      <c r="Z474" s="281"/>
      <c r="AA474" s="281"/>
      <c r="AB474" s="281"/>
      <c r="AC474" s="281"/>
      <c r="AD474" s="281"/>
      <c r="AE474" s="281"/>
      <c r="AF474" s="281"/>
      <c r="AG474" s="281"/>
      <c r="AH474" s="281"/>
      <c r="AI474" s="281"/>
      <c r="AJ474" s="281"/>
      <c r="AK474" s="281"/>
      <c r="AL474" s="281"/>
      <c r="AM474" s="281"/>
      <c r="AN474" s="281"/>
      <c r="AO474" s="281"/>
      <c r="AP474" s="281"/>
      <c r="AQ474" s="281"/>
      <c r="AR474" s="281"/>
      <c r="AS474" s="281"/>
      <c r="AT474" s="281"/>
      <c r="AU474" s="281"/>
      <c r="AV474" s="281"/>
      <c r="AW474" s="281"/>
      <c r="AX474" s="281"/>
      <c r="AY474" s="281"/>
      <c r="AZ474" s="281"/>
      <c r="BA474" s="281"/>
      <c r="BB474" s="281"/>
      <c r="BC474" s="281"/>
      <c r="BD474" s="281"/>
      <c r="BE474" s="281"/>
      <c r="BF474" s="281"/>
      <c r="BG474" s="281"/>
      <c r="BH474" s="281"/>
      <c r="BI474" s="281"/>
      <c r="BJ474" s="281"/>
      <c r="BK474" s="281"/>
      <c r="BL474" s="281"/>
      <c r="BM474" s="281"/>
      <c r="BN474" s="281"/>
      <c r="BO474" s="281"/>
      <c r="BP474" s="281"/>
      <c r="BQ474" s="281"/>
      <c r="BR474" s="281"/>
      <c r="BS474" s="281"/>
      <c r="BT474" s="281"/>
      <c r="BU474" s="281"/>
      <c r="BV474" s="281"/>
      <c r="BW474" s="281"/>
      <c r="BX474" s="281"/>
      <c r="BY474" s="281"/>
      <c r="BZ474" s="281"/>
      <c r="CA474" s="281"/>
    </row>
    <row r="475" spans="2:79" s="61" customFormat="1" x14ac:dyDescent="0.2">
      <c r="B475" s="103"/>
      <c r="C475" s="85"/>
      <c r="W475" s="281"/>
      <c r="X475" s="281"/>
      <c r="Y475" s="281"/>
      <c r="Z475" s="281"/>
      <c r="AA475" s="281"/>
      <c r="AB475" s="281"/>
      <c r="AC475" s="281"/>
      <c r="AD475" s="281"/>
      <c r="AE475" s="281"/>
      <c r="AF475" s="281"/>
      <c r="AG475" s="281"/>
      <c r="AH475" s="281"/>
      <c r="AI475" s="281"/>
      <c r="AJ475" s="281"/>
      <c r="AK475" s="281"/>
      <c r="AL475" s="281"/>
      <c r="AM475" s="281"/>
      <c r="AN475" s="281"/>
      <c r="AO475" s="281"/>
      <c r="AP475" s="281"/>
      <c r="AQ475" s="281"/>
      <c r="AR475" s="281"/>
      <c r="AS475" s="281"/>
      <c r="AT475" s="281"/>
      <c r="AU475" s="281"/>
      <c r="AV475" s="281"/>
      <c r="AW475" s="281"/>
      <c r="AX475" s="281"/>
      <c r="AY475" s="281"/>
      <c r="AZ475" s="281"/>
      <c r="BA475" s="281"/>
      <c r="BB475" s="281"/>
      <c r="BC475" s="281"/>
      <c r="BD475" s="281"/>
      <c r="BE475" s="281"/>
      <c r="BF475" s="281"/>
      <c r="BG475" s="281"/>
      <c r="BH475" s="281"/>
      <c r="BI475" s="281"/>
      <c r="BJ475" s="281"/>
      <c r="BK475" s="281"/>
      <c r="BL475" s="281"/>
      <c r="BM475" s="281"/>
      <c r="BN475" s="281"/>
      <c r="BO475" s="281"/>
      <c r="BP475" s="281"/>
      <c r="BQ475" s="281"/>
      <c r="BR475" s="281"/>
      <c r="BS475" s="281"/>
      <c r="BT475" s="281"/>
      <c r="BU475" s="281"/>
      <c r="BV475" s="281"/>
      <c r="BW475" s="281"/>
      <c r="BX475" s="281"/>
      <c r="BY475" s="281"/>
      <c r="BZ475" s="281"/>
      <c r="CA475" s="281"/>
    </row>
    <row r="476" spans="2:79" s="61" customFormat="1" x14ac:dyDescent="0.2">
      <c r="B476" s="103"/>
      <c r="C476" s="85"/>
      <c r="W476" s="281"/>
      <c r="X476" s="281"/>
      <c r="Y476" s="281"/>
      <c r="Z476" s="281"/>
      <c r="AA476" s="281"/>
      <c r="AB476" s="281"/>
      <c r="AC476" s="281"/>
      <c r="AD476" s="281"/>
      <c r="AE476" s="281"/>
      <c r="AF476" s="281"/>
      <c r="AG476" s="281"/>
      <c r="AH476" s="281"/>
      <c r="AI476" s="281"/>
      <c r="AJ476" s="281"/>
      <c r="AK476" s="281"/>
      <c r="AL476" s="281"/>
      <c r="AM476" s="281"/>
      <c r="AN476" s="281"/>
      <c r="AO476" s="281"/>
      <c r="AP476" s="281"/>
      <c r="AQ476" s="281"/>
      <c r="AR476" s="281"/>
      <c r="AS476" s="281"/>
      <c r="AT476" s="281"/>
      <c r="AU476" s="281"/>
      <c r="AV476" s="281"/>
      <c r="AW476" s="281"/>
      <c r="AX476" s="281"/>
      <c r="AY476" s="281"/>
      <c r="AZ476" s="281"/>
      <c r="BA476" s="281"/>
      <c r="BB476" s="281"/>
      <c r="BC476" s="281"/>
      <c r="BD476" s="281"/>
      <c r="BE476" s="281"/>
      <c r="BF476" s="281"/>
      <c r="BG476" s="281"/>
      <c r="BH476" s="281"/>
      <c r="BI476" s="281"/>
      <c r="BJ476" s="281"/>
      <c r="BK476" s="281"/>
      <c r="BL476" s="281"/>
      <c r="BM476" s="281"/>
      <c r="BN476" s="281"/>
      <c r="BO476" s="281"/>
      <c r="BP476" s="281"/>
      <c r="BQ476" s="281"/>
      <c r="BR476" s="281"/>
      <c r="BS476" s="281"/>
      <c r="BT476" s="281"/>
      <c r="BU476" s="281"/>
      <c r="BV476" s="281"/>
      <c r="BW476" s="281"/>
      <c r="BX476" s="281"/>
      <c r="BY476" s="281"/>
      <c r="BZ476" s="281"/>
      <c r="CA476" s="281"/>
    </row>
    <row r="477" spans="2:79" s="61" customFormat="1" x14ac:dyDescent="0.2">
      <c r="B477" s="103"/>
      <c r="C477" s="85"/>
      <c r="W477" s="281"/>
      <c r="X477" s="281"/>
      <c r="Y477" s="281"/>
      <c r="Z477" s="281"/>
      <c r="AA477" s="281"/>
      <c r="AB477" s="281"/>
      <c r="AC477" s="281"/>
      <c r="AD477" s="281"/>
      <c r="AE477" s="281"/>
      <c r="AF477" s="281"/>
      <c r="AG477" s="281"/>
      <c r="AH477" s="281"/>
      <c r="AI477" s="281"/>
      <c r="AJ477" s="281"/>
      <c r="AK477" s="281"/>
      <c r="AL477" s="281"/>
      <c r="AM477" s="281"/>
      <c r="AN477" s="281"/>
      <c r="AO477" s="281"/>
      <c r="AP477" s="281"/>
      <c r="AQ477" s="281"/>
      <c r="AR477" s="281"/>
      <c r="AS477" s="281"/>
      <c r="AT477" s="281"/>
      <c r="AU477" s="281"/>
      <c r="AV477" s="281"/>
      <c r="AW477" s="281"/>
      <c r="AX477" s="281"/>
      <c r="AY477" s="281"/>
      <c r="AZ477" s="281"/>
      <c r="BA477" s="281"/>
      <c r="BB477" s="281"/>
      <c r="BC477" s="281"/>
      <c r="BD477" s="281"/>
      <c r="BE477" s="281"/>
      <c r="BF477" s="281"/>
      <c r="BG477" s="281"/>
      <c r="BH477" s="281"/>
      <c r="BI477" s="281"/>
      <c r="BJ477" s="281"/>
      <c r="BK477" s="281"/>
      <c r="BL477" s="281"/>
      <c r="BM477" s="281"/>
      <c r="BN477" s="281"/>
      <c r="BO477" s="281"/>
      <c r="BP477" s="281"/>
      <c r="BQ477" s="281"/>
      <c r="BR477" s="281"/>
      <c r="BS477" s="281"/>
      <c r="BT477" s="281"/>
      <c r="BU477" s="281"/>
      <c r="BV477" s="281"/>
      <c r="BW477" s="281"/>
      <c r="BX477" s="281"/>
      <c r="BY477" s="281"/>
      <c r="BZ477" s="281"/>
      <c r="CA477" s="281"/>
    </row>
    <row r="478" spans="2:79" s="61" customFormat="1" x14ac:dyDescent="0.2">
      <c r="B478" s="103"/>
      <c r="C478" s="85"/>
      <c r="W478" s="281"/>
      <c r="X478" s="281"/>
      <c r="Y478" s="281"/>
      <c r="Z478" s="281"/>
      <c r="AA478" s="281"/>
      <c r="AB478" s="281"/>
      <c r="AC478" s="281"/>
      <c r="AD478" s="281"/>
      <c r="AE478" s="281"/>
      <c r="AF478" s="281"/>
      <c r="AG478" s="281"/>
      <c r="AH478" s="281"/>
      <c r="AI478" s="281"/>
      <c r="AJ478" s="281"/>
      <c r="AK478" s="281"/>
      <c r="AL478" s="281"/>
      <c r="AM478" s="281"/>
      <c r="AN478" s="281"/>
      <c r="AO478" s="281"/>
      <c r="AP478" s="281"/>
      <c r="AQ478" s="281"/>
      <c r="AR478" s="281"/>
      <c r="AS478" s="281"/>
      <c r="AT478" s="281"/>
      <c r="AU478" s="281"/>
      <c r="AV478" s="281"/>
      <c r="AW478" s="281"/>
      <c r="AX478" s="281"/>
      <c r="AY478" s="281"/>
      <c r="AZ478" s="281"/>
      <c r="BA478" s="281"/>
      <c r="BB478" s="281"/>
      <c r="BC478" s="281"/>
      <c r="BD478" s="281"/>
      <c r="BE478" s="281"/>
      <c r="BF478" s="281"/>
      <c r="BG478" s="281"/>
      <c r="BH478" s="281"/>
      <c r="BI478" s="281"/>
      <c r="BJ478" s="281"/>
      <c r="BK478" s="281"/>
      <c r="BL478" s="281"/>
      <c r="BM478" s="281"/>
      <c r="BN478" s="281"/>
      <c r="BO478" s="281"/>
      <c r="BP478" s="281"/>
      <c r="BQ478" s="281"/>
      <c r="BR478" s="281"/>
      <c r="BS478" s="281"/>
      <c r="BT478" s="281"/>
      <c r="BU478" s="281"/>
      <c r="BV478" s="281"/>
      <c r="BW478" s="281"/>
      <c r="BX478" s="281"/>
      <c r="BY478" s="281"/>
      <c r="BZ478" s="281"/>
      <c r="CA478" s="281"/>
    </row>
    <row r="479" spans="2:79" s="61" customFormat="1" x14ac:dyDescent="0.2">
      <c r="B479" s="103"/>
      <c r="C479" s="85"/>
      <c r="W479" s="281"/>
      <c r="X479" s="281"/>
      <c r="Y479" s="281"/>
      <c r="Z479" s="281"/>
      <c r="AA479" s="281"/>
      <c r="AB479" s="281"/>
      <c r="AC479" s="281"/>
      <c r="AD479" s="281"/>
      <c r="AE479" s="281"/>
      <c r="AF479" s="281"/>
      <c r="AG479" s="281"/>
      <c r="AH479" s="281"/>
      <c r="AI479" s="281"/>
      <c r="AJ479" s="281"/>
      <c r="AK479" s="281"/>
      <c r="AL479" s="281"/>
      <c r="AM479" s="281"/>
      <c r="AN479" s="281"/>
      <c r="AO479" s="281"/>
      <c r="AP479" s="281"/>
      <c r="AQ479" s="281"/>
      <c r="AR479" s="281"/>
      <c r="AS479" s="281"/>
      <c r="AT479" s="281"/>
      <c r="AU479" s="281"/>
      <c r="AV479" s="281"/>
      <c r="AW479" s="281"/>
      <c r="AX479" s="281"/>
      <c r="AY479" s="281"/>
      <c r="AZ479" s="281"/>
      <c r="BA479" s="281"/>
      <c r="BB479" s="281"/>
      <c r="BC479" s="281"/>
      <c r="BD479" s="281"/>
      <c r="BE479" s="281"/>
      <c r="BF479" s="281"/>
      <c r="BG479" s="281"/>
      <c r="BH479" s="281"/>
      <c r="BI479" s="281"/>
      <c r="BJ479" s="281"/>
      <c r="BK479" s="281"/>
      <c r="BL479" s="281"/>
      <c r="BM479" s="281"/>
      <c r="BN479" s="281"/>
      <c r="BO479" s="281"/>
      <c r="BP479" s="281"/>
      <c r="BQ479" s="281"/>
      <c r="BR479" s="281"/>
      <c r="BS479" s="281"/>
      <c r="BT479" s="281"/>
      <c r="BU479" s="281"/>
      <c r="BV479" s="281"/>
      <c r="BW479" s="281"/>
      <c r="BX479" s="281"/>
      <c r="BY479" s="281"/>
      <c r="BZ479" s="281"/>
      <c r="CA479" s="281"/>
    </row>
    <row r="480" spans="2:79" s="61" customFormat="1" x14ac:dyDescent="0.2">
      <c r="B480" s="103"/>
      <c r="C480" s="85"/>
      <c r="W480" s="281"/>
      <c r="X480" s="281"/>
      <c r="Y480" s="281"/>
      <c r="Z480" s="281"/>
      <c r="AA480" s="281"/>
      <c r="AB480" s="281"/>
      <c r="AC480" s="281"/>
      <c r="AD480" s="281"/>
      <c r="AE480" s="281"/>
      <c r="AF480" s="281"/>
      <c r="AG480" s="281"/>
      <c r="AH480" s="281"/>
      <c r="AI480" s="281"/>
      <c r="AJ480" s="281"/>
      <c r="AK480" s="281"/>
      <c r="AL480" s="281"/>
      <c r="AM480" s="281"/>
      <c r="AN480" s="281"/>
      <c r="AO480" s="281"/>
      <c r="AP480" s="281"/>
      <c r="AQ480" s="281"/>
      <c r="AR480" s="281"/>
      <c r="AS480" s="281"/>
      <c r="AT480" s="281"/>
      <c r="AU480" s="281"/>
      <c r="AV480" s="281"/>
      <c r="AW480" s="281"/>
      <c r="AX480" s="281"/>
      <c r="AY480" s="281"/>
      <c r="AZ480" s="281"/>
      <c r="BA480" s="281"/>
      <c r="BB480" s="281"/>
      <c r="BC480" s="281"/>
      <c r="BD480" s="281"/>
      <c r="BE480" s="281"/>
      <c r="BF480" s="281"/>
      <c r="BG480" s="281"/>
      <c r="BH480" s="281"/>
      <c r="BI480" s="281"/>
      <c r="BJ480" s="281"/>
      <c r="BK480" s="281"/>
      <c r="BL480" s="281"/>
      <c r="BM480" s="281"/>
      <c r="BN480" s="281"/>
      <c r="BO480" s="281"/>
      <c r="BP480" s="281"/>
      <c r="BQ480" s="281"/>
      <c r="BR480" s="281"/>
      <c r="BS480" s="281"/>
      <c r="BT480" s="281"/>
      <c r="BU480" s="281"/>
      <c r="BV480" s="281"/>
      <c r="BW480" s="281"/>
      <c r="BX480" s="281"/>
      <c r="BY480" s="281"/>
      <c r="BZ480" s="281"/>
      <c r="CA480" s="281"/>
    </row>
    <row r="481" spans="2:79" s="61" customFormat="1" x14ac:dyDescent="0.2">
      <c r="B481" s="103"/>
      <c r="C481" s="85"/>
      <c r="W481" s="281"/>
      <c r="X481" s="281"/>
      <c r="Y481" s="281"/>
      <c r="Z481" s="281"/>
      <c r="AA481" s="281"/>
      <c r="AB481" s="281"/>
      <c r="AC481" s="281"/>
      <c r="AD481" s="281"/>
      <c r="AE481" s="281"/>
      <c r="AF481" s="281"/>
      <c r="AG481" s="281"/>
      <c r="AH481" s="281"/>
      <c r="AI481" s="281"/>
      <c r="AJ481" s="281"/>
      <c r="AK481" s="281"/>
      <c r="AL481" s="281"/>
      <c r="AM481" s="281"/>
      <c r="AN481" s="281"/>
      <c r="AO481" s="281"/>
      <c r="AP481" s="281"/>
      <c r="AQ481" s="281"/>
      <c r="AR481" s="281"/>
      <c r="AS481" s="281"/>
      <c r="AT481" s="281"/>
      <c r="AU481" s="281"/>
      <c r="AV481" s="281"/>
      <c r="AW481" s="281"/>
      <c r="AX481" s="281"/>
      <c r="AY481" s="281"/>
      <c r="AZ481" s="281"/>
      <c r="BA481" s="281"/>
      <c r="BB481" s="281"/>
      <c r="BC481" s="281"/>
      <c r="BD481" s="281"/>
      <c r="BE481" s="281"/>
      <c r="BF481" s="281"/>
      <c r="BG481" s="281"/>
      <c r="BH481" s="281"/>
      <c r="BI481" s="281"/>
      <c r="BJ481" s="281"/>
      <c r="BK481" s="281"/>
      <c r="BL481" s="281"/>
      <c r="BM481" s="281"/>
      <c r="BN481" s="281"/>
      <c r="BO481" s="281"/>
      <c r="BP481" s="281"/>
      <c r="BQ481" s="281"/>
      <c r="BR481" s="281"/>
      <c r="BS481" s="281"/>
      <c r="BT481" s="281"/>
      <c r="BU481" s="281"/>
      <c r="BV481" s="281"/>
      <c r="BW481" s="281"/>
      <c r="BX481" s="281"/>
      <c r="BY481" s="281"/>
      <c r="BZ481" s="281"/>
      <c r="CA481" s="281"/>
    </row>
    <row r="482" spans="2:79" s="61" customFormat="1" x14ac:dyDescent="0.2">
      <c r="B482" s="103"/>
      <c r="C482" s="85"/>
      <c r="W482" s="281"/>
      <c r="X482" s="281"/>
      <c r="Y482" s="281"/>
      <c r="Z482" s="281"/>
      <c r="AA482" s="281"/>
      <c r="AB482" s="281"/>
      <c r="AC482" s="281"/>
      <c r="AD482" s="281"/>
      <c r="AE482" s="281"/>
      <c r="AF482" s="281"/>
      <c r="AG482" s="281"/>
      <c r="AH482" s="281"/>
      <c r="AI482" s="281"/>
      <c r="AJ482" s="281"/>
      <c r="AK482" s="281"/>
      <c r="AL482" s="281"/>
      <c r="AM482" s="281"/>
      <c r="AN482" s="281"/>
      <c r="AO482" s="281"/>
      <c r="AP482" s="281"/>
      <c r="AQ482" s="281"/>
      <c r="AR482" s="281"/>
      <c r="AS482" s="281"/>
      <c r="AT482" s="281"/>
      <c r="AU482" s="281"/>
      <c r="AV482" s="281"/>
      <c r="AW482" s="281"/>
      <c r="AX482" s="281"/>
      <c r="AY482" s="281"/>
      <c r="AZ482" s="281"/>
      <c r="BA482" s="281"/>
      <c r="BB482" s="281"/>
      <c r="BC482" s="281"/>
      <c r="BD482" s="281"/>
      <c r="BE482" s="281"/>
      <c r="BF482" s="281"/>
      <c r="BG482" s="281"/>
      <c r="BH482" s="281"/>
      <c r="BI482" s="281"/>
      <c r="BJ482" s="281"/>
      <c r="BK482" s="281"/>
      <c r="BL482" s="281"/>
      <c r="BM482" s="281"/>
      <c r="BN482" s="281"/>
      <c r="BO482" s="281"/>
      <c r="BP482" s="281"/>
      <c r="BQ482" s="281"/>
      <c r="BR482" s="281"/>
      <c r="BS482" s="281"/>
      <c r="BT482" s="281"/>
      <c r="BU482" s="281"/>
      <c r="BV482" s="281"/>
      <c r="BW482" s="281"/>
      <c r="BX482" s="281"/>
      <c r="BY482" s="281"/>
      <c r="BZ482" s="281"/>
      <c r="CA482" s="281"/>
    </row>
    <row r="483" spans="2:79" s="61" customFormat="1" x14ac:dyDescent="0.2">
      <c r="B483" s="103"/>
      <c r="C483" s="85"/>
      <c r="W483" s="281"/>
      <c r="X483" s="281"/>
      <c r="Y483" s="281"/>
      <c r="Z483" s="281"/>
      <c r="AA483" s="281"/>
      <c r="AB483" s="281"/>
      <c r="AC483" s="281"/>
      <c r="AD483" s="281"/>
      <c r="AE483" s="281"/>
      <c r="AF483" s="281"/>
      <c r="AG483" s="281"/>
      <c r="AH483" s="281"/>
      <c r="AI483" s="281"/>
      <c r="AJ483" s="281"/>
      <c r="AK483" s="281"/>
      <c r="AL483" s="281"/>
      <c r="AM483" s="281"/>
      <c r="AN483" s="281"/>
      <c r="AO483" s="281"/>
      <c r="AP483" s="281"/>
      <c r="AQ483" s="281"/>
      <c r="AR483" s="281"/>
      <c r="AS483" s="281"/>
      <c r="AT483" s="281"/>
      <c r="AU483" s="281"/>
      <c r="AV483" s="281"/>
      <c r="AW483" s="281"/>
      <c r="AX483" s="281"/>
      <c r="AY483" s="281"/>
      <c r="AZ483" s="281"/>
      <c r="BA483" s="281"/>
      <c r="BB483" s="281"/>
      <c r="BC483" s="281"/>
      <c r="BD483" s="281"/>
      <c r="BE483" s="281"/>
      <c r="BF483" s="281"/>
      <c r="BG483" s="281"/>
      <c r="BH483" s="281"/>
      <c r="BI483" s="281"/>
      <c r="BJ483" s="281"/>
      <c r="BK483" s="281"/>
      <c r="BL483" s="281"/>
      <c r="BM483" s="281"/>
      <c r="BN483" s="281"/>
      <c r="BO483" s="281"/>
      <c r="BP483" s="281"/>
      <c r="BQ483" s="281"/>
      <c r="BR483" s="281"/>
      <c r="BS483" s="281"/>
      <c r="BT483" s="281"/>
      <c r="BU483" s="281"/>
      <c r="BV483" s="281"/>
      <c r="BW483" s="281"/>
      <c r="BX483" s="281"/>
      <c r="BY483" s="281"/>
      <c r="BZ483" s="281"/>
      <c r="CA483" s="281"/>
    </row>
    <row r="484" spans="2:79" s="61" customFormat="1" x14ac:dyDescent="0.2">
      <c r="B484" s="103"/>
      <c r="C484" s="85"/>
      <c r="W484" s="281"/>
      <c r="X484" s="281"/>
      <c r="Y484" s="281"/>
      <c r="Z484" s="281"/>
      <c r="AA484" s="281"/>
      <c r="AB484" s="281"/>
      <c r="AC484" s="281"/>
      <c r="AD484" s="281"/>
      <c r="AE484" s="281"/>
      <c r="AF484" s="281"/>
      <c r="AG484" s="281"/>
      <c r="AH484" s="281"/>
      <c r="AI484" s="281"/>
      <c r="AJ484" s="281"/>
      <c r="AK484" s="281"/>
      <c r="AL484" s="281"/>
      <c r="AM484" s="281"/>
      <c r="AN484" s="281"/>
      <c r="AO484" s="281"/>
      <c r="AP484" s="281"/>
      <c r="AQ484" s="281"/>
      <c r="AR484" s="281"/>
      <c r="AS484" s="281"/>
      <c r="AT484" s="281"/>
      <c r="AU484" s="281"/>
      <c r="AV484" s="281"/>
      <c r="AW484" s="281"/>
      <c r="AX484" s="281"/>
      <c r="AY484" s="281"/>
      <c r="AZ484" s="281"/>
      <c r="BA484" s="281"/>
      <c r="BB484" s="281"/>
      <c r="BC484" s="281"/>
      <c r="BD484" s="281"/>
      <c r="BE484" s="281"/>
      <c r="BF484" s="281"/>
      <c r="BG484" s="281"/>
      <c r="BH484" s="281"/>
      <c r="BI484" s="281"/>
      <c r="BJ484" s="281"/>
      <c r="BK484" s="281"/>
      <c r="BL484" s="281"/>
      <c r="BM484" s="281"/>
      <c r="BN484" s="281"/>
      <c r="BO484" s="281"/>
      <c r="BP484" s="281"/>
      <c r="BQ484" s="281"/>
      <c r="BR484" s="281"/>
      <c r="BS484" s="281"/>
      <c r="BT484" s="281"/>
      <c r="BU484" s="281"/>
      <c r="BV484" s="281"/>
      <c r="BW484" s="281"/>
      <c r="BX484" s="281"/>
      <c r="BY484" s="281"/>
      <c r="BZ484" s="281"/>
      <c r="CA484" s="281"/>
    </row>
    <row r="485" spans="2:79" s="61" customFormat="1" x14ac:dyDescent="0.2">
      <c r="B485" s="103"/>
      <c r="C485" s="85"/>
      <c r="W485" s="281"/>
      <c r="X485" s="281"/>
      <c r="Y485" s="281"/>
      <c r="Z485" s="281"/>
      <c r="AA485" s="281"/>
      <c r="AB485" s="281"/>
      <c r="AC485" s="281"/>
      <c r="AD485" s="281"/>
      <c r="AE485" s="281"/>
      <c r="AF485" s="281"/>
      <c r="AG485" s="281"/>
      <c r="AH485" s="281"/>
      <c r="AI485" s="281"/>
      <c r="AJ485" s="281"/>
      <c r="AK485" s="281"/>
      <c r="AL485" s="281"/>
      <c r="AM485" s="281"/>
      <c r="AN485" s="281"/>
      <c r="AO485" s="281"/>
      <c r="AP485" s="281"/>
      <c r="AQ485" s="281"/>
      <c r="AR485" s="281"/>
      <c r="AS485" s="281"/>
      <c r="AT485" s="281"/>
      <c r="AU485" s="281"/>
      <c r="AV485" s="281"/>
      <c r="AW485" s="281"/>
      <c r="AX485" s="281"/>
      <c r="AY485" s="281"/>
      <c r="AZ485" s="281"/>
      <c r="BA485" s="281"/>
      <c r="BB485" s="281"/>
      <c r="BC485" s="281"/>
      <c r="BD485" s="281"/>
      <c r="BE485" s="281"/>
      <c r="BF485" s="281"/>
      <c r="BG485" s="281"/>
      <c r="BH485" s="281"/>
      <c r="BI485" s="281"/>
      <c r="BJ485" s="281"/>
      <c r="BK485" s="281"/>
      <c r="BL485" s="281"/>
      <c r="BM485" s="281"/>
      <c r="BN485" s="281"/>
      <c r="BO485" s="281"/>
      <c r="BP485" s="281"/>
      <c r="BQ485" s="281"/>
      <c r="BR485" s="281"/>
      <c r="BS485" s="281"/>
      <c r="BT485" s="281"/>
      <c r="BU485" s="281"/>
      <c r="BV485" s="281"/>
      <c r="BW485" s="281"/>
      <c r="BX485" s="281"/>
      <c r="BY485" s="281"/>
      <c r="BZ485" s="281"/>
      <c r="CA485" s="281"/>
    </row>
    <row r="486" spans="2:79" s="61" customFormat="1" x14ac:dyDescent="0.2">
      <c r="B486" s="103"/>
      <c r="C486" s="85"/>
      <c r="W486" s="281"/>
      <c r="X486" s="281"/>
      <c r="Y486" s="281"/>
      <c r="Z486" s="281"/>
      <c r="AA486" s="281"/>
      <c r="AB486" s="281"/>
      <c r="AC486" s="281"/>
      <c r="AD486" s="281"/>
      <c r="AE486" s="281"/>
      <c r="AF486" s="281"/>
      <c r="AG486" s="281"/>
      <c r="AH486" s="281"/>
      <c r="AI486" s="281"/>
      <c r="AJ486" s="281"/>
      <c r="AK486" s="281"/>
      <c r="AL486" s="281"/>
      <c r="AM486" s="281"/>
      <c r="AN486" s="281"/>
      <c r="AO486" s="281"/>
      <c r="AP486" s="281"/>
      <c r="AQ486" s="281"/>
      <c r="AR486" s="281"/>
      <c r="AS486" s="281"/>
      <c r="AT486" s="281"/>
      <c r="AU486" s="281"/>
      <c r="AV486" s="281"/>
      <c r="AW486" s="281"/>
      <c r="AX486" s="281"/>
      <c r="AY486" s="281"/>
      <c r="AZ486" s="281"/>
      <c r="BA486" s="281"/>
      <c r="BB486" s="281"/>
      <c r="BC486" s="281"/>
      <c r="BD486" s="281"/>
      <c r="BE486" s="281"/>
      <c r="BF486" s="281"/>
      <c r="BG486" s="281"/>
      <c r="BH486" s="281"/>
      <c r="BI486" s="281"/>
      <c r="BJ486" s="281"/>
      <c r="BK486" s="281"/>
      <c r="BL486" s="281"/>
      <c r="BM486" s="281"/>
      <c r="BN486" s="281"/>
      <c r="BO486" s="281"/>
      <c r="BP486" s="281"/>
      <c r="BQ486" s="281"/>
      <c r="BR486" s="281"/>
      <c r="BS486" s="281"/>
      <c r="BT486" s="281"/>
      <c r="BU486" s="281"/>
      <c r="BV486" s="281"/>
      <c r="BW486" s="281"/>
      <c r="BX486" s="281"/>
      <c r="BY486" s="281"/>
      <c r="BZ486" s="281"/>
      <c r="CA486" s="281"/>
    </row>
    <row r="487" spans="2:79" s="61" customFormat="1" x14ac:dyDescent="0.2">
      <c r="B487" s="103"/>
      <c r="C487" s="85"/>
      <c r="W487" s="281"/>
      <c r="X487" s="281"/>
      <c r="Y487" s="281"/>
      <c r="Z487" s="281"/>
      <c r="AA487" s="281"/>
      <c r="AB487" s="281"/>
      <c r="AC487" s="281"/>
      <c r="AD487" s="281"/>
      <c r="AE487" s="281"/>
      <c r="AF487" s="281"/>
      <c r="AG487" s="281"/>
      <c r="AH487" s="281"/>
      <c r="AI487" s="281"/>
      <c r="AJ487" s="281"/>
      <c r="AK487" s="281"/>
      <c r="AL487" s="281"/>
      <c r="AM487" s="281"/>
      <c r="AN487" s="281"/>
      <c r="AO487" s="281"/>
      <c r="AP487" s="281"/>
      <c r="AQ487" s="281"/>
      <c r="AR487" s="281"/>
      <c r="AS487" s="281"/>
      <c r="AT487" s="281"/>
      <c r="AU487" s="281"/>
      <c r="AV487" s="281"/>
      <c r="AW487" s="281"/>
      <c r="AX487" s="281"/>
      <c r="AY487" s="281"/>
      <c r="AZ487" s="281"/>
      <c r="BA487" s="281"/>
      <c r="BB487" s="281"/>
      <c r="BC487" s="281"/>
      <c r="BD487" s="281"/>
      <c r="BE487" s="281"/>
      <c r="BF487" s="281"/>
      <c r="BG487" s="281"/>
      <c r="BH487" s="281"/>
      <c r="BI487" s="281"/>
      <c r="BJ487" s="281"/>
      <c r="BK487" s="281"/>
      <c r="BL487" s="281"/>
      <c r="BM487" s="281"/>
      <c r="BN487" s="281"/>
      <c r="BO487" s="281"/>
      <c r="BP487" s="281"/>
      <c r="BQ487" s="281"/>
      <c r="BR487" s="281"/>
      <c r="BS487" s="281"/>
      <c r="BT487" s="281"/>
      <c r="BU487" s="281"/>
      <c r="BV487" s="281"/>
      <c r="BW487" s="281"/>
      <c r="BX487" s="281"/>
      <c r="BY487" s="281"/>
      <c r="BZ487" s="281"/>
      <c r="CA487" s="281"/>
    </row>
    <row r="488" spans="2:79" s="61" customFormat="1" x14ac:dyDescent="0.2">
      <c r="B488" s="103"/>
      <c r="C488" s="85"/>
      <c r="W488" s="281"/>
      <c r="X488" s="281"/>
      <c r="Y488" s="281"/>
      <c r="Z488" s="281"/>
      <c r="AA488" s="281"/>
      <c r="AB488" s="281"/>
      <c r="AC488" s="281"/>
      <c r="AD488" s="281"/>
      <c r="AE488" s="281"/>
      <c r="AF488" s="281"/>
      <c r="AG488" s="281"/>
      <c r="AH488" s="281"/>
      <c r="AI488" s="281"/>
      <c r="AJ488" s="281"/>
      <c r="AK488" s="281"/>
      <c r="AL488" s="281"/>
      <c r="AM488" s="281"/>
      <c r="AN488" s="281"/>
      <c r="AO488" s="281"/>
      <c r="AP488" s="281"/>
      <c r="AQ488" s="281"/>
      <c r="AR488" s="281"/>
      <c r="AS488" s="281"/>
      <c r="AT488" s="281"/>
      <c r="AU488" s="281"/>
      <c r="AV488" s="281"/>
      <c r="AW488" s="281"/>
      <c r="AX488" s="281"/>
      <c r="AY488" s="281"/>
      <c r="AZ488" s="281"/>
      <c r="BA488" s="281"/>
      <c r="BB488" s="281"/>
      <c r="BC488" s="281"/>
      <c r="BD488" s="281"/>
      <c r="BE488" s="281"/>
      <c r="BF488" s="281"/>
      <c r="BG488" s="281"/>
      <c r="BH488" s="281"/>
      <c r="BI488" s="281"/>
      <c r="BJ488" s="281"/>
      <c r="BK488" s="281"/>
      <c r="BL488" s="281"/>
      <c r="BM488" s="281"/>
      <c r="BN488" s="281"/>
      <c r="BO488" s="281"/>
      <c r="BP488" s="281"/>
      <c r="BQ488" s="281"/>
      <c r="BR488" s="281"/>
      <c r="BS488" s="281"/>
      <c r="BT488" s="281"/>
      <c r="BU488" s="281"/>
      <c r="BV488" s="281"/>
      <c r="BW488" s="281"/>
      <c r="BX488" s="281"/>
      <c r="BY488" s="281"/>
      <c r="BZ488" s="281"/>
      <c r="CA488" s="281"/>
    </row>
    <row r="489" spans="2:79" s="61" customFormat="1" x14ac:dyDescent="0.2">
      <c r="B489" s="103"/>
      <c r="C489" s="85"/>
      <c r="W489" s="281"/>
      <c r="X489" s="281"/>
      <c r="Y489" s="281"/>
      <c r="Z489" s="281"/>
      <c r="AA489" s="281"/>
      <c r="AB489" s="281"/>
      <c r="AC489" s="281"/>
      <c r="AD489" s="281"/>
      <c r="AE489" s="281"/>
      <c r="AF489" s="281"/>
      <c r="AG489" s="281"/>
      <c r="AH489" s="281"/>
      <c r="AI489" s="281"/>
      <c r="AJ489" s="281"/>
      <c r="AK489" s="281"/>
      <c r="AL489" s="281"/>
      <c r="AM489" s="281"/>
      <c r="AN489" s="281"/>
      <c r="AO489" s="281"/>
      <c r="AP489" s="281"/>
      <c r="AQ489" s="281"/>
      <c r="AR489" s="281"/>
      <c r="AS489" s="281"/>
      <c r="AT489" s="281"/>
      <c r="AU489" s="281"/>
      <c r="AV489" s="281"/>
      <c r="AW489" s="281"/>
      <c r="AX489" s="281"/>
      <c r="AY489" s="281"/>
      <c r="AZ489" s="281"/>
      <c r="BA489" s="281"/>
      <c r="BB489" s="281"/>
      <c r="BC489" s="281"/>
      <c r="BD489" s="281"/>
      <c r="BE489" s="281"/>
      <c r="BF489" s="281"/>
      <c r="BG489" s="281"/>
      <c r="BH489" s="281"/>
      <c r="BI489" s="281"/>
      <c r="BJ489" s="281"/>
      <c r="BK489" s="281"/>
      <c r="BL489" s="281"/>
      <c r="BM489" s="281"/>
      <c r="BN489" s="281"/>
      <c r="BO489" s="281"/>
      <c r="BP489" s="281"/>
      <c r="BQ489" s="281"/>
      <c r="BR489" s="281"/>
      <c r="BS489" s="281"/>
      <c r="BT489" s="281"/>
      <c r="BU489" s="281"/>
      <c r="BV489" s="281"/>
      <c r="BW489" s="281"/>
      <c r="BX489" s="281"/>
      <c r="BY489" s="281"/>
      <c r="BZ489" s="281"/>
      <c r="CA489" s="281"/>
    </row>
    <row r="490" spans="2:79" s="61" customFormat="1" x14ac:dyDescent="0.2">
      <c r="B490" s="103"/>
      <c r="C490" s="85"/>
      <c r="W490" s="281"/>
      <c r="X490" s="281"/>
      <c r="Y490" s="281"/>
      <c r="Z490" s="281"/>
      <c r="AA490" s="281"/>
      <c r="AB490" s="281"/>
      <c r="AC490" s="281"/>
      <c r="AD490" s="281"/>
      <c r="AE490" s="281"/>
      <c r="AF490" s="281"/>
      <c r="AG490" s="281"/>
      <c r="AH490" s="281"/>
      <c r="AI490" s="281"/>
      <c r="AJ490" s="281"/>
      <c r="AK490" s="281"/>
      <c r="AL490" s="281"/>
      <c r="AM490" s="281"/>
      <c r="AN490" s="281"/>
      <c r="AO490" s="281"/>
      <c r="AP490" s="281"/>
      <c r="AQ490" s="281"/>
      <c r="AR490" s="281"/>
      <c r="AS490" s="281"/>
      <c r="AT490" s="281"/>
      <c r="AU490" s="281"/>
      <c r="AV490" s="281"/>
      <c r="AW490" s="281"/>
      <c r="AX490" s="281"/>
      <c r="AY490" s="281"/>
      <c r="AZ490" s="281"/>
      <c r="BA490" s="281"/>
      <c r="BB490" s="281"/>
      <c r="BC490" s="281"/>
      <c r="BD490" s="281"/>
      <c r="BE490" s="281"/>
      <c r="BF490" s="281"/>
      <c r="BG490" s="281"/>
      <c r="BH490" s="281"/>
      <c r="BI490" s="281"/>
      <c r="BJ490" s="281"/>
      <c r="BK490" s="281"/>
      <c r="BL490" s="281"/>
      <c r="BM490" s="281"/>
      <c r="BN490" s="281"/>
      <c r="BO490" s="281"/>
      <c r="BP490" s="281"/>
      <c r="BQ490" s="281"/>
      <c r="BR490" s="281"/>
      <c r="BS490" s="281"/>
      <c r="BT490" s="281"/>
      <c r="BU490" s="281"/>
      <c r="BV490" s="281"/>
      <c r="BW490" s="281"/>
      <c r="BX490" s="281"/>
      <c r="BY490" s="281"/>
      <c r="BZ490" s="281"/>
      <c r="CA490" s="281"/>
    </row>
    <row r="491" spans="2:79" s="61" customFormat="1" x14ac:dyDescent="0.2">
      <c r="B491" s="103"/>
      <c r="C491" s="85"/>
      <c r="W491" s="281"/>
      <c r="X491" s="281"/>
      <c r="Y491" s="281"/>
      <c r="Z491" s="281"/>
      <c r="AA491" s="281"/>
      <c r="AB491" s="281"/>
      <c r="AC491" s="281"/>
      <c r="AD491" s="281"/>
      <c r="AE491" s="281"/>
      <c r="AF491" s="281"/>
      <c r="AG491" s="281"/>
      <c r="AH491" s="281"/>
      <c r="AI491" s="281"/>
      <c r="AJ491" s="281"/>
      <c r="AK491" s="281"/>
      <c r="AL491" s="281"/>
      <c r="AM491" s="281"/>
      <c r="AN491" s="281"/>
      <c r="AO491" s="281"/>
      <c r="AP491" s="281"/>
      <c r="AQ491" s="281"/>
      <c r="AR491" s="281"/>
      <c r="AS491" s="281"/>
      <c r="AT491" s="281"/>
      <c r="AU491" s="281"/>
      <c r="AV491" s="281"/>
      <c r="AW491" s="281"/>
      <c r="AX491" s="281"/>
      <c r="AY491" s="281"/>
      <c r="AZ491" s="281"/>
      <c r="BA491" s="281"/>
      <c r="BB491" s="281"/>
      <c r="BC491" s="281"/>
      <c r="BD491" s="281"/>
      <c r="BE491" s="281"/>
      <c r="BF491" s="281"/>
      <c r="BG491" s="281"/>
      <c r="BH491" s="281"/>
      <c r="BI491" s="281"/>
      <c r="BJ491" s="281"/>
      <c r="BK491" s="281"/>
      <c r="BL491" s="281"/>
      <c r="BM491" s="281"/>
      <c r="BN491" s="281"/>
      <c r="BO491" s="281"/>
      <c r="BP491" s="281"/>
      <c r="BQ491" s="281"/>
      <c r="BR491" s="281"/>
      <c r="BS491" s="281"/>
      <c r="BT491" s="281"/>
      <c r="BU491" s="281"/>
      <c r="BV491" s="281"/>
      <c r="BW491" s="281"/>
      <c r="BX491" s="281"/>
      <c r="BY491" s="281"/>
      <c r="BZ491" s="281"/>
      <c r="CA491" s="281"/>
    </row>
    <row r="492" spans="2:79" s="61" customFormat="1" x14ac:dyDescent="0.2">
      <c r="B492" s="103"/>
      <c r="C492" s="85"/>
      <c r="W492" s="281"/>
      <c r="X492" s="281"/>
      <c r="Y492" s="281"/>
      <c r="Z492" s="281"/>
      <c r="AA492" s="281"/>
      <c r="AB492" s="281"/>
      <c r="AC492" s="281"/>
      <c r="AD492" s="281"/>
      <c r="AE492" s="281"/>
      <c r="AF492" s="281"/>
      <c r="AG492" s="281"/>
      <c r="AH492" s="281"/>
      <c r="AI492" s="281"/>
      <c r="AJ492" s="281"/>
      <c r="AK492" s="281"/>
      <c r="AL492" s="281"/>
      <c r="AM492" s="281"/>
      <c r="AN492" s="281"/>
      <c r="AO492" s="281"/>
      <c r="AP492" s="281"/>
      <c r="AQ492" s="281"/>
      <c r="AR492" s="281"/>
      <c r="AS492" s="281"/>
      <c r="AT492" s="281"/>
      <c r="AU492" s="281"/>
      <c r="AV492" s="281"/>
      <c r="AW492" s="281"/>
      <c r="AX492" s="281"/>
      <c r="AY492" s="281"/>
      <c r="AZ492" s="281"/>
      <c r="BA492" s="281"/>
      <c r="BB492" s="281"/>
      <c r="BC492" s="281"/>
      <c r="BD492" s="281"/>
      <c r="BE492" s="281"/>
      <c r="BF492" s="281"/>
      <c r="BG492" s="281"/>
      <c r="BH492" s="281"/>
      <c r="BI492" s="281"/>
      <c r="BJ492" s="281"/>
      <c r="BK492" s="281"/>
      <c r="BL492" s="281"/>
      <c r="BM492" s="281"/>
      <c r="BN492" s="281"/>
      <c r="BO492" s="281"/>
      <c r="BP492" s="281"/>
      <c r="BQ492" s="281"/>
      <c r="BR492" s="281"/>
      <c r="BS492" s="281"/>
      <c r="BT492" s="281"/>
      <c r="BU492" s="281"/>
      <c r="BV492" s="281"/>
      <c r="BW492" s="281"/>
      <c r="BX492" s="281"/>
      <c r="BY492" s="281"/>
      <c r="BZ492" s="281"/>
      <c r="CA492" s="281"/>
    </row>
    <row r="493" spans="2:79" s="61" customFormat="1" x14ac:dyDescent="0.2">
      <c r="B493" s="103"/>
      <c r="C493" s="85"/>
      <c r="W493" s="281"/>
      <c r="X493" s="281"/>
      <c r="Y493" s="281"/>
      <c r="Z493" s="281"/>
      <c r="AA493" s="281"/>
      <c r="AB493" s="281"/>
      <c r="AC493" s="281"/>
      <c r="AD493" s="281"/>
      <c r="AE493" s="281"/>
      <c r="AF493" s="281"/>
      <c r="AG493" s="281"/>
      <c r="AH493" s="281"/>
      <c r="AI493" s="281"/>
      <c r="AJ493" s="281"/>
      <c r="AK493" s="281"/>
      <c r="AL493" s="281"/>
      <c r="AM493" s="281"/>
      <c r="AN493" s="281"/>
      <c r="AO493" s="281"/>
      <c r="AP493" s="281"/>
      <c r="AQ493" s="281"/>
      <c r="AR493" s="281"/>
      <c r="AS493" s="281"/>
      <c r="AT493" s="281"/>
      <c r="AU493" s="281"/>
      <c r="AV493" s="281"/>
      <c r="AW493" s="281"/>
      <c r="AX493" s="281"/>
      <c r="AY493" s="281"/>
      <c r="AZ493" s="281"/>
      <c r="BA493" s="281"/>
      <c r="BB493" s="281"/>
      <c r="BC493" s="281"/>
      <c r="BD493" s="281"/>
      <c r="BE493" s="281"/>
      <c r="BF493" s="281"/>
      <c r="BG493" s="281"/>
      <c r="BH493" s="281"/>
      <c r="BI493" s="281"/>
      <c r="BJ493" s="281"/>
      <c r="BK493" s="281"/>
      <c r="BL493" s="281"/>
      <c r="BM493" s="281"/>
      <c r="BN493" s="281"/>
      <c r="BO493" s="281"/>
      <c r="BP493" s="281"/>
      <c r="BQ493" s="281"/>
      <c r="BR493" s="281"/>
      <c r="BS493" s="281"/>
      <c r="BT493" s="281"/>
      <c r="BU493" s="281"/>
      <c r="BV493" s="281"/>
      <c r="BW493" s="281"/>
      <c r="BX493" s="281"/>
      <c r="BY493" s="281"/>
      <c r="BZ493" s="281"/>
      <c r="CA493" s="281"/>
    </row>
    <row r="494" spans="2:79" s="61" customFormat="1" x14ac:dyDescent="0.2">
      <c r="B494" s="103"/>
      <c r="C494" s="85"/>
      <c r="W494" s="281"/>
      <c r="X494" s="281"/>
      <c r="Y494" s="281"/>
      <c r="Z494" s="281"/>
      <c r="AA494" s="281"/>
      <c r="AB494" s="281"/>
      <c r="AC494" s="281"/>
      <c r="AD494" s="281"/>
      <c r="AE494" s="281"/>
      <c r="AF494" s="281"/>
      <c r="AG494" s="281"/>
      <c r="AH494" s="281"/>
      <c r="AI494" s="281"/>
      <c r="AJ494" s="281"/>
      <c r="AK494" s="281"/>
      <c r="AL494" s="281"/>
      <c r="AM494" s="281"/>
      <c r="AN494" s="281"/>
      <c r="AO494" s="281"/>
      <c r="AP494" s="281"/>
      <c r="AQ494" s="281"/>
      <c r="AR494" s="281"/>
      <c r="AS494" s="281"/>
      <c r="AT494" s="281"/>
      <c r="AU494" s="281"/>
      <c r="AV494" s="281"/>
      <c r="AW494" s="281"/>
      <c r="AX494" s="281"/>
      <c r="AY494" s="281"/>
      <c r="AZ494" s="281"/>
      <c r="BA494" s="281"/>
      <c r="BB494" s="281"/>
      <c r="BC494" s="281"/>
      <c r="BD494" s="281"/>
      <c r="BE494" s="281"/>
      <c r="BF494" s="281"/>
      <c r="BG494" s="281"/>
      <c r="BH494" s="281"/>
      <c r="BI494" s="281"/>
      <c r="BJ494" s="281"/>
      <c r="BK494" s="281"/>
      <c r="BL494" s="281"/>
      <c r="BM494" s="281"/>
      <c r="BN494" s="281"/>
      <c r="BO494" s="281"/>
      <c r="BP494" s="281"/>
      <c r="BQ494" s="281"/>
      <c r="BR494" s="281"/>
      <c r="BS494" s="281"/>
      <c r="BT494" s="281"/>
      <c r="BU494" s="281"/>
      <c r="BV494" s="281"/>
      <c r="BW494" s="281"/>
      <c r="BX494" s="281"/>
      <c r="BY494" s="281"/>
      <c r="BZ494" s="281"/>
      <c r="CA494" s="281"/>
    </row>
    <row r="495" spans="2:79" s="61" customFormat="1" x14ac:dyDescent="0.2">
      <c r="B495" s="103"/>
      <c r="C495" s="85"/>
      <c r="W495" s="281"/>
      <c r="X495" s="281"/>
      <c r="Y495" s="281"/>
      <c r="Z495" s="281"/>
      <c r="AA495" s="281"/>
      <c r="AB495" s="281"/>
      <c r="AC495" s="281"/>
      <c r="AD495" s="281"/>
      <c r="AE495" s="281"/>
      <c r="AF495" s="281"/>
      <c r="AG495" s="281"/>
      <c r="AH495" s="281"/>
      <c r="AI495" s="281"/>
      <c r="AJ495" s="281"/>
      <c r="AK495" s="281"/>
      <c r="AL495" s="281"/>
      <c r="AM495" s="281"/>
      <c r="AN495" s="281"/>
      <c r="AO495" s="281"/>
      <c r="AP495" s="281"/>
      <c r="AQ495" s="281"/>
      <c r="AR495" s="281"/>
      <c r="AS495" s="281"/>
      <c r="AT495" s="281"/>
      <c r="AU495" s="281"/>
      <c r="AV495" s="281"/>
      <c r="AW495" s="281"/>
      <c r="AX495" s="281"/>
      <c r="AY495" s="281"/>
      <c r="AZ495" s="281"/>
      <c r="BA495" s="281"/>
      <c r="BB495" s="281"/>
      <c r="BC495" s="281"/>
      <c r="BD495" s="281"/>
      <c r="BE495" s="281"/>
      <c r="BF495" s="281"/>
      <c r="BG495" s="281"/>
      <c r="BH495" s="281"/>
      <c r="BI495" s="281"/>
      <c r="BJ495" s="281"/>
      <c r="BK495" s="281"/>
      <c r="BL495" s="281"/>
      <c r="BM495" s="281"/>
      <c r="BN495" s="281"/>
      <c r="BO495" s="281"/>
      <c r="BP495" s="281"/>
      <c r="BQ495" s="281"/>
      <c r="BR495" s="281"/>
      <c r="BS495" s="281"/>
      <c r="BT495" s="281"/>
      <c r="BU495" s="281"/>
      <c r="BV495" s="281"/>
      <c r="BW495" s="281"/>
      <c r="BX495" s="281"/>
      <c r="BY495" s="281"/>
      <c r="BZ495" s="281"/>
      <c r="CA495" s="281"/>
    </row>
    <row r="496" spans="2:79" s="61" customFormat="1" x14ac:dyDescent="0.2">
      <c r="B496" s="103"/>
      <c r="C496" s="85"/>
      <c r="W496" s="281"/>
      <c r="X496" s="281"/>
      <c r="Y496" s="281"/>
      <c r="Z496" s="281"/>
      <c r="AA496" s="281"/>
      <c r="AB496" s="281"/>
      <c r="AC496" s="281"/>
      <c r="AD496" s="281"/>
      <c r="AE496" s="281"/>
      <c r="AF496" s="281"/>
      <c r="AG496" s="281"/>
      <c r="AH496" s="281"/>
      <c r="AI496" s="281"/>
      <c r="AJ496" s="281"/>
      <c r="AK496" s="281"/>
      <c r="AL496" s="281"/>
      <c r="AM496" s="281"/>
      <c r="AN496" s="281"/>
      <c r="AO496" s="281"/>
      <c r="AP496" s="281"/>
      <c r="AQ496" s="281"/>
      <c r="AR496" s="281"/>
      <c r="AS496" s="281"/>
      <c r="AT496" s="281"/>
      <c r="AU496" s="281"/>
      <c r="AV496" s="281"/>
      <c r="AW496" s="281"/>
      <c r="AX496" s="281"/>
      <c r="AY496" s="281"/>
      <c r="AZ496" s="281"/>
      <c r="BA496" s="281"/>
      <c r="BB496" s="281"/>
      <c r="BC496" s="281"/>
      <c r="BD496" s="281"/>
      <c r="BE496" s="281"/>
      <c r="BF496" s="281"/>
      <c r="BG496" s="281"/>
      <c r="BH496" s="281"/>
      <c r="BI496" s="281"/>
      <c r="BJ496" s="281"/>
      <c r="BK496" s="281"/>
      <c r="BL496" s="281"/>
      <c r="BM496" s="281"/>
      <c r="BN496" s="281"/>
      <c r="BO496" s="281"/>
      <c r="BP496" s="281"/>
      <c r="BQ496" s="281"/>
      <c r="BR496" s="281"/>
      <c r="BS496" s="281"/>
      <c r="BT496" s="281"/>
      <c r="BU496" s="281"/>
      <c r="BV496" s="281"/>
      <c r="BW496" s="281"/>
      <c r="BX496" s="281"/>
      <c r="BY496" s="281"/>
      <c r="BZ496" s="281"/>
      <c r="CA496" s="281"/>
    </row>
    <row r="497" spans="2:79" s="61" customFormat="1" x14ac:dyDescent="0.2">
      <c r="B497" s="103"/>
      <c r="C497" s="85"/>
      <c r="W497" s="281"/>
      <c r="X497" s="281"/>
      <c r="Y497" s="281"/>
      <c r="Z497" s="281"/>
      <c r="AA497" s="281"/>
      <c r="AB497" s="281"/>
      <c r="AC497" s="281"/>
      <c r="AD497" s="281"/>
      <c r="AE497" s="281"/>
      <c r="AF497" s="281"/>
      <c r="AG497" s="281"/>
      <c r="AH497" s="281"/>
      <c r="AI497" s="281"/>
      <c r="AJ497" s="281"/>
      <c r="AK497" s="281"/>
      <c r="AL497" s="281"/>
      <c r="AM497" s="281"/>
      <c r="AN497" s="281"/>
      <c r="AO497" s="281"/>
      <c r="AP497" s="281"/>
      <c r="AQ497" s="281"/>
      <c r="AR497" s="281"/>
      <c r="AS497" s="281"/>
      <c r="AT497" s="281"/>
      <c r="AU497" s="281"/>
      <c r="AV497" s="281"/>
      <c r="AW497" s="281"/>
      <c r="AX497" s="281"/>
      <c r="AY497" s="281"/>
      <c r="AZ497" s="281"/>
      <c r="BA497" s="281"/>
      <c r="BB497" s="281"/>
      <c r="BC497" s="281"/>
      <c r="BD497" s="281"/>
      <c r="BE497" s="281"/>
      <c r="BF497" s="281"/>
      <c r="BG497" s="281"/>
      <c r="BH497" s="281"/>
      <c r="BI497" s="281"/>
      <c r="BJ497" s="281"/>
      <c r="BK497" s="281"/>
      <c r="BL497" s="281"/>
      <c r="BM497" s="281"/>
      <c r="BN497" s="281"/>
      <c r="BO497" s="281"/>
      <c r="BP497" s="281"/>
      <c r="BQ497" s="281"/>
      <c r="BR497" s="281"/>
      <c r="BS497" s="281"/>
      <c r="BT497" s="281"/>
      <c r="BU497" s="281"/>
      <c r="BV497" s="281"/>
      <c r="BW497" s="281"/>
      <c r="BX497" s="281"/>
      <c r="BY497" s="281"/>
      <c r="BZ497" s="281"/>
      <c r="CA497" s="281"/>
    </row>
    <row r="498" spans="2:79" s="61" customFormat="1" x14ac:dyDescent="0.2">
      <c r="B498" s="103"/>
      <c r="C498" s="85"/>
      <c r="W498" s="281"/>
      <c r="X498" s="281"/>
      <c r="Y498" s="281"/>
      <c r="Z498" s="281"/>
      <c r="AA498" s="281"/>
      <c r="AB498" s="281"/>
      <c r="AC498" s="281"/>
      <c r="AD498" s="281"/>
      <c r="AE498" s="281"/>
      <c r="AF498" s="281"/>
      <c r="AG498" s="281"/>
      <c r="AH498" s="281"/>
      <c r="AI498" s="281"/>
      <c r="AJ498" s="281"/>
      <c r="AK498" s="281"/>
      <c r="AL498" s="281"/>
      <c r="AM498" s="281"/>
      <c r="AN498" s="281"/>
      <c r="AO498" s="281"/>
      <c r="AP498" s="281"/>
      <c r="AQ498" s="281"/>
      <c r="AR498" s="281"/>
      <c r="AS498" s="281"/>
      <c r="AT498" s="281"/>
      <c r="AU498" s="281"/>
      <c r="AV498" s="281"/>
      <c r="AW498" s="281"/>
      <c r="AX498" s="281"/>
      <c r="AY498" s="281"/>
      <c r="AZ498" s="281"/>
      <c r="BA498" s="281"/>
      <c r="BB498" s="281"/>
      <c r="BC498" s="281"/>
      <c r="BD498" s="281"/>
      <c r="BE498" s="281"/>
      <c r="BF498" s="281"/>
      <c r="BG498" s="281"/>
      <c r="BH498" s="281"/>
      <c r="BI498" s="281"/>
      <c r="BJ498" s="281"/>
      <c r="BK498" s="281"/>
      <c r="BL498" s="281"/>
      <c r="BM498" s="281"/>
      <c r="BN498" s="281"/>
      <c r="BO498" s="281"/>
      <c r="BP498" s="281"/>
      <c r="BQ498" s="281"/>
      <c r="BR498" s="281"/>
      <c r="BS498" s="281"/>
      <c r="BT498" s="281"/>
      <c r="BU498" s="281"/>
      <c r="BV498" s="281"/>
      <c r="BW498" s="281"/>
      <c r="BX498" s="281"/>
      <c r="BY498" s="281"/>
      <c r="BZ498" s="281"/>
      <c r="CA498" s="281"/>
    </row>
    <row r="499" spans="2:79" s="61" customFormat="1" x14ac:dyDescent="0.2">
      <c r="B499" s="103"/>
      <c r="C499" s="85"/>
      <c r="W499" s="281"/>
      <c r="X499" s="281"/>
      <c r="Y499" s="281"/>
      <c r="Z499" s="281"/>
      <c r="AA499" s="281"/>
      <c r="AB499" s="281"/>
      <c r="AC499" s="281"/>
      <c r="AD499" s="281"/>
      <c r="AE499" s="281"/>
      <c r="AF499" s="281"/>
      <c r="AG499" s="281"/>
      <c r="AH499" s="281"/>
      <c r="AI499" s="281"/>
      <c r="AJ499" s="281"/>
      <c r="AK499" s="281"/>
      <c r="AL499" s="281"/>
      <c r="AM499" s="281"/>
      <c r="AN499" s="281"/>
      <c r="AO499" s="281"/>
      <c r="AP499" s="281"/>
      <c r="AQ499" s="281"/>
      <c r="AR499" s="281"/>
      <c r="AS499" s="281"/>
      <c r="AT499" s="281"/>
      <c r="AU499" s="281"/>
      <c r="AV499" s="281"/>
      <c r="AW499" s="281"/>
      <c r="AX499" s="281"/>
      <c r="AY499" s="281"/>
      <c r="AZ499" s="281"/>
      <c r="BA499" s="281"/>
      <c r="BB499" s="281"/>
      <c r="BC499" s="281"/>
      <c r="BD499" s="281"/>
      <c r="BE499" s="281"/>
      <c r="BF499" s="281"/>
      <c r="BG499" s="281"/>
      <c r="BH499" s="281"/>
      <c r="BI499" s="281"/>
      <c r="BJ499" s="281"/>
      <c r="BK499" s="281"/>
      <c r="BL499" s="281"/>
      <c r="BM499" s="281"/>
      <c r="BN499" s="281"/>
      <c r="BO499" s="281"/>
      <c r="BP499" s="281"/>
      <c r="BQ499" s="281"/>
      <c r="BR499" s="281"/>
      <c r="BS499" s="281"/>
      <c r="BT499" s="281"/>
      <c r="BU499" s="281"/>
      <c r="BV499" s="281"/>
      <c r="BW499" s="281"/>
      <c r="BX499" s="281"/>
      <c r="BY499" s="281"/>
      <c r="BZ499" s="281"/>
      <c r="CA499" s="281"/>
    </row>
    <row r="500" spans="2:79" s="61" customFormat="1" x14ac:dyDescent="0.2">
      <c r="B500" s="103"/>
      <c r="C500" s="85"/>
      <c r="W500" s="281"/>
      <c r="X500" s="281"/>
      <c r="Y500" s="281"/>
      <c r="Z500" s="281"/>
      <c r="AA500" s="281"/>
      <c r="AB500" s="281"/>
      <c r="AC500" s="281"/>
      <c r="AD500" s="281"/>
      <c r="AE500" s="281"/>
      <c r="AF500" s="281"/>
      <c r="AG500" s="281"/>
      <c r="AH500" s="281"/>
      <c r="AI500" s="281"/>
      <c r="AJ500" s="281"/>
      <c r="AK500" s="281"/>
      <c r="AL500" s="281"/>
      <c r="AM500" s="281"/>
      <c r="AN500" s="281"/>
      <c r="AO500" s="281"/>
      <c r="AP500" s="281"/>
      <c r="AQ500" s="281"/>
      <c r="AR500" s="281"/>
      <c r="AS500" s="281"/>
      <c r="AT500" s="281"/>
      <c r="AU500" s="281"/>
      <c r="AV500" s="281"/>
      <c r="AW500" s="281"/>
      <c r="AX500" s="281"/>
      <c r="AY500" s="281"/>
      <c r="AZ500" s="281"/>
      <c r="BA500" s="281"/>
      <c r="BB500" s="281"/>
      <c r="BC500" s="281"/>
      <c r="BD500" s="281"/>
      <c r="BE500" s="281"/>
      <c r="BF500" s="281"/>
      <c r="BG500" s="281"/>
      <c r="BH500" s="281"/>
      <c r="BI500" s="281"/>
      <c r="BJ500" s="281"/>
      <c r="BK500" s="281"/>
      <c r="BL500" s="281"/>
      <c r="BM500" s="281"/>
      <c r="BN500" s="281"/>
      <c r="BO500" s="281"/>
      <c r="BP500" s="281"/>
      <c r="BQ500" s="281"/>
      <c r="BR500" s="281"/>
      <c r="BS500" s="281"/>
      <c r="BT500" s="281"/>
      <c r="BU500" s="281"/>
      <c r="BV500" s="281"/>
      <c r="BW500" s="281"/>
      <c r="BX500" s="281"/>
      <c r="BY500" s="281"/>
      <c r="BZ500" s="281"/>
      <c r="CA500" s="281"/>
    </row>
    <row r="501" spans="2:79" s="61" customFormat="1" x14ac:dyDescent="0.2">
      <c r="B501" s="103"/>
      <c r="C501" s="85"/>
      <c r="W501" s="281"/>
      <c r="X501" s="281"/>
      <c r="Y501" s="281"/>
      <c r="Z501" s="281"/>
      <c r="AA501" s="281"/>
      <c r="AB501" s="281"/>
      <c r="AC501" s="281"/>
      <c r="AD501" s="281"/>
      <c r="AE501" s="281"/>
      <c r="AF501" s="281"/>
      <c r="AG501" s="281"/>
      <c r="AH501" s="281"/>
      <c r="AI501" s="281"/>
      <c r="AJ501" s="281"/>
      <c r="AK501" s="281"/>
      <c r="AL501" s="281"/>
      <c r="AM501" s="281"/>
      <c r="AN501" s="281"/>
      <c r="AO501" s="281"/>
      <c r="AP501" s="281"/>
      <c r="AQ501" s="281"/>
      <c r="AR501" s="281"/>
      <c r="AS501" s="281"/>
      <c r="AT501" s="281"/>
      <c r="AU501" s="281"/>
      <c r="AV501" s="281"/>
      <c r="AW501" s="281"/>
      <c r="AX501" s="281"/>
      <c r="AY501" s="281"/>
      <c r="AZ501" s="281"/>
      <c r="BA501" s="281"/>
      <c r="BB501" s="281"/>
      <c r="BC501" s="281"/>
      <c r="BD501" s="281"/>
      <c r="BE501" s="281"/>
      <c r="BF501" s="281"/>
      <c r="BG501" s="281"/>
      <c r="BH501" s="281"/>
      <c r="BI501" s="281"/>
      <c r="BJ501" s="281"/>
      <c r="BK501" s="281"/>
      <c r="BL501" s="281"/>
      <c r="BM501" s="281"/>
      <c r="BN501" s="281"/>
      <c r="BO501" s="281"/>
      <c r="BP501" s="281"/>
      <c r="BQ501" s="281"/>
      <c r="BR501" s="281"/>
      <c r="BS501" s="281"/>
      <c r="BT501" s="281"/>
      <c r="BU501" s="281"/>
      <c r="BV501" s="281"/>
      <c r="BW501" s="281"/>
      <c r="BX501" s="281"/>
      <c r="BY501" s="281"/>
      <c r="BZ501" s="281"/>
      <c r="CA501" s="281"/>
    </row>
    <row r="502" spans="2:79" s="61" customFormat="1" x14ac:dyDescent="0.2">
      <c r="B502" s="103"/>
      <c r="C502" s="85"/>
      <c r="W502" s="281"/>
      <c r="X502" s="281"/>
      <c r="Y502" s="281"/>
      <c r="Z502" s="281"/>
      <c r="AA502" s="281"/>
      <c r="AB502" s="281"/>
      <c r="AC502" s="281"/>
      <c r="AD502" s="281"/>
      <c r="AE502" s="281"/>
      <c r="AF502" s="281"/>
      <c r="AG502" s="281"/>
      <c r="AH502" s="281"/>
      <c r="AI502" s="281"/>
      <c r="AJ502" s="281"/>
      <c r="AK502" s="281"/>
      <c r="AL502" s="281"/>
      <c r="AM502" s="281"/>
      <c r="AN502" s="281"/>
      <c r="AO502" s="281"/>
      <c r="AP502" s="281"/>
      <c r="AQ502" s="281"/>
      <c r="AR502" s="281"/>
      <c r="AS502" s="281"/>
      <c r="AT502" s="281"/>
      <c r="AU502" s="281"/>
      <c r="AV502" s="281"/>
      <c r="AW502" s="281"/>
      <c r="AX502" s="281"/>
      <c r="AY502" s="281"/>
      <c r="AZ502" s="281"/>
      <c r="BA502" s="281"/>
      <c r="BB502" s="281"/>
      <c r="BC502" s="281"/>
      <c r="BD502" s="281"/>
      <c r="BE502" s="281"/>
      <c r="BF502" s="281"/>
      <c r="BG502" s="281"/>
      <c r="BH502" s="281"/>
      <c r="BI502" s="281"/>
      <c r="BJ502" s="281"/>
      <c r="BK502" s="281"/>
      <c r="BL502" s="281"/>
      <c r="BM502" s="281"/>
      <c r="BN502" s="281"/>
      <c r="BO502" s="281"/>
      <c r="BP502" s="281"/>
      <c r="BQ502" s="281"/>
      <c r="BR502" s="281"/>
      <c r="BS502" s="281"/>
      <c r="BT502" s="281"/>
      <c r="BU502" s="281"/>
      <c r="BV502" s="281"/>
      <c r="BW502" s="281"/>
      <c r="BX502" s="281"/>
      <c r="BY502" s="281"/>
      <c r="BZ502" s="281"/>
      <c r="CA502" s="281"/>
    </row>
    <row r="503" spans="2:79" s="61" customFormat="1" x14ac:dyDescent="0.2">
      <c r="B503" s="103"/>
      <c r="C503" s="85"/>
      <c r="W503" s="281"/>
      <c r="X503" s="281"/>
      <c r="Y503" s="281"/>
      <c r="Z503" s="281"/>
      <c r="AA503" s="281"/>
      <c r="AB503" s="281"/>
      <c r="AC503" s="281"/>
      <c r="AD503" s="281"/>
      <c r="AE503" s="281"/>
      <c r="AF503" s="281"/>
      <c r="AG503" s="281"/>
      <c r="AH503" s="281"/>
      <c r="AI503" s="281"/>
      <c r="AJ503" s="281"/>
      <c r="AK503" s="281"/>
      <c r="AL503" s="281"/>
      <c r="AM503" s="281"/>
      <c r="AN503" s="281"/>
      <c r="AO503" s="281"/>
      <c r="AP503" s="281"/>
      <c r="AQ503" s="281"/>
      <c r="AR503" s="281"/>
      <c r="AS503" s="281"/>
      <c r="AT503" s="281"/>
      <c r="AU503" s="281"/>
      <c r="AV503" s="281"/>
      <c r="AW503" s="281"/>
      <c r="AX503" s="281"/>
      <c r="AY503" s="281"/>
      <c r="AZ503" s="281"/>
      <c r="BA503" s="281"/>
      <c r="BB503" s="281"/>
      <c r="BC503" s="281"/>
      <c r="BD503" s="281"/>
      <c r="BE503" s="281"/>
      <c r="BF503" s="281"/>
      <c r="BG503" s="281"/>
      <c r="BH503" s="281"/>
      <c r="BI503" s="281"/>
      <c r="BJ503" s="281"/>
      <c r="BK503" s="281"/>
      <c r="BL503" s="281"/>
      <c r="BM503" s="281"/>
      <c r="BN503" s="281"/>
      <c r="BO503" s="281"/>
      <c r="BP503" s="281"/>
      <c r="BQ503" s="281"/>
      <c r="BR503" s="281"/>
      <c r="BS503" s="281"/>
      <c r="BT503" s="281"/>
      <c r="BU503" s="281"/>
      <c r="BV503" s="281"/>
      <c r="BW503" s="281"/>
      <c r="BX503" s="281"/>
      <c r="BY503" s="281"/>
      <c r="BZ503" s="281"/>
      <c r="CA503" s="281"/>
    </row>
    <row r="504" spans="2:79" s="61" customFormat="1" x14ac:dyDescent="0.2">
      <c r="B504" s="103"/>
      <c r="C504" s="85"/>
      <c r="W504" s="281"/>
      <c r="X504" s="281"/>
      <c r="Y504" s="281"/>
      <c r="Z504" s="281"/>
      <c r="AA504" s="281"/>
      <c r="AB504" s="281"/>
      <c r="AC504" s="281"/>
      <c r="AD504" s="281"/>
      <c r="AE504" s="281"/>
      <c r="AF504" s="281"/>
      <c r="AG504" s="281"/>
      <c r="AH504" s="281"/>
      <c r="AI504" s="281"/>
      <c r="AJ504" s="281"/>
      <c r="AK504" s="281"/>
      <c r="AL504" s="281"/>
      <c r="AM504" s="281"/>
      <c r="AN504" s="281"/>
      <c r="AO504" s="281"/>
      <c r="AP504" s="281"/>
      <c r="AQ504" s="281"/>
      <c r="AR504" s="281"/>
      <c r="AS504" s="281"/>
      <c r="AT504" s="281"/>
      <c r="AU504" s="281"/>
      <c r="AV504" s="281"/>
      <c r="AW504" s="281"/>
      <c r="AX504" s="281"/>
      <c r="AY504" s="281"/>
      <c r="AZ504" s="281"/>
      <c r="BA504" s="281"/>
      <c r="BB504" s="281"/>
      <c r="BC504" s="281"/>
      <c r="BD504" s="281"/>
      <c r="BE504" s="281"/>
      <c r="BF504" s="281"/>
      <c r="BG504" s="281"/>
      <c r="BH504" s="281"/>
      <c r="BI504" s="281"/>
      <c r="BJ504" s="281"/>
      <c r="BK504" s="281"/>
      <c r="BL504" s="281"/>
      <c r="BM504" s="281"/>
      <c r="BN504" s="281"/>
      <c r="BO504" s="281"/>
      <c r="BP504" s="281"/>
      <c r="BQ504" s="281"/>
      <c r="BR504" s="281"/>
      <c r="BS504" s="281"/>
      <c r="BT504" s="281"/>
      <c r="BU504" s="281"/>
      <c r="BV504" s="281"/>
      <c r="BW504" s="281"/>
      <c r="BX504" s="281"/>
      <c r="BY504" s="281"/>
      <c r="BZ504" s="281"/>
      <c r="CA504" s="281"/>
    </row>
    <row r="505" spans="2:79" s="61" customFormat="1" x14ac:dyDescent="0.2">
      <c r="B505" s="103"/>
      <c r="C505" s="85"/>
      <c r="W505" s="281"/>
      <c r="X505" s="281"/>
      <c r="Y505" s="281"/>
      <c r="Z505" s="281"/>
      <c r="AA505" s="281"/>
      <c r="AB505" s="281"/>
      <c r="AC505" s="281"/>
      <c r="AD505" s="281"/>
      <c r="AE505" s="281"/>
      <c r="AF505" s="281"/>
      <c r="AG505" s="281"/>
      <c r="AH505" s="281"/>
      <c r="AI505" s="281"/>
      <c r="AJ505" s="281"/>
      <c r="AK505" s="281"/>
      <c r="AL505" s="281"/>
      <c r="AM505" s="281"/>
      <c r="AN505" s="281"/>
      <c r="AO505" s="281"/>
      <c r="AP505" s="281"/>
      <c r="AQ505" s="281"/>
      <c r="AR505" s="281"/>
      <c r="AS505" s="281"/>
      <c r="AT505" s="281"/>
      <c r="AU505" s="281"/>
      <c r="AV505" s="281"/>
      <c r="AW505" s="281"/>
      <c r="AX505" s="281"/>
      <c r="AY505" s="281"/>
      <c r="AZ505" s="281"/>
      <c r="BA505" s="281"/>
      <c r="BB505" s="281"/>
      <c r="BC505" s="281"/>
      <c r="BD505" s="281"/>
      <c r="BE505" s="281"/>
      <c r="BF505" s="281"/>
      <c r="BG505" s="281"/>
      <c r="BH505" s="281"/>
      <c r="BI505" s="281"/>
      <c r="BJ505" s="281"/>
      <c r="BK505" s="281"/>
      <c r="BL505" s="281"/>
      <c r="BM505" s="281"/>
      <c r="BN505" s="281"/>
      <c r="BO505" s="281"/>
      <c r="BP505" s="281"/>
      <c r="BQ505" s="281"/>
      <c r="BR505" s="281"/>
      <c r="BS505" s="281"/>
      <c r="BT505" s="281"/>
      <c r="BU505" s="281"/>
      <c r="BV505" s="281"/>
      <c r="BW505" s="281"/>
      <c r="BX505" s="281"/>
      <c r="BY505" s="281"/>
      <c r="BZ505" s="281"/>
      <c r="CA505" s="281"/>
    </row>
    <row r="506" spans="2:79" s="61" customFormat="1" x14ac:dyDescent="0.2">
      <c r="B506" s="103"/>
      <c r="C506" s="85"/>
      <c r="W506" s="281"/>
      <c r="X506" s="281"/>
      <c r="Y506" s="281"/>
      <c r="Z506" s="281"/>
      <c r="AA506" s="281"/>
      <c r="AB506" s="281"/>
      <c r="AC506" s="281"/>
      <c r="AD506" s="281"/>
      <c r="AE506" s="281"/>
      <c r="AF506" s="281"/>
      <c r="AG506" s="281"/>
      <c r="AH506" s="281"/>
      <c r="AI506" s="281"/>
      <c r="AJ506" s="281"/>
      <c r="AK506" s="281"/>
      <c r="AL506" s="281"/>
      <c r="AM506" s="281"/>
      <c r="AN506" s="281"/>
      <c r="AO506" s="281"/>
      <c r="AP506" s="281"/>
      <c r="AQ506" s="281"/>
      <c r="AR506" s="281"/>
      <c r="AS506" s="281"/>
      <c r="AT506" s="281"/>
      <c r="AU506" s="281"/>
      <c r="AV506" s="281"/>
      <c r="AW506" s="281"/>
      <c r="AX506" s="281"/>
      <c r="AY506" s="281"/>
      <c r="AZ506" s="281"/>
      <c r="BA506" s="281"/>
      <c r="BB506" s="281"/>
      <c r="BC506" s="281"/>
      <c r="BD506" s="281"/>
      <c r="BE506" s="281"/>
      <c r="BF506" s="281"/>
      <c r="BG506" s="281"/>
      <c r="BH506" s="281"/>
      <c r="BI506" s="281"/>
      <c r="BJ506" s="281"/>
      <c r="BK506" s="281"/>
      <c r="BL506" s="281"/>
      <c r="BM506" s="281"/>
      <c r="BN506" s="281"/>
      <c r="BO506" s="281"/>
      <c r="BP506" s="281"/>
      <c r="BQ506" s="281"/>
      <c r="BR506" s="281"/>
      <c r="BS506" s="281"/>
      <c r="BT506" s="281"/>
      <c r="BU506" s="281"/>
      <c r="BV506" s="281"/>
      <c r="BW506" s="281"/>
      <c r="BX506" s="281"/>
      <c r="BY506" s="281"/>
      <c r="BZ506" s="281"/>
      <c r="CA506" s="281"/>
    </row>
    <row r="507" spans="2:79" s="61" customFormat="1" x14ac:dyDescent="0.2">
      <c r="B507" s="103"/>
      <c r="C507" s="85"/>
      <c r="W507" s="281"/>
      <c r="X507" s="281"/>
      <c r="Y507" s="281"/>
      <c r="Z507" s="281"/>
      <c r="AA507" s="281"/>
      <c r="AB507" s="281"/>
      <c r="AC507" s="281"/>
      <c r="AD507" s="281"/>
      <c r="AE507" s="281"/>
      <c r="AF507" s="281"/>
      <c r="AG507" s="281"/>
      <c r="AH507" s="281"/>
      <c r="AI507" s="281"/>
      <c r="AJ507" s="281"/>
      <c r="AK507" s="281"/>
      <c r="AL507" s="281"/>
      <c r="AM507" s="281"/>
      <c r="AN507" s="281"/>
      <c r="AO507" s="281"/>
      <c r="AP507" s="281"/>
      <c r="AQ507" s="281"/>
      <c r="AR507" s="281"/>
      <c r="AS507" s="281"/>
      <c r="AT507" s="281"/>
      <c r="AU507" s="281"/>
      <c r="AV507" s="281"/>
      <c r="AW507" s="281"/>
      <c r="AX507" s="281"/>
      <c r="AY507" s="281"/>
      <c r="AZ507" s="281"/>
      <c r="BA507" s="281"/>
      <c r="BB507" s="281"/>
      <c r="BC507" s="281"/>
      <c r="BD507" s="281"/>
      <c r="BE507" s="281"/>
      <c r="BF507" s="281"/>
      <c r="BG507" s="281"/>
      <c r="BH507" s="281"/>
      <c r="BI507" s="281"/>
      <c r="BJ507" s="281"/>
      <c r="BK507" s="281"/>
      <c r="BL507" s="281"/>
      <c r="BM507" s="281"/>
      <c r="BN507" s="281"/>
      <c r="BO507" s="281"/>
      <c r="BP507" s="281"/>
      <c r="BQ507" s="281"/>
      <c r="BR507" s="281"/>
      <c r="BS507" s="281"/>
      <c r="BT507" s="281"/>
      <c r="BU507" s="281"/>
      <c r="BV507" s="281"/>
      <c r="BW507" s="281"/>
      <c r="BX507" s="281"/>
      <c r="BY507" s="281"/>
      <c r="BZ507" s="281"/>
      <c r="CA507" s="281"/>
    </row>
    <row r="508" spans="2:79" s="61" customFormat="1" x14ac:dyDescent="0.2">
      <c r="B508" s="103"/>
      <c r="C508" s="85"/>
      <c r="W508" s="281"/>
      <c r="X508" s="281"/>
      <c r="Y508" s="281"/>
      <c r="Z508" s="281"/>
      <c r="AA508" s="281"/>
      <c r="AB508" s="281"/>
      <c r="AC508" s="281"/>
      <c r="AD508" s="281"/>
      <c r="AE508" s="281"/>
      <c r="AF508" s="281"/>
      <c r="AG508" s="281"/>
      <c r="AH508" s="281"/>
      <c r="AI508" s="281"/>
      <c r="AJ508" s="281"/>
      <c r="AK508" s="281"/>
      <c r="AL508" s="281"/>
      <c r="AM508" s="281"/>
      <c r="AN508" s="281"/>
      <c r="AO508" s="281"/>
      <c r="AP508" s="281"/>
      <c r="AQ508" s="281"/>
      <c r="AR508" s="281"/>
      <c r="AS508" s="281"/>
      <c r="AT508" s="281"/>
      <c r="AU508" s="281"/>
      <c r="AV508" s="281"/>
      <c r="AW508" s="281"/>
      <c r="AX508" s="281"/>
      <c r="AY508" s="281"/>
      <c r="AZ508" s="281"/>
      <c r="BA508" s="281"/>
      <c r="BB508" s="281"/>
      <c r="BC508" s="281"/>
      <c r="BD508" s="281"/>
      <c r="BE508" s="281"/>
      <c r="BF508" s="281"/>
      <c r="BG508" s="281"/>
      <c r="BH508" s="281"/>
      <c r="BI508" s="281"/>
      <c r="BJ508" s="281"/>
      <c r="BK508" s="281"/>
      <c r="BL508" s="281"/>
      <c r="BM508" s="281"/>
      <c r="BN508" s="281"/>
      <c r="BO508" s="281"/>
      <c r="BP508" s="281"/>
      <c r="BQ508" s="281"/>
      <c r="BR508" s="281"/>
      <c r="BS508" s="281"/>
      <c r="BT508" s="281"/>
      <c r="BU508" s="281"/>
      <c r="BV508" s="281"/>
      <c r="BW508" s="281"/>
      <c r="BX508" s="281"/>
      <c r="BY508" s="281"/>
      <c r="BZ508" s="281"/>
      <c r="CA508" s="281"/>
    </row>
    <row r="509" spans="2:79" s="61" customFormat="1" x14ac:dyDescent="0.2">
      <c r="B509" s="103"/>
      <c r="C509" s="85"/>
      <c r="W509" s="281"/>
      <c r="X509" s="281"/>
      <c r="Y509" s="281"/>
      <c r="Z509" s="281"/>
      <c r="AA509" s="281"/>
      <c r="AB509" s="281"/>
      <c r="AC509" s="281"/>
      <c r="AD509" s="281"/>
      <c r="AE509" s="281"/>
      <c r="AF509" s="281"/>
      <c r="AG509" s="281"/>
      <c r="AH509" s="281"/>
      <c r="AI509" s="281"/>
      <c r="AJ509" s="281"/>
      <c r="AK509" s="281"/>
      <c r="AL509" s="281"/>
      <c r="AM509" s="281"/>
      <c r="AN509" s="281"/>
      <c r="AO509" s="281"/>
      <c r="AP509" s="281"/>
      <c r="AQ509" s="281"/>
      <c r="AR509" s="281"/>
      <c r="AS509" s="281"/>
      <c r="AT509" s="281"/>
      <c r="AU509" s="281"/>
      <c r="AV509" s="281"/>
      <c r="AW509" s="281"/>
      <c r="AX509" s="281"/>
      <c r="AY509" s="281"/>
      <c r="AZ509" s="281"/>
      <c r="BA509" s="281"/>
      <c r="BB509" s="281"/>
      <c r="BC509" s="281"/>
      <c r="BD509" s="281"/>
      <c r="BE509" s="281"/>
      <c r="BF509" s="281"/>
      <c r="BG509" s="281"/>
      <c r="BH509" s="281"/>
      <c r="BI509" s="281"/>
      <c r="BJ509" s="281"/>
      <c r="BK509" s="281"/>
      <c r="BL509" s="281"/>
      <c r="BM509" s="281"/>
      <c r="BN509" s="281"/>
      <c r="BO509" s="281"/>
      <c r="BP509" s="281"/>
      <c r="BQ509" s="281"/>
      <c r="BR509" s="281"/>
      <c r="BS509" s="281"/>
      <c r="BT509" s="281"/>
      <c r="BU509" s="281"/>
      <c r="BV509" s="281"/>
      <c r="BW509" s="281"/>
      <c r="BX509" s="281"/>
      <c r="BY509" s="281"/>
      <c r="BZ509" s="281"/>
      <c r="CA509" s="281"/>
    </row>
    <row r="510" spans="2:79" s="61" customFormat="1" x14ac:dyDescent="0.2">
      <c r="B510" s="103"/>
      <c r="C510" s="85"/>
      <c r="W510" s="281"/>
      <c r="X510" s="281"/>
      <c r="Y510" s="281"/>
      <c r="Z510" s="281"/>
      <c r="AA510" s="281"/>
      <c r="AB510" s="281"/>
      <c r="AC510" s="281"/>
      <c r="AD510" s="281"/>
      <c r="AE510" s="281"/>
      <c r="AF510" s="281"/>
      <c r="AG510" s="281"/>
      <c r="AH510" s="281"/>
      <c r="AI510" s="281"/>
      <c r="AJ510" s="281"/>
      <c r="AK510" s="281"/>
      <c r="AL510" s="281"/>
      <c r="AM510" s="281"/>
      <c r="AN510" s="281"/>
      <c r="AO510" s="281"/>
      <c r="AP510" s="281"/>
      <c r="AQ510" s="281"/>
      <c r="AR510" s="281"/>
      <c r="AS510" s="281"/>
      <c r="AT510" s="281"/>
      <c r="AU510" s="281"/>
      <c r="AV510" s="281"/>
      <c r="AW510" s="281"/>
      <c r="AX510" s="281"/>
      <c r="AY510" s="281"/>
      <c r="AZ510" s="281"/>
      <c r="BA510" s="281"/>
      <c r="BB510" s="281"/>
      <c r="BC510" s="281"/>
      <c r="BD510" s="281"/>
      <c r="BE510" s="281"/>
      <c r="BF510" s="281"/>
      <c r="BG510" s="281"/>
      <c r="BH510" s="281"/>
      <c r="BI510" s="281"/>
      <c r="BJ510" s="281"/>
      <c r="BK510" s="281"/>
      <c r="BL510" s="281"/>
      <c r="BM510" s="281"/>
      <c r="BN510" s="281"/>
      <c r="BO510" s="281"/>
      <c r="BP510" s="281"/>
      <c r="BQ510" s="281"/>
      <c r="BR510" s="281"/>
      <c r="BS510" s="281"/>
      <c r="BT510" s="281"/>
      <c r="BU510" s="281"/>
      <c r="BV510" s="281"/>
      <c r="BW510" s="281"/>
      <c r="BX510" s="281"/>
      <c r="BY510" s="281"/>
      <c r="BZ510" s="281"/>
      <c r="CA510" s="281"/>
    </row>
    <row r="511" spans="2:79" s="61" customFormat="1" x14ac:dyDescent="0.2">
      <c r="B511" s="103"/>
      <c r="C511" s="85"/>
      <c r="W511" s="281"/>
      <c r="X511" s="281"/>
      <c r="Y511" s="281"/>
      <c r="Z511" s="281"/>
      <c r="AA511" s="281"/>
      <c r="AB511" s="281"/>
      <c r="AC511" s="281"/>
      <c r="AD511" s="281"/>
      <c r="AE511" s="281"/>
      <c r="AF511" s="281"/>
      <c r="AG511" s="281"/>
      <c r="AH511" s="281"/>
      <c r="AI511" s="281"/>
      <c r="AJ511" s="281"/>
      <c r="AK511" s="281"/>
      <c r="AL511" s="281"/>
      <c r="AM511" s="281"/>
      <c r="AN511" s="281"/>
      <c r="AO511" s="281"/>
      <c r="AP511" s="281"/>
      <c r="AQ511" s="281"/>
      <c r="AR511" s="281"/>
      <c r="AS511" s="281"/>
      <c r="AT511" s="281"/>
      <c r="AU511" s="281"/>
      <c r="AV511" s="281"/>
      <c r="AW511" s="281"/>
      <c r="AX511" s="281"/>
      <c r="AY511" s="281"/>
      <c r="AZ511" s="281"/>
      <c r="BA511" s="281"/>
      <c r="BB511" s="281"/>
      <c r="BC511" s="281"/>
      <c r="BD511" s="281"/>
      <c r="BE511" s="281"/>
      <c r="BF511" s="281"/>
      <c r="BG511" s="281"/>
      <c r="BH511" s="281"/>
      <c r="BI511" s="281"/>
      <c r="BJ511" s="281"/>
      <c r="BK511" s="281"/>
      <c r="BL511" s="281"/>
      <c r="BM511" s="281"/>
      <c r="BN511" s="281"/>
      <c r="BO511" s="281"/>
      <c r="BP511" s="281"/>
      <c r="BQ511" s="281"/>
      <c r="BR511" s="281"/>
      <c r="BS511" s="281"/>
      <c r="BT511" s="281"/>
      <c r="BU511" s="281"/>
      <c r="BV511" s="281"/>
      <c r="BW511" s="281"/>
      <c r="BX511" s="281"/>
      <c r="BY511" s="281"/>
      <c r="BZ511" s="281"/>
      <c r="CA511" s="281"/>
    </row>
    <row r="512" spans="2:79" s="61" customFormat="1" x14ac:dyDescent="0.2">
      <c r="B512" s="103"/>
      <c r="C512" s="85"/>
      <c r="W512" s="281"/>
      <c r="X512" s="281"/>
      <c r="Y512" s="281"/>
      <c r="Z512" s="281"/>
      <c r="AA512" s="281"/>
      <c r="AB512" s="281"/>
      <c r="AC512" s="281"/>
      <c r="AD512" s="281"/>
      <c r="AE512" s="281"/>
      <c r="AF512" s="281"/>
      <c r="AG512" s="281"/>
      <c r="AH512" s="281"/>
      <c r="AI512" s="281"/>
      <c r="AJ512" s="281"/>
      <c r="AK512" s="281"/>
      <c r="AL512" s="281"/>
      <c r="AM512" s="281"/>
      <c r="AN512" s="281"/>
      <c r="AO512" s="281"/>
      <c r="AP512" s="281"/>
      <c r="AQ512" s="281"/>
      <c r="AR512" s="281"/>
      <c r="AS512" s="281"/>
      <c r="AT512" s="281"/>
      <c r="AU512" s="281"/>
      <c r="AV512" s="281"/>
      <c r="AW512" s="281"/>
      <c r="AX512" s="281"/>
      <c r="AY512" s="281"/>
      <c r="AZ512" s="281"/>
      <c r="BA512" s="281"/>
      <c r="BB512" s="281"/>
      <c r="BC512" s="281"/>
      <c r="BD512" s="281"/>
      <c r="BE512" s="281"/>
      <c r="BF512" s="281"/>
      <c r="BG512" s="281"/>
      <c r="BH512" s="281"/>
      <c r="BI512" s="281"/>
      <c r="BJ512" s="281"/>
      <c r="BK512" s="281"/>
      <c r="BL512" s="281"/>
      <c r="BM512" s="281"/>
      <c r="BN512" s="281"/>
      <c r="BO512" s="281"/>
      <c r="BP512" s="281"/>
      <c r="BQ512" s="281"/>
      <c r="BR512" s="281"/>
      <c r="BS512" s="281"/>
      <c r="BT512" s="281"/>
      <c r="BU512" s="281"/>
      <c r="BV512" s="281"/>
      <c r="BW512" s="281"/>
      <c r="BX512" s="281"/>
      <c r="BY512" s="281"/>
      <c r="BZ512" s="281"/>
      <c r="CA512" s="281"/>
    </row>
    <row r="513" spans="2:79" s="61" customFormat="1" x14ac:dyDescent="0.2">
      <c r="B513" s="103"/>
      <c r="C513" s="85"/>
      <c r="W513" s="281"/>
      <c r="X513" s="281"/>
      <c r="Y513" s="281"/>
      <c r="Z513" s="281"/>
      <c r="AA513" s="281"/>
      <c r="AB513" s="281"/>
      <c r="AC513" s="281"/>
      <c r="AD513" s="281"/>
      <c r="AE513" s="281"/>
      <c r="AF513" s="281"/>
      <c r="AG513" s="281"/>
      <c r="AH513" s="281"/>
      <c r="AI513" s="281"/>
      <c r="AJ513" s="281"/>
      <c r="AK513" s="281"/>
      <c r="AL513" s="281"/>
      <c r="AM513" s="281"/>
      <c r="AN513" s="281"/>
      <c r="AO513" s="281"/>
      <c r="AP513" s="281"/>
      <c r="AQ513" s="281"/>
      <c r="AR513" s="281"/>
      <c r="AS513" s="281"/>
      <c r="AT513" s="281"/>
      <c r="AU513" s="281"/>
      <c r="AV513" s="281"/>
      <c r="AW513" s="281"/>
      <c r="AX513" s="281"/>
      <c r="AY513" s="281"/>
      <c r="AZ513" s="281"/>
      <c r="BA513" s="281"/>
      <c r="BB513" s="281"/>
      <c r="BC513" s="281"/>
      <c r="BD513" s="281"/>
      <c r="BE513" s="281"/>
      <c r="BF513" s="281"/>
      <c r="BG513" s="281"/>
      <c r="BH513" s="281"/>
      <c r="BI513" s="281"/>
      <c r="BJ513" s="281"/>
      <c r="BK513" s="281"/>
      <c r="BL513" s="281"/>
      <c r="BM513" s="281"/>
      <c r="BN513" s="281"/>
      <c r="BO513" s="281"/>
      <c r="BP513" s="281"/>
      <c r="BQ513" s="281"/>
      <c r="BR513" s="281"/>
      <c r="BS513" s="281"/>
      <c r="BT513" s="281"/>
      <c r="BU513" s="281"/>
      <c r="BV513" s="281"/>
      <c r="BW513" s="281"/>
      <c r="BX513" s="281"/>
      <c r="BY513" s="281"/>
      <c r="BZ513" s="281"/>
      <c r="CA513" s="281"/>
    </row>
    <row r="514" spans="2:79" s="61" customFormat="1" x14ac:dyDescent="0.2">
      <c r="B514" s="103"/>
      <c r="C514" s="85"/>
      <c r="W514" s="281"/>
      <c r="X514" s="281"/>
      <c r="Y514" s="281"/>
      <c r="Z514" s="281"/>
      <c r="AA514" s="281"/>
      <c r="AB514" s="281"/>
      <c r="AC514" s="281"/>
      <c r="AD514" s="281"/>
      <c r="AE514" s="281"/>
      <c r="AF514" s="281"/>
      <c r="AG514" s="281"/>
      <c r="AH514" s="281"/>
      <c r="AI514" s="281"/>
      <c r="AJ514" s="281"/>
      <c r="AK514" s="281"/>
      <c r="AL514" s="281"/>
      <c r="AM514" s="281"/>
      <c r="AN514" s="281"/>
      <c r="AO514" s="281"/>
      <c r="AP514" s="281"/>
      <c r="AQ514" s="281"/>
      <c r="AR514" s="281"/>
      <c r="AS514" s="281"/>
      <c r="AT514" s="281"/>
      <c r="AU514" s="281"/>
      <c r="AV514" s="281"/>
      <c r="AW514" s="281"/>
      <c r="AX514" s="281"/>
      <c r="AY514" s="281"/>
      <c r="AZ514" s="281"/>
      <c r="BA514" s="281"/>
      <c r="BB514" s="281"/>
      <c r="BC514" s="281"/>
      <c r="BD514" s="281"/>
      <c r="BE514" s="281"/>
      <c r="BF514" s="281"/>
      <c r="BG514" s="281"/>
      <c r="BH514" s="281"/>
      <c r="BI514" s="281"/>
      <c r="BJ514" s="281"/>
      <c r="BK514" s="281"/>
      <c r="BL514" s="281"/>
      <c r="BM514" s="281"/>
      <c r="BN514" s="281"/>
      <c r="BO514" s="281"/>
      <c r="BP514" s="281"/>
      <c r="BQ514" s="281"/>
      <c r="BR514" s="281"/>
      <c r="BS514" s="281"/>
      <c r="BT514" s="281"/>
      <c r="BU514" s="281"/>
      <c r="BV514" s="281"/>
      <c r="BW514" s="281"/>
      <c r="BX514" s="281"/>
      <c r="BY514" s="281"/>
      <c r="BZ514" s="281"/>
      <c r="CA514" s="281"/>
    </row>
    <row r="515" spans="2:79" s="61" customFormat="1" x14ac:dyDescent="0.2">
      <c r="B515" s="103"/>
      <c r="C515" s="85"/>
      <c r="W515" s="281"/>
      <c r="X515" s="281"/>
      <c r="Y515" s="281"/>
      <c r="Z515" s="281"/>
      <c r="AA515" s="281"/>
      <c r="AB515" s="281"/>
      <c r="AC515" s="281"/>
      <c r="AD515" s="281"/>
      <c r="AE515" s="281"/>
      <c r="AF515" s="281"/>
      <c r="AG515" s="281"/>
      <c r="AH515" s="281"/>
      <c r="AI515" s="281"/>
      <c r="AJ515" s="281"/>
      <c r="AK515" s="281"/>
      <c r="AL515" s="281"/>
      <c r="AM515" s="281"/>
      <c r="AN515" s="281"/>
      <c r="AO515" s="281"/>
      <c r="AP515" s="281"/>
      <c r="AQ515" s="281"/>
      <c r="AR515" s="281"/>
      <c r="AS515" s="281"/>
      <c r="AT515" s="281"/>
      <c r="AU515" s="281"/>
      <c r="AV515" s="281"/>
      <c r="AW515" s="281"/>
      <c r="AX515" s="281"/>
      <c r="AY515" s="281"/>
      <c r="AZ515" s="281"/>
      <c r="BA515" s="281"/>
      <c r="BB515" s="281"/>
      <c r="BC515" s="281"/>
      <c r="BD515" s="281"/>
      <c r="BE515" s="281"/>
      <c r="BF515" s="281"/>
      <c r="BG515" s="281"/>
      <c r="BH515" s="281"/>
      <c r="BI515" s="281"/>
      <c r="BJ515" s="281"/>
      <c r="BK515" s="281"/>
      <c r="BL515" s="281"/>
      <c r="BM515" s="281"/>
      <c r="BN515" s="281"/>
      <c r="BO515" s="281"/>
      <c r="BP515" s="281"/>
      <c r="BQ515" s="281"/>
      <c r="BR515" s="281"/>
      <c r="BS515" s="281"/>
      <c r="BT515" s="281"/>
      <c r="BU515" s="281"/>
      <c r="BV515" s="281"/>
      <c r="BW515" s="281"/>
      <c r="BX515" s="281"/>
      <c r="BY515" s="281"/>
      <c r="BZ515" s="281"/>
      <c r="CA515" s="281"/>
    </row>
    <row r="516" spans="2:79" s="61" customFormat="1" x14ac:dyDescent="0.2">
      <c r="B516" s="103"/>
      <c r="C516" s="85"/>
      <c r="W516" s="281"/>
      <c r="X516" s="281"/>
      <c r="Y516" s="281"/>
      <c r="Z516" s="281"/>
      <c r="AA516" s="281"/>
      <c r="AB516" s="281"/>
      <c r="AC516" s="281"/>
      <c r="AD516" s="281"/>
      <c r="AE516" s="281"/>
      <c r="AF516" s="281"/>
      <c r="AG516" s="281"/>
      <c r="AH516" s="281"/>
      <c r="AI516" s="281"/>
      <c r="AJ516" s="281"/>
      <c r="AK516" s="281"/>
      <c r="AL516" s="281"/>
      <c r="AM516" s="281"/>
      <c r="AN516" s="281"/>
      <c r="AO516" s="281"/>
      <c r="AP516" s="281"/>
      <c r="AQ516" s="281"/>
      <c r="AR516" s="281"/>
      <c r="AS516" s="281"/>
      <c r="AT516" s="281"/>
      <c r="AU516" s="281"/>
      <c r="AV516" s="281"/>
      <c r="AW516" s="281"/>
      <c r="AX516" s="281"/>
      <c r="AY516" s="281"/>
      <c r="AZ516" s="281"/>
      <c r="BA516" s="281"/>
      <c r="BB516" s="281"/>
      <c r="BC516" s="281"/>
      <c r="BD516" s="281"/>
      <c r="BE516" s="281"/>
      <c r="BF516" s="281"/>
      <c r="BG516" s="281"/>
      <c r="BH516" s="281"/>
      <c r="BI516" s="281"/>
      <c r="BJ516" s="281"/>
      <c r="BK516" s="281"/>
      <c r="BL516" s="281"/>
      <c r="BM516" s="281"/>
      <c r="BN516" s="281"/>
      <c r="BO516" s="281"/>
      <c r="BP516" s="281"/>
      <c r="BQ516" s="281"/>
      <c r="BR516" s="281"/>
      <c r="BS516" s="281"/>
      <c r="BT516" s="281"/>
      <c r="BU516" s="281"/>
      <c r="BV516" s="281"/>
      <c r="BW516" s="281"/>
      <c r="BX516" s="281"/>
      <c r="BY516" s="281"/>
      <c r="BZ516" s="281"/>
      <c r="CA516" s="281"/>
    </row>
    <row r="517" spans="2:79" s="61" customFormat="1" x14ac:dyDescent="0.2">
      <c r="B517" s="103"/>
      <c r="C517" s="85"/>
      <c r="W517" s="281"/>
      <c r="X517" s="281"/>
      <c r="Y517" s="281"/>
      <c r="Z517" s="281"/>
      <c r="AA517" s="281"/>
      <c r="AB517" s="281"/>
      <c r="AC517" s="281"/>
      <c r="AD517" s="281"/>
      <c r="AE517" s="281"/>
      <c r="AF517" s="281"/>
      <c r="AG517" s="281"/>
      <c r="AH517" s="281"/>
      <c r="AI517" s="281"/>
      <c r="AJ517" s="281"/>
      <c r="AK517" s="281"/>
      <c r="AL517" s="281"/>
      <c r="AM517" s="281"/>
      <c r="AN517" s="281"/>
      <c r="AO517" s="281"/>
      <c r="AP517" s="281"/>
      <c r="AQ517" s="281"/>
      <c r="AR517" s="281"/>
      <c r="AS517" s="281"/>
      <c r="AT517" s="281"/>
      <c r="AU517" s="281"/>
      <c r="AV517" s="281"/>
      <c r="AW517" s="281"/>
      <c r="AX517" s="281"/>
      <c r="AY517" s="281"/>
      <c r="AZ517" s="281"/>
      <c r="BA517" s="281"/>
      <c r="BB517" s="281"/>
      <c r="BC517" s="281"/>
      <c r="BD517" s="281"/>
      <c r="BE517" s="281"/>
      <c r="BF517" s="281"/>
      <c r="BG517" s="281"/>
      <c r="BH517" s="281"/>
      <c r="BI517" s="281"/>
      <c r="BJ517" s="281"/>
      <c r="BK517" s="281"/>
      <c r="BL517" s="281"/>
      <c r="BM517" s="281"/>
      <c r="BN517" s="281"/>
      <c r="BO517" s="281"/>
      <c r="BP517" s="281"/>
      <c r="BQ517" s="281"/>
      <c r="BR517" s="281"/>
      <c r="BS517" s="281"/>
      <c r="BT517" s="281"/>
      <c r="BU517" s="281"/>
      <c r="BV517" s="281"/>
      <c r="BW517" s="281"/>
      <c r="BX517" s="281"/>
      <c r="BY517" s="281"/>
      <c r="BZ517" s="281"/>
      <c r="CA517" s="281"/>
    </row>
    <row r="518" spans="2:79" s="61" customFormat="1" x14ac:dyDescent="0.2">
      <c r="B518" s="103"/>
      <c r="C518" s="85"/>
      <c r="W518" s="281"/>
      <c r="X518" s="281"/>
      <c r="Y518" s="281"/>
      <c r="Z518" s="281"/>
      <c r="AA518" s="281"/>
      <c r="AB518" s="281"/>
      <c r="AC518" s="281"/>
      <c r="AD518" s="281"/>
      <c r="AE518" s="281"/>
      <c r="AF518" s="281"/>
      <c r="AG518" s="281"/>
      <c r="AH518" s="281"/>
      <c r="AI518" s="281"/>
      <c r="AJ518" s="281"/>
      <c r="AK518" s="281"/>
      <c r="AL518" s="281"/>
      <c r="AM518" s="281"/>
      <c r="AN518" s="281"/>
      <c r="AO518" s="281"/>
      <c r="AP518" s="281"/>
      <c r="AQ518" s="281"/>
      <c r="AR518" s="281"/>
      <c r="AS518" s="281"/>
      <c r="AT518" s="281"/>
      <c r="AU518" s="281"/>
      <c r="AV518" s="281"/>
      <c r="AW518" s="281"/>
      <c r="AX518" s="281"/>
      <c r="AY518" s="281"/>
      <c r="AZ518" s="281"/>
      <c r="BA518" s="281"/>
      <c r="BB518" s="281"/>
      <c r="BC518" s="281"/>
      <c r="BD518" s="281"/>
      <c r="BE518" s="281"/>
      <c r="BF518" s="281"/>
      <c r="BG518" s="281"/>
      <c r="BH518" s="281"/>
      <c r="BI518" s="281"/>
      <c r="BJ518" s="281"/>
      <c r="BK518" s="281"/>
      <c r="BL518" s="281"/>
      <c r="BM518" s="281"/>
      <c r="BN518" s="281"/>
      <c r="BO518" s="281"/>
      <c r="BP518" s="281"/>
      <c r="BQ518" s="281"/>
      <c r="BR518" s="281"/>
      <c r="BS518" s="281"/>
      <c r="BT518" s="281"/>
      <c r="BU518" s="281"/>
      <c r="BV518" s="281"/>
      <c r="BW518" s="281"/>
      <c r="BX518" s="281"/>
      <c r="BY518" s="281"/>
      <c r="BZ518" s="281"/>
      <c r="CA518" s="281"/>
    </row>
    <row r="519" spans="2:79" s="61" customFormat="1" x14ac:dyDescent="0.2">
      <c r="B519" s="103"/>
      <c r="C519" s="85"/>
      <c r="W519" s="281"/>
      <c r="X519" s="281"/>
      <c r="Y519" s="281"/>
      <c r="Z519" s="281"/>
      <c r="AA519" s="281"/>
      <c r="AB519" s="281"/>
      <c r="AC519" s="281"/>
      <c r="AD519" s="281"/>
      <c r="AE519" s="281"/>
      <c r="AF519" s="281"/>
      <c r="AG519" s="281"/>
      <c r="AH519" s="281"/>
      <c r="AI519" s="281"/>
      <c r="AJ519" s="281"/>
      <c r="AK519" s="281"/>
      <c r="AL519" s="281"/>
      <c r="AM519" s="281"/>
      <c r="AN519" s="281"/>
      <c r="AO519" s="281"/>
      <c r="AP519" s="281"/>
      <c r="AQ519" s="281"/>
      <c r="AR519" s="281"/>
      <c r="AS519" s="281"/>
      <c r="AT519" s="281"/>
      <c r="AU519" s="281"/>
      <c r="AV519" s="281"/>
      <c r="AW519" s="281"/>
      <c r="AX519" s="281"/>
      <c r="AY519" s="281"/>
      <c r="AZ519" s="281"/>
      <c r="BA519" s="281"/>
      <c r="BB519" s="281"/>
      <c r="BC519" s="281"/>
      <c r="BD519" s="281"/>
      <c r="BE519" s="281"/>
      <c r="BF519" s="281"/>
      <c r="BG519" s="281"/>
      <c r="BH519" s="281"/>
      <c r="BI519" s="281"/>
      <c r="BJ519" s="281"/>
      <c r="BK519" s="281"/>
      <c r="BL519" s="281"/>
      <c r="BM519" s="281"/>
      <c r="BN519" s="281"/>
      <c r="BO519" s="281"/>
      <c r="BP519" s="281"/>
      <c r="BQ519" s="281"/>
      <c r="BR519" s="281"/>
      <c r="BS519" s="281"/>
      <c r="BT519" s="281"/>
      <c r="BU519" s="281"/>
      <c r="BV519" s="281"/>
      <c r="BW519" s="281"/>
      <c r="BX519" s="281"/>
      <c r="BY519" s="281"/>
      <c r="BZ519" s="281"/>
      <c r="CA519" s="281"/>
    </row>
    <row r="520" spans="2:79" s="61" customFormat="1" x14ac:dyDescent="0.2">
      <c r="B520" s="103"/>
      <c r="C520" s="85"/>
      <c r="W520" s="281"/>
      <c r="X520" s="281"/>
      <c r="Y520" s="281"/>
      <c r="Z520" s="281"/>
      <c r="AA520" s="281"/>
      <c r="AB520" s="281"/>
      <c r="AC520" s="281"/>
      <c r="AD520" s="281"/>
      <c r="AE520" s="281"/>
      <c r="AF520" s="281"/>
      <c r="AG520" s="281"/>
      <c r="AH520" s="281"/>
      <c r="AI520" s="281"/>
      <c r="AJ520" s="281"/>
      <c r="AK520" s="281"/>
      <c r="AL520" s="281"/>
      <c r="AM520" s="281"/>
      <c r="AN520" s="281"/>
      <c r="AO520" s="281"/>
      <c r="AP520" s="281"/>
      <c r="AQ520" s="281"/>
      <c r="AR520" s="281"/>
      <c r="AS520" s="281"/>
      <c r="AT520" s="281"/>
      <c r="AU520" s="281"/>
      <c r="AV520" s="281"/>
      <c r="AW520" s="281"/>
      <c r="AX520" s="281"/>
      <c r="AY520" s="281"/>
      <c r="AZ520" s="281"/>
      <c r="BA520" s="281"/>
      <c r="BB520" s="281"/>
      <c r="BC520" s="281"/>
      <c r="BD520" s="281"/>
      <c r="BE520" s="281"/>
      <c r="BF520" s="281"/>
      <c r="BG520" s="281"/>
      <c r="BH520" s="281"/>
      <c r="BI520" s="281"/>
      <c r="BJ520" s="281"/>
      <c r="BK520" s="281"/>
      <c r="BL520" s="281"/>
      <c r="BM520" s="281"/>
      <c r="BN520" s="281"/>
      <c r="BO520" s="281"/>
      <c r="BP520" s="281"/>
      <c r="BQ520" s="281"/>
      <c r="BR520" s="281"/>
      <c r="BS520" s="281"/>
      <c r="BT520" s="281"/>
      <c r="BU520" s="281"/>
      <c r="BV520" s="281"/>
      <c r="BW520" s="281"/>
      <c r="BX520" s="281"/>
      <c r="BY520" s="281"/>
      <c r="BZ520" s="281"/>
      <c r="CA520" s="281"/>
    </row>
    <row r="521" spans="2:79" s="61" customFormat="1" x14ac:dyDescent="0.2">
      <c r="B521" s="103"/>
      <c r="C521" s="85"/>
      <c r="W521" s="281"/>
      <c r="X521" s="281"/>
      <c r="Y521" s="281"/>
      <c r="Z521" s="281"/>
      <c r="AA521" s="281"/>
      <c r="AB521" s="281"/>
      <c r="AC521" s="281"/>
      <c r="AD521" s="281"/>
      <c r="AE521" s="281"/>
      <c r="AF521" s="281"/>
      <c r="AG521" s="281"/>
      <c r="AH521" s="281"/>
      <c r="AI521" s="281"/>
      <c r="AJ521" s="281"/>
      <c r="AK521" s="281"/>
      <c r="AL521" s="281"/>
      <c r="AM521" s="281"/>
      <c r="AN521" s="281"/>
      <c r="AO521" s="281"/>
      <c r="AP521" s="281"/>
      <c r="AQ521" s="281"/>
      <c r="AR521" s="281"/>
      <c r="AS521" s="281"/>
      <c r="AT521" s="281"/>
      <c r="AU521" s="281"/>
      <c r="AV521" s="281"/>
      <c r="AW521" s="281"/>
      <c r="AX521" s="281"/>
      <c r="AY521" s="281"/>
      <c r="AZ521" s="281"/>
      <c r="BA521" s="281"/>
      <c r="BB521" s="281"/>
      <c r="BC521" s="281"/>
      <c r="BD521" s="281"/>
      <c r="BE521" s="281"/>
      <c r="BF521" s="281"/>
      <c r="BG521" s="281"/>
      <c r="BH521" s="281"/>
      <c r="BI521" s="281"/>
      <c r="BJ521" s="281"/>
      <c r="BK521" s="281"/>
      <c r="BL521" s="281"/>
      <c r="BM521" s="281"/>
      <c r="BN521" s="281"/>
      <c r="BO521" s="281"/>
      <c r="BP521" s="281"/>
      <c r="BQ521" s="281"/>
      <c r="BR521" s="281"/>
      <c r="BS521" s="281"/>
      <c r="BT521" s="281"/>
      <c r="BU521" s="281"/>
      <c r="BV521" s="281"/>
      <c r="BW521" s="281"/>
      <c r="BX521" s="281"/>
      <c r="BY521" s="281"/>
      <c r="BZ521" s="281"/>
      <c r="CA521" s="281"/>
    </row>
    <row r="522" spans="2:79" s="61" customFormat="1" x14ac:dyDescent="0.2">
      <c r="B522" s="103"/>
      <c r="C522" s="85"/>
      <c r="W522" s="281"/>
      <c r="X522" s="281"/>
      <c r="Y522" s="281"/>
      <c r="Z522" s="281"/>
      <c r="AA522" s="281"/>
      <c r="AB522" s="281"/>
      <c r="AC522" s="281"/>
      <c r="AD522" s="281"/>
      <c r="AE522" s="281"/>
      <c r="AF522" s="281"/>
      <c r="AG522" s="281"/>
      <c r="AH522" s="281"/>
      <c r="AI522" s="281"/>
      <c r="AJ522" s="281"/>
      <c r="AK522" s="281"/>
      <c r="AL522" s="281"/>
      <c r="AM522" s="281"/>
      <c r="AN522" s="281"/>
      <c r="AO522" s="281"/>
      <c r="AP522" s="281"/>
      <c r="AQ522" s="281"/>
      <c r="AR522" s="281"/>
      <c r="AS522" s="281"/>
      <c r="AT522" s="281"/>
      <c r="AU522" s="281"/>
      <c r="AV522" s="281"/>
      <c r="AW522" s="281"/>
      <c r="AX522" s="281"/>
      <c r="AY522" s="281"/>
      <c r="AZ522" s="281"/>
      <c r="BA522" s="281"/>
      <c r="BB522" s="281"/>
      <c r="BC522" s="281"/>
      <c r="BD522" s="281"/>
      <c r="BE522" s="281"/>
      <c r="BF522" s="281"/>
      <c r="BG522" s="281"/>
      <c r="BH522" s="281"/>
      <c r="BI522" s="281"/>
      <c r="BJ522" s="281"/>
      <c r="BK522" s="281"/>
      <c r="BL522" s="281"/>
      <c r="BM522" s="281"/>
      <c r="BN522" s="281"/>
      <c r="BO522" s="281"/>
      <c r="BP522" s="281"/>
      <c r="BQ522" s="281"/>
      <c r="BR522" s="281"/>
      <c r="BS522" s="281"/>
      <c r="BT522" s="281"/>
      <c r="BU522" s="281"/>
      <c r="BV522" s="281"/>
      <c r="BW522" s="281"/>
      <c r="BX522" s="281"/>
      <c r="BY522" s="281"/>
      <c r="BZ522" s="281"/>
      <c r="CA522" s="281"/>
    </row>
    <row r="523" spans="2:79" s="61" customFormat="1" x14ac:dyDescent="0.2">
      <c r="B523" s="103"/>
      <c r="C523" s="85"/>
      <c r="W523" s="281"/>
      <c r="X523" s="281"/>
      <c r="Y523" s="281"/>
      <c r="Z523" s="281"/>
      <c r="AA523" s="281"/>
      <c r="AB523" s="281"/>
      <c r="AC523" s="281"/>
      <c r="AD523" s="281"/>
      <c r="AE523" s="281"/>
      <c r="AF523" s="281"/>
      <c r="AG523" s="281"/>
      <c r="AH523" s="281"/>
      <c r="AI523" s="281"/>
      <c r="AJ523" s="281"/>
      <c r="AK523" s="281"/>
      <c r="AL523" s="281"/>
      <c r="AM523" s="281"/>
      <c r="AN523" s="281"/>
      <c r="AO523" s="281"/>
      <c r="AP523" s="281"/>
      <c r="AQ523" s="281"/>
      <c r="AR523" s="281"/>
      <c r="AS523" s="281"/>
      <c r="AT523" s="281"/>
      <c r="AU523" s="281"/>
      <c r="AV523" s="281"/>
      <c r="AW523" s="281"/>
      <c r="AX523" s="281"/>
      <c r="AY523" s="281"/>
      <c r="AZ523" s="281"/>
      <c r="BA523" s="281"/>
      <c r="BB523" s="281"/>
      <c r="BC523" s="281"/>
      <c r="BD523" s="281"/>
      <c r="BE523" s="281"/>
      <c r="BF523" s="281"/>
      <c r="BG523" s="281"/>
      <c r="BH523" s="281"/>
      <c r="BI523" s="281"/>
      <c r="BJ523" s="281"/>
      <c r="BK523" s="281"/>
      <c r="BL523" s="281"/>
      <c r="BM523" s="281"/>
      <c r="BN523" s="281"/>
      <c r="BO523" s="281"/>
      <c r="BP523" s="281"/>
      <c r="BQ523" s="281"/>
      <c r="BR523" s="281"/>
      <c r="BS523" s="281"/>
      <c r="BT523" s="281"/>
      <c r="BU523" s="281"/>
      <c r="BV523" s="281"/>
      <c r="BW523" s="281"/>
      <c r="BX523" s="281"/>
      <c r="BY523" s="281"/>
      <c r="BZ523" s="281"/>
      <c r="CA523" s="281"/>
    </row>
    <row r="524" spans="2:79" s="61" customFormat="1" x14ac:dyDescent="0.2">
      <c r="B524" s="103"/>
      <c r="C524" s="85"/>
      <c r="W524" s="281"/>
      <c r="X524" s="281"/>
      <c r="Y524" s="281"/>
      <c r="Z524" s="281"/>
      <c r="AA524" s="281"/>
      <c r="AB524" s="281"/>
      <c r="AC524" s="281"/>
      <c r="AD524" s="281"/>
      <c r="AE524" s="281"/>
      <c r="AF524" s="281"/>
      <c r="AG524" s="281"/>
      <c r="AH524" s="281"/>
      <c r="AI524" s="281"/>
      <c r="AJ524" s="281"/>
      <c r="AK524" s="281"/>
      <c r="AL524" s="281"/>
      <c r="AM524" s="281"/>
      <c r="AN524" s="281"/>
      <c r="AO524" s="281"/>
      <c r="AP524" s="281"/>
      <c r="AQ524" s="281"/>
      <c r="AR524" s="281"/>
      <c r="AS524" s="281"/>
      <c r="AT524" s="281"/>
      <c r="AU524" s="281"/>
      <c r="AV524" s="281"/>
      <c r="AW524" s="281"/>
      <c r="AX524" s="281"/>
      <c r="AY524" s="281"/>
      <c r="AZ524" s="281"/>
      <c r="BA524" s="281"/>
      <c r="BB524" s="281"/>
      <c r="BC524" s="281"/>
      <c r="BD524" s="281"/>
      <c r="BE524" s="281"/>
      <c r="BF524" s="281"/>
      <c r="BG524" s="281"/>
      <c r="BH524" s="281"/>
      <c r="BI524" s="281"/>
      <c r="BJ524" s="281"/>
      <c r="BK524" s="281"/>
      <c r="BL524" s="281"/>
      <c r="BM524" s="281"/>
      <c r="BN524" s="281"/>
      <c r="BO524" s="281"/>
      <c r="BP524" s="281"/>
      <c r="BQ524" s="281"/>
      <c r="BR524" s="281"/>
      <c r="BS524" s="281"/>
      <c r="BT524" s="281"/>
      <c r="BU524" s="281"/>
      <c r="BV524" s="281"/>
      <c r="BW524" s="281"/>
      <c r="BX524" s="281"/>
      <c r="BY524" s="281"/>
      <c r="BZ524" s="281"/>
      <c r="CA524" s="281"/>
    </row>
    <row r="525" spans="2:79" s="61" customFormat="1" x14ac:dyDescent="0.2">
      <c r="B525" s="103"/>
      <c r="C525" s="85"/>
      <c r="W525" s="281"/>
      <c r="X525" s="281"/>
      <c r="Y525" s="281"/>
      <c r="Z525" s="281"/>
      <c r="AA525" s="281"/>
      <c r="AB525" s="281"/>
      <c r="AC525" s="281"/>
      <c r="AD525" s="281"/>
      <c r="AE525" s="281"/>
      <c r="AF525" s="281"/>
      <c r="AG525" s="281"/>
      <c r="AH525" s="281"/>
      <c r="AI525" s="281"/>
      <c r="AJ525" s="281"/>
      <c r="AK525" s="281"/>
      <c r="AL525" s="281"/>
      <c r="AM525" s="281"/>
      <c r="AN525" s="281"/>
      <c r="AO525" s="281"/>
      <c r="AP525" s="281"/>
      <c r="AQ525" s="281"/>
      <c r="AR525" s="281"/>
      <c r="AS525" s="281"/>
      <c r="AT525" s="281"/>
      <c r="AU525" s="281"/>
      <c r="AV525" s="281"/>
      <c r="AW525" s="281"/>
      <c r="AX525" s="281"/>
      <c r="AY525" s="281"/>
      <c r="AZ525" s="281"/>
      <c r="BA525" s="281"/>
      <c r="BB525" s="281"/>
      <c r="BC525" s="281"/>
      <c r="BD525" s="281"/>
      <c r="BE525" s="281"/>
      <c r="BF525" s="281"/>
      <c r="BG525" s="281"/>
      <c r="BH525" s="281"/>
      <c r="BI525" s="281"/>
      <c r="BJ525" s="281"/>
      <c r="BK525" s="281"/>
      <c r="BL525" s="281"/>
      <c r="BM525" s="281"/>
      <c r="BN525" s="281"/>
      <c r="BO525" s="281"/>
      <c r="BP525" s="281"/>
      <c r="BQ525" s="281"/>
      <c r="BR525" s="281"/>
      <c r="BS525" s="281"/>
      <c r="BT525" s="281"/>
      <c r="BU525" s="281"/>
      <c r="BV525" s="281"/>
      <c r="BW525" s="281"/>
      <c r="BX525" s="281"/>
      <c r="BY525" s="281"/>
      <c r="BZ525" s="281"/>
      <c r="CA525" s="281"/>
    </row>
    <row r="526" spans="2:79" s="61" customFormat="1" x14ac:dyDescent="0.2">
      <c r="B526" s="103"/>
      <c r="C526" s="85"/>
      <c r="W526" s="281"/>
      <c r="X526" s="281"/>
      <c r="Y526" s="281"/>
      <c r="Z526" s="281"/>
      <c r="AA526" s="281"/>
      <c r="AB526" s="281"/>
      <c r="AC526" s="281"/>
      <c r="AD526" s="281"/>
      <c r="AE526" s="281"/>
      <c r="AF526" s="281"/>
      <c r="AG526" s="281"/>
      <c r="AH526" s="281"/>
      <c r="AI526" s="281"/>
      <c r="AJ526" s="281"/>
      <c r="AK526" s="281"/>
      <c r="AL526" s="281"/>
      <c r="AM526" s="281"/>
      <c r="AN526" s="281"/>
      <c r="AO526" s="281"/>
      <c r="AP526" s="281"/>
      <c r="AQ526" s="281"/>
      <c r="AR526" s="281"/>
      <c r="AS526" s="281"/>
      <c r="AT526" s="281"/>
      <c r="AU526" s="281"/>
      <c r="AV526" s="281"/>
      <c r="AW526" s="281"/>
      <c r="AX526" s="281"/>
      <c r="AY526" s="281"/>
      <c r="AZ526" s="281"/>
      <c r="BA526" s="281"/>
      <c r="BB526" s="281"/>
      <c r="BC526" s="281"/>
      <c r="BD526" s="281"/>
      <c r="BE526" s="281"/>
      <c r="BF526" s="281"/>
      <c r="BG526" s="281"/>
      <c r="BH526" s="281"/>
      <c r="BI526" s="281"/>
      <c r="BJ526" s="281"/>
      <c r="BK526" s="281"/>
      <c r="BL526" s="281"/>
      <c r="BM526" s="281"/>
      <c r="BN526" s="281"/>
      <c r="BO526" s="281"/>
      <c r="BP526" s="281"/>
      <c r="BQ526" s="281"/>
      <c r="BR526" s="281"/>
      <c r="BS526" s="281"/>
      <c r="BT526" s="281"/>
      <c r="BU526" s="281"/>
      <c r="BV526" s="281"/>
      <c r="BW526" s="281"/>
      <c r="BX526" s="281"/>
      <c r="BY526" s="281"/>
      <c r="BZ526" s="281"/>
      <c r="CA526" s="281"/>
    </row>
    <row r="527" spans="2:79" s="61" customFormat="1" x14ac:dyDescent="0.2">
      <c r="B527" s="103"/>
      <c r="C527" s="85"/>
      <c r="W527" s="281"/>
      <c r="X527" s="281"/>
      <c r="Y527" s="281"/>
      <c r="Z527" s="281"/>
      <c r="AA527" s="281"/>
      <c r="AB527" s="281"/>
      <c r="AC527" s="281"/>
      <c r="AD527" s="281"/>
      <c r="AE527" s="281"/>
      <c r="AF527" s="281"/>
      <c r="AG527" s="281"/>
      <c r="AH527" s="281"/>
      <c r="AI527" s="281"/>
      <c r="AJ527" s="281"/>
      <c r="AK527" s="281"/>
      <c r="AL527" s="281"/>
      <c r="AM527" s="281"/>
      <c r="AN527" s="281"/>
      <c r="AO527" s="281"/>
      <c r="AP527" s="281"/>
      <c r="AQ527" s="281"/>
      <c r="AR527" s="281"/>
      <c r="AS527" s="281"/>
      <c r="AT527" s="281"/>
      <c r="AU527" s="281"/>
      <c r="AV527" s="281"/>
      <c r="AW527" s="281"/>
      <c r="AX527" s="281"/>
      <c r="AY527" s="281"/>
      <c r="AZ527" s="281"/>
      <c r="BA527" s="281"/>
      <c r="BB527" s="281"/>
      <c r="BC527" s="281"/>
      <c r="BD527" s="281"/>
      <c r="BE527" s="281"/>
      <c r="BF527" s="281"/>
      <c r="BG527" s="281"/>
      <c r="BH527" s="281"/>
      <c r="BI527" s="281"/>
      <c r="BJ527" s="281"/>
      <c r="BK527" s="281"/>
      <c r="BL527" s="281"/>
      <c r="BM527" s="281"/>
      <c r="BN527" s="281"/>
      <c r="BO527" s="281"/>
      <c r="BP527" s="281"/>
      <c r="BQ527" s="281"/>
      <c r="BR527" s="281"/>
      <c r="BS527" s="281"/>
      <c r="BT527" s="281"/>
      <c r="BU527" s="281"/>
      <c r="BV527" s="281"/>
      <c r="BW527" s="281"/>
      <c r="BX527" s="281"/>
      <c r="BY527" s="281"/>
      <c r="BZ527" s="281"/>
      <c r="CA527" s="281"/>
    </row>
    <row r="528" spans="2:79" s="61" customFormat="1" x14ac:dyDescent="0.2">
      <c r="B528" s="103"/>
      <c r="C528" s="85"/>
      <c r="W528" s="281"/>
      <c r="X528" s="281"/>
      <c r="Y528" s="281"/>
      <c r="Z528" s="281"/>
      <c r="AA528" s="281"/>
      <c r="AB528" s="281"/>
      <c r="AC528" s="281"/>
      <c r="AD528" s="281"/>
      <c r="AE528" s="281"/>
      <c r="AF528" s="281"/>
      <c r="AG528" s="281"/>
      <c r="AH528" s="281"/>
      <c r="AI528" s="281"/>
      <c r="AJ528" s="281"/>
      <c r="AK528" s="281"/>
      <c r="AL528" s="281"/>
      <c r="AM528" s="281"/>
      <c r="AN528" s="281"/>
      <c r="AO528" s="281"/>
      <c r="AP528" s="281"/>
      <c r="AQ528" s="281"/>
      <c r="AR528" s="281"/>
      <c r="AS528" s="281"/>
      <c r="AT528" s="281"/>
      <c r="AU528" s="281"/>
      <c r="AV528" s="281"/>
      <c r="AW528" s="281"/>
      <c r="AX528" s="281"/>
      <c r="AY528" s="281"/>
      <c r="AZ528" s="281"/>
      <c r="BA528" s="281"/>
      <c r="BB528" s="281"/>
      <c r="BC528" s="281"/>
      <c r="BD528" s="281"/>
      <c r="BE528" s="281"/>
      <c r="BF528" s="281"/>
      <c r="BG528" s="281"/>
      <c r="BH528" s="281"/>
      <c r="BI528" s="281"/>
      <c r="BJ528" s="281"/>
      <c r="BK528" s="281"/>
      <c r="BL528" s="281"/>
      <c r="BM528" s="281"/>
      <c r="BN528" s="281"/>
      <c r="BO528" s="281"/>
      <c r="BP528" s="281"/>
      <c r="BQ528" s="281"/>
      <c r="BR528" s="281"/>
      <c r="BS528" s="281"/>
      <c r="BT528" s="281"/>
      <c r="BU528" s="281"/>
      <c r="BV528" s="281"/>
      <c r="BW528" s="281"/>
      <c r="BX528" s="281"/>
      <c r="BY528" s="281"/>
      <c r="BZ528" s="281"/>
      <c r="CA528" s="281"/>
    </row>
    <row r="529" spans="2:79" s="61" customFormat="1" x14ac:dyDescent="0.2">
      <c r="B529" s="103"/>
      <c r="C529" s="85"/>
      <c r="W529" s="281"/>
      <c r="X529" s="281"/>
      <c r="Y529" s="281"/>
      <c r="Z529" s="281"/>
      <c r="AA529" s="281"/>
      <c r="AB529" s="281"/>
      <c r="AC529" s="281"/>
      <c r="AD529" s="281"/>
      <c r="AE529" s="281"/>
      <c r="AF529" s="281"/>
      <c r="AG529" s="281"/>
      <c r="AH529" s="281"/>
      <c r="AI529" s="281"/>
      <c r="AJ529" s="281"/>
      <c r="AK529" s="281"/>
      <c r="AL529" s="281"/>
      <c r="AM529" s="281"/>
      <c r="AN529" s="281"/>
      <c r="AO529" s="281"/>
      <c r="AP529" s="281"/>
      <c r="AQ529" s="281"/>
      <c r="AR529" s="281"/>
      <c r="AS529" s="281"/>
      <c r="AT529" s="281"/>
      <c r="AU529" s="281"/>
      <c r="AV529" s="281"/>
      <c r="AW529" s="281"/>
      <c r="AX529" s="281"/>
      <c r="AY529" s="281"/>
      <c r="AZ529" s="281"/>
      <c r="BA529" s="281"/>
      <c r="BB529" s="281"/>
      <c r="BC529" s="281"/>
      <c r="BD529" s="281"/>
      <c r="BE529" s="281"/>
      <c r="BF529" s="281"/>
      <c r="BG529" s="281"/>
      <c r="BH529" s="281"/>
      <c r="BI529" s="281"/>
      <c r="BJ529" s="281"/>
      <c r="BK529" s="281"/>
      <c r="BL529" s="281"/>
      <c r="BM529" s="281"/>
      <c r="BN529" s="281"/>
      <c r="BO529" s="281"/>
      <c r="BP529" s="281"/>
      <c r="BQ529" s="281"/>
      <c r="BR529" s="281"/>
      <c r="BS529" s="281"/>
      <c r="BT529" s="281"/>
      <c r="BU529" s="281"/>
      <c r="BV529" s="281"/>
      <c r="BW529" s="281"/>
      <c r="BX529" s="281"/>
      <c r="BY529" s="281"/>
      <c r="BZ529" s="281"/>
      <c r="CA529" s="281"/>
    </row>
    <row r="530" spans="2:79" s="61" customFormat="1" x14ac:dyDescent="0.2">
      <c r="B530" s="103"/>
      <c r="C530" s="85"/>
      <c r="W530" s="281"/>
      <c r="X530" s="281"/>
      <c r="Y530" s="281"/>
      <c r="Z530" s="281"/>
      <c r="AA530" s="281"/>
      <c r="AB530" s="281"/>
      <c r="AC530" s="281"/>
      <c r="AD530" s="281"/>
      <c r="AE530" s="281"/>
      <c r="AF530" s="281"/>
      <c r="AG530" s="281"/>
      <c r="AH530" s="281"/>
      <c r="AI530" s="281"/>
      <c r="AJ530" s="281"/>
      <c r="AK530" s="281"/>
      <c r="AL530" s="281"/>
      <c r="AM530" s="281"/>
      <c r="AN530" s="281"/>
      <c r="AO530" s="281"/>
      <c r="AP530" s="281"/>
      <c r="AQ530" s="281"/>
      <c r="AR530" s="281"/>
      <c r="AS530" s="281"/>
      <c r="AT530" s="281"/>
      <c r="AU530" s="281"/>
      <c r="AV530" s="281"/>
      <c r="AW530" s="281"/>
      <c r="AX530" s="281"/>
      <c r="AY530" s="281"/>
      <c r="AZ530" s="281"/>
      <c r="BA530" s="281"/>
      <c r="BB530" s="281"/>
      <c r="BC530" s="281"/>
      <c r="BD530" s="281"/>
      <c r="BE530" s="281"/>
      <c r="BF530" s="281"/>
      <c r="BG530" s="281"/>
      <c r="BH530" s="281"/>
      <c r="BI530" s="281"/>
      <c r="BJ530" s="281"/>
      <c r="BK530" s="281"/>
      <c r="BL530" s="281"/>
      <c r="BM530" s="281"/>
      <c r="BN530" s="281"/>
      <c r="BO530" s="281"/>
      <c r="BP530" s="281"/>
      <c r="BQ530" s="281"/>
      <c r="BR530" s="281"/>
      <c r="BS530" s="281"/>
      <c r="BT530" s="281"/>
      <c r="BU530" s="281"/>
      <c r="BV530" s="281"/>
      <c r="BW530" s="281"/>
      <c r="BX530" s="281"/>
      <c r="BY530" s="281"/>
      <c r="BZ530" s="281"/>
      <c r="CA530" s="281"/>
    </row>
    <row r="531" spans="2:79" s="61" customFormat="1" x14ac:dyDescent="0.2">
      <c r="B531" s="103"/>
      <c r="C531" s="85"/>
      <c r="W531" s="281"/>
      <c r="X531" s="281"/>
      <c r="Y531" s="281"/>
      <c r="Z531" s="281"/>
      <c r="AA531" s="281"/>
      <c r="AB531" s="281"/>
      <c r="AC531" s="281"/>
      <c r="AD531" s="281"/>
      <c r="AE531" s="281"/>
      <c r="AF531" s="281"/>
      <c r="AG531" s="281"/>
      <c r="AH531" s="281"/>
      <c r="AI531" s="281"/>
      <c r="AJ531" s="281"/>
      <c r="AK531" s="281"/>
      <c r="AL531" s="281"/>
      <c r="AM531" s="281"/>
      <c r="AN531" s="281"/>
      <c r="AO531" s="281"/>
      <c r="AP531" s="281"/>
      <c r="AQ531" s="281"/>
      <c r="AR531" s="281"/>
      <c r="AS531" s="281"/>
      <c r="AT531" s="281"/>
      <c r="AU531" s="281"/>
      <c r="AV531" s="281"/>
      <c r="AW531" s="281"/>
      <c r="AX531" s="281"/>
      <c r="AY531" s="281"/>
      <c r="AZ531" s="281"/>
      <c r="BA531" s="281"/>
      <c r="BB531" s="281"/>
      <c r="BC531" s="281"/>
      <c r="BD531" s="281"/>
      <c r="BE531" s="281"/>
      <c r="BF531" s="281"/>
      <c r="BG531" s="281"/>
      <c r="BH531" s="281"/>
      <c r="BI531" s="281"/>
      <c r="BJ531" s="281"/>
      <c r="BK531" s="281"/>
      <c r="BL531" s="281"/>
      <c r="BM531" s="281"/>
      <c r="BN531" s="281"/>
      <c r="BO531" s="281"/>
      <c r="BP531" s="281"/>
      <c r="BQ531" s="281"/>
      <c r="BR531" s="281"/>
      <c r="BS531" s="281"/>
      <c r="BT531" s="281"/>
      <c r="BU531" s="281"/>
      <c r="BV531" s="281"/>
      <c r="BW531" s="281"/>
      <c r="BX531" s="281"/>
      <c r="BY531" s="281"/>
      <c r="BZ531" s="281"/>
      <c r="CA531" s="281"/>
    </row>
    <row r="532" spans="2:79" s="61" customFormat="1" x14ac:dyDescent="0.2">
      <c r="B532" s="103"/>
      <c r="C532" s="85"/>
      <c r="W532" s="281"/>
      <c r="X532" s="281"/>
      <c r="Y532" s="281"/>
      <c r="Z532" s="281"/>
      <c r="AA532" s="281"/>
      <c r="AB532" s="281"/>
      <c r="AC532" s="281"/>
      <c r="AD532" s="281"/>
      <c r="AE532" s="281"/>
      <c r="AF532" s="281"/>
      <c r="AG532" s="281"/>
      <c r="AH532" s="281"/>
      <c r="AI532" s="281"/>
      <c r="AJ532" s="281"/>
      <c r="AK532" s="281"/>
      <c r="AL532" s="281"/>
      <c r="AM532" s="281"/>
      <c r="AN532" s="281"/>
      <c r="AO532" s="281"/>
      <c r="AP532" s="281"/>
      <c r="AQ532" s="281"/>
      <c r="AR532" s="281"/>
      <c r="AS532" s="281"/>
      <c r="AT532" s="281"/>
      <c r="AU532" s="281"/>
      <c r="AV532" s="281"/>
      <c r="AW532" s="281"/>
      <c r="AX532" s="281"/>
      <c r="AY532" s="281"/>
      <c r="AZ532" s="281"/>
      <c r="BA532" s="281"/>
      <c r="BB532" s="281"/>
      <c r="BC532" s="281"/>
      <c r="BD532" s="281"/>
      <c r="BE532" s="281"/>
      <c r="BF532" s="281"/>
      <c r="BG532" s="281"/>
      <c r="BH532" s="281"/>
      <c r="BI532" s="281"/>
      <c r="BJ532" s="281"/>
      <c r="BK532" s="281"/>
      <c r="BL532" s="281"/>
      <c r="BM532" s="281"/>
      <c r="BN532" s="281"/>
      <c r="BO532" s="281"/>
      <c r="BP532" s="281"/>
      <c r="BQ532" s="281"/>
      <c r="BR532" s="281"/>
      <c r="BS532" s="281"/>
      <c r="BT532" s="281"/>
      <c r="BU532" s="281"/>
      <c r="BV532" s="281"/>
      <c r="BW532" s="281"/>
      <c r="BX532" s="281"/>
      <c r="BY532" s="281"/>
      <c r="BZ532" s="281"/>
      <c r="CA532" s="281"/>
    </row>
    <row r="533" spans="2:79" s="61" customFormat="1" x14ac:dyDescent="0.2">
      <c r="B533" s="103"/>
      <c r="C533" s="85"/>
      <c r="W533" s="281"/>
      <c r="X533" s="281"/>
      <c r="Y533" s="281"/>
      <c r="Z533" s="281"/>
      <c r="AA533" s="281"/>
      <c r="AB533" s="281"/>
      <c r="AC533" s="281"/>
      <c r="AD533" s="281"/>
      <c r="AE533" s="281"/>
      <c r="AF533" s="281"/>
      <c r="AG533" s="281"/>
      <c r="AH533" s="281"/>
      <c r="AI533" s="281"/>
      <c r="AJ533" s="281"/>
      <c r="AK533" s="281"/>
      <c r="AL533" s="281"/>
      <c r="AM533" s="281"/>
      <c r="AN533" s="281"/>
      <c r="AO533" s="281"/>
      <c r="AP533" s="281"/>
      <c r="AQ533" s="281"/>
      <c r="AR533" s="281"/>
      <c r="AS533" s="281"/>
      <c r="AT533" s="281"/>
      <c r="AU533" s="281"/>
      <c r="AV533" s="281"/>
      <c r="AW533" s="281"/>
      <c r="AX533" s="281"/>
      <c r="AY533" s="281"/>
      <c r="AZ533" s="281"/>
      <c r="BA533" s="281"/>
      <c r="BB533" s="281"/>
      <c r="BC533" s="281"/>
      <c r="BD533" s="281"/>
      <c r="BE533" s="281"/>
      <c r="BF533" s="281"/>
      <c r="BG533" s="281"/>
      <c r="BH533" s="281"/>
      <c r="BI533" s="281"/>
      <c r="BJ533" s="281"/>
      <c r="BK533" s="281"/>
      <c r="BL533" s="281"/>
      <c r="BM533" s="281"/>
      <c r="BN533" s="281"/>
      <c r="BO533" s="281"/>
      <c r="BP533" s="281"/>
      <c r="BQ533" s="281"/>
      <c r="BR533" s="281"/>
      <c r="BS533" s="281"/>
      <c r="BT533" s="281"/>
      <c r="BU533" s="281"/>
      <c r="BV533" s="281"/>
      <c r="BW533" s="281"/>
      <c r="BX533" s="281"/>
      <c r="BY533" s="281"/>
      <c r="BZ533" s="281"/>
      <c r="CA533" s="281"/>
    </row>
    <row r="534" spans="2:79" s="61" customFormat="1" x14ac:dyDescent="0.2">
      <c r="B534" s="103"/>
      <c r="C534" s="85"/>
      <c r="W534" s="281"/>
      <c r="X534" s="281"/>
      <c r="Y534" s="281"/>
      <c r="Z534" s="281"/>
      <c r="AA534" s="281"/>
      <c r="AB534" s="281"/>
      <c r="AC534" s="281"/>
      <c r="AD534" s="281"/>
      <c r="AE534" s="281"/>
      <c r="AF534" s="281"/>
      <c r="AG534" s="281"/>
      <c r="AH534" s="281"/>
      <c r="AI534" s="281"/>
      <c r="AJ534" s="281"/>
      <c r="AK534" s="281"/>
      <c r="AL534" s="281"/>
      <c r="AM534" s="281"/>
      <c r="AN534" s="281"/>
      <c r="AO534" s="281"/>
      <c r="AP534" s="281"/>
      <c r="AQ534" s="281"/>
      <c r="AR534" s="281"/>
      <c r="AS534" s="281"/>
      <c r="AT534" s="281"/>
      <c r="AU534" s="281"/>
      <c r="AV534" s="281"/>
      <c r="AW534" s="281"/>
      <c r="AX534" s="281"/>
      <c r="AY534" s="281"/>
      <c r="AZ534" s="281"/>
      <c r="BA534" s="281"/>
      <c r="BB534" s="281"/>
      <c r="BC534" s="281"/>
      <c r="BD534" s="281"/>
      <c r="BE534" s="281"/>
      <c r="BF534" s="281"/>
      <c r="BG534" s="281"/>
      <c r="BH534" s="281"/>
      <c r="BI534" s="281"/>
      <c r="BJ534" s="281"/>
      <c r="BK534" s="281"/>
      <c r="BL534" s="281"/>
      <c r="BM534" s="281"/>
      <c r="BN534" s="281"/>
      <c r="BO534" s="281"/>
      <c r="BP534" s="281"/>
      <c r="BQ534" s="281"/>
      <c r="BR534" s="281"/>
      <c r="BS534" s="281"/>
      <c r="BT534" s="281"/>
      <c r="BU534" s="281"/>
      <c r="BV534" s="281"/>
      <c r="BW534" s="281"/>
      <c r="BX534" s="281"/>
      <c r="BY534" s="281"/>
      <c r="BZ534" s="281"/>
      <c r="CA534" s="281"/>
    </row>
    <row r="535" spans="2:79" s="61" customFormat="1" x14ac:dyDescent="0.2">
      <c r="B535" s="103"/>
      <c r="C535" s="85"/>
      <c r="W535" s="281"/>
      <c r="X535" s="281"/>
      <c r="Y535" s="281"/>
      <c r="Z535" s="281"/>
      <c r="AA535" s="281"/>
      <c r="AB535" s="281"/>
      <c r="AC535" s="281"/>
      <c r="AD535" s="281"/>
      <c r="AE535" s="281"/>
      <c r="AF535" s="281"/>
      <c r="AG535" s="281"/>
      <c r="AH535" s="281"/>
      <c r="AI535" s="281"/>
      <c r="AJ535" s="281"/>
      <c r="AK535" s="281"/>
      <c r="AL535" s="281"/>
      <c r="AM535" s="281"/>
      <c r="AN535" s="281"/>
      <c r="AO535" s="281"/>
      <c r="AP535" s="281"/>
      <c r="AQ535" s="281"/>
      <c r="AR535" s="281"/>
      <c r="AS535" s="281"/>
      <c r="AT535" s="281"/>
      <c r="AU535" s="281"/>
      <c r="AV535" s="281"/>
      <c r="AW535" s="281"/>
      <c r="AX535" s="281"/>
      <c r="AY535" s="281"/>
      <c r="AZ535" s="281"/>
      <c r="BA535" s="281"/>
      <c r="BB535" s="281"/>
      <c r="BC535" s="281"/>
      <c r="BD535" s="281"/>
      <c r="BE535" s="281"/>
      <c r="BF535" s="281"/>
      <c r="BG535" s="281"/>
      <c r="BH535" s="281"/>
      <c r="BI535" s="281"/>
      <c r="BJ535" s="281"/>
      <c r="BK535" s="281"/>
      <c r="BL535" s="281"/>
      <c r="BM535" s="281"/>
      <c r="BN535" s="281"/>
      <c r="BO535" s="281"/>
      <c r="BP535" s="281"/>
      <c r="BQ535" s="281"/>
      <c r="BR535" s="281"/>
      <c r="BS535" s="281"/>
      <c r="BT535" s="281"/>
      <c r="BU535" s="281"/>
      <c r="BV535" s="281"/>
      <c r="BW535" s="281"/>
      <c r="BX535" s="281"/>
      <c r="BY535" s="281"/>
      <c r="BZ535" s="281"/>
      <c r="CA535" s="281"/>
    </row>
    <row r="536" spans="2:79" s="61" customFormat="1" x14ac:dyDescent="0.2">
      <c r="B536" s="103"/>
      <c r="C536" s="85"/>
      <c r="W536" s="281"/>
      <c r="X536" s="281"/>
      <c r="Y536" s="281"/>
      <c r="Z536" s="281"/>
      <c r="AA536" s="281"/>
      <c r="AB536" s="281"/>
      <c r="AC536" s="281"/>
      <c r="AD536" s="281"/>
      <c r="AE536" s="281"/>
      <c r="AF536" s="281"/>
      <c r="AG536" s="281"/>
      <c r="AH536" s="281"/>
      <c r="AI536" s="281"/>
      <c r="AJ536" s="281"/>
      <c r="AK536" s="281"/>
      <c r="AL536" s="281"/>
      <c r="AM536" s="281"/>
      <c r="AN536" s="281"/>
      <c r="AO536" s="281"/>
      <c r="AP536" s="281"/>
      <c r="AQ536" s="281"/>
      <c r="AR536" s="281"/>
      <c r="AS536" s="281"/>
      <c r="AT536" s="281"/>
      <c r="AU536" s="281"/>
      <c r="AV536" s="281"/>
      <c r="AW536" s="281"/>
      <c r="AX536" s="281"/>
      <c r="AY536" s="281"/>
      <c r="AZ536" s="281"/>
      <c r="BA536" s="281"/>
      <c r="BB536" s="281"/>
      <c r="BC536" s="281"/>
      <c r="BD536" s="281"/>
      <c r="BE536" s="281"/>
      <c r="BF536" s="281"/>
      <c r="BG536" s="281"/>
      <c r="BH536" s="281"/>
      <c r="BI536" s="281"/>
      <c r="BJ536" s="281"/>
      <c r="BK536" s="281"/>
      <c r="BL536" s="281"/>
      <c r="BM536" s="281"/>
      <c r="BN536" s="281"/>
      <c r="BO536" s="281"/>
      <c r="BP536" s="281"/>
      <c r="BQ536" s="281"/>
      <c r="BR536" s="281"/>
      <c r="BS536" s="281"/>
      <c r="BT536" s="281"/>
      <c r="BU536" s="281"/>
      <c r="BV536" s="281"/>
      <c r="BW536" s="281"/>
      <c r="BX536" s="281"/>
      <c r="BY536" s="281"/>
      <c r="BZ536" s="281"/>
      <c r="CA536" s="281"/>
    </row>
    <row r="537" spans="2:79" s="61" customFormat="1" x14ac:dyDescent="0.2">
      <c r="B537" s="103"/>
      <c r="C537" s="85"/>
      <c r="W537" s="281"/>
      <c r="X537" s="281"/>
      <c r="Y537" s="281"/>
      <c r="Z537" s="281"/>
      <c r="AA537" s="281"/>
      <c r="AB537" s="281"/>
      <c r="AC537" s="281"/>
      <c r="AD537" s="281"/>
      <c r="AE537" s="281"/>
      <c r="AF537" s="281"/>
      <c r="AG537" s="281"/>
      <c r="AH537" s="281"/>
      <c r="AI537" s="281"/>
      <c r="AJ537" s="281"/>
      <c r="AK537" s="281"/>
      <c r="AL537" s="281"/>
      <c r="AM537" s="281"/>
      <c r="AN537" s="281"/>
      <c r="AO537" s="281"/>
      <c r="AP537" s="281"/>
      <c r="AQ537" s="281"/>
      <c r="AR537" s="281"/>
      <c r="AS537" s="281"/>
      <c r="AT537" s="281"/>
      <c r="AU537" s="281"/>
      <c r="AV537" s="281"/>
      <c r="AW537" s="281"/>
      <c r="AX537" s="281"/>
      <c r="AY537" s="281"/>
      <c r="AZ537" s="281"/>
      <c r="BA537" s="281"/>
      <c r="BB537" s="281"/>
      <c r="BC537" s="281"/>
      <c r="BD537" s="281"/>
      <c r="BE537" s="281"/>
      <c r="BF537" s="281"/>
      <c r="BG537" s="281"/>
      <c r="BH537" s="281"/>
      <c r="BI537" s="281"/>
      <c r="BJ537" s="281"/>
      <c r="BK537" s="281"/>
      <c r="BL537" s="281"/>
      <c r="BM537" s="281"/>
      <c r="BN537" s="281"/>
      <c r="BO537" s="281"/>
      <c r="BP537" s="281"/>
      <c r="BQ537" s="281"/>
      <c r="BR537" s="281"/>
      <c r="BS537" s="281"/>
      <c r="BT537" s="281"/>
      <c r="BU537" s="281"/>
      <c r="BV537" s="281"/>
      <c r="BW537" s="281"/>
      <c r="BX537" s="281"/>
      <c r="BY537" s="281"/>
      <c r="BZ537" s="281"/>
      <c r="CA537" s="281"/>
    </row>
    <row r="538" spans="2:79" s="61" customFormat="1" x14ac:dyDescent="0.2">
      <c r="B538" s="103"/>
      <c r="C538" s="85"/>
      <c r="W538" s="281"/>
      <c r="X538" s="281"/>
      <c r="Y538" s="281"/>
      <c r="Z538" s="281"/>
      <c r="AA538" s="281"/>
      <c r="AB538" s="281"/>
      <c r="AC538" s="281"/>
      <c r="AD538" s="281"/>
      <c r="AE538" s="281"/>
      <c r="AF538" s="281"/>
      <c r="AG538" s="281"/>
      <c r="AH538" s="281"/>
      <c r="AI538" s="281"/>
      <c r="AJ538" s="281"/>
      <c r="AK538" s="281"/>
      <c r="AL538" s="281"/>
      <c r="AM538" s="281"/>
      <c r="AN538" s="281"/>
      <c r="AO538" s="281"/>
      <c r="AP538" s="281"/>
      <c r="AQ538" s="281"/>
      <c r="AR538" s="281"/>
      <c r="AS538" s="281"/>
      <c r="AT538" s="281"/>
      <c r="AU538" s="281"/>
      <c r="AV538" s="281"/>
      <c r="AW538" s="281"/>
      <c r="AX538" s="281"/>
      <c r="AY538" s="281"/>
      <c r="AZ538" s="281"/>
      <c r="BA538" s="281"/>
      <c r="BB538" s="281"/>
      <c r="BC538" s="281"/>
      <c r="BD538" s="281"/>
      <c r="BE538" s="281"/>
      <c r="BF538" s="281"/>
      <c r="BG538" s="281"/>
      <c r="BH538" s="281"/>
      <c r="BI538" s="281"/>
      <c r="BJ538" s="281"/>
      <c r="BK538" s="281"/>
      <c r="BL538" s="281"/>
      <c r="BM538" s="281"/>
      <c r="BN538" s="281"/>
      <c r="BO538" s="281"/>
      <c r="BP538" s="281"/>
      <c r="BQ538" s="281"/>
      <c r="BR538" s="281"/>
      <c r="BS538" s="281"/>
      <c r="BT538" s="281"/>
      <c r="BU538" s="281"/>
      <c r="BV538" s="281"/>
      <c r="BW538" s="281"/>
      <c r="BX538" s="281"/>
      <c r="BY538" s="281"/>
      <c r="BZ538" s="281"/>
      <c r="CA538" s="281"/>
    </row>
    <row r="539" spans="2:79" s="61" customFormat="1" x14ac:dyDescent="0.2">
      <c r="B539" s="103"/>
      <c r="C539" s="85"/>
      <c r="W539" s="281"/>
      <c r="X539" s="281"/>
      <c r="Y539" s="281"/>
      <c r="Z539" s="281"/>
      <c r="AA539" s="281"/>
      <c r="AB539" s="281"/>
      <c r="AC539" s="281"/>
      <c r="AD539" s="281"/>
      <c r="AE539" s="281"/>
      <c r="AF539" s="281"/>
      <c r="AG539" s="281"/>
      <c r="AH539" s="281"/>
      <c r="AI539" s="281"/>
      <c r="AJ539" s="281"/>
      <c r="AK539" s="281"/>
      <c r="AL539" s="281"/>
      <c r="AM539" s="281"/>
      <c r="AN539" s="281"/>
      <c r="AO539" s="281"/>
      <c r="AP539" s="281"/>
      <c r="AQ539" s="281"/>
      <c r="AR539" s="281"/>
      <c r="AS539" s="281"/>
      <c r="AT539" s="281"/>
      <c r="AU539" s="281"/>
      <c r="AV539" s="281"/>
      <c r="AW539" s="281"/>
      <c r="AX539" s="281"/>
      <c r="AY539" s="281"/>
      <c r="AZ539" s="281"/>
      <c r="BA539" s="281"/>
      <c r="BB539" s="281"/>
      <c r="BC539" s="281"/>
      <c r="BD539" s="281"/>
      <c r="BE539" s="281"/>
      <c r="BF539" s="281"/>
      <c r="BG539" s="281"/>
      <c r="BH539" s="281"/>
      <c r="BI539" s="281"/>
      <c r="BJ539" s="281"/>
      <c r="BK539" s="281"/>
      <c r="BL539" s="281"/>
      <c r="BM539" s="281"/>
      <c r="BN539" s="281"/>
      <c r="BO539" s="281"/>
      <c r="BP539" s="281"/>
      <c r="BQ539" s="281"/>
      <c r="BR539" s="281"/>
      <c r="BS539" s="281"/>
      <c r="BT539" s="281"/>
      <c r="BU539" s="281"/>
      <c r="BV539" s="281"/>
      <c r="BW539" s="281"/>
      <c r="BX539" s="281"/>
      <c r="BY539" s="281"/>
      <c r="BZ539" s="281"/>
      <c r="CA539" s="281"/>
    </row>
    <row r="540" spans="2:79" s="61" customFormat="1" x14ac:dyDescent="0.2">
      <c r="B540" s="103"/>
      <c r="C540" s="85"/>
      <c r="W540" s="281"/>
      <c r="X540" s="281"/>
      <c r="Y540" s="281"/>
      <c r="Z540" s="281"/>
      <c r="AA540" s="281"/>
      <c r="AB540" s="281"/>
      <c r="AC540" s="281"/>
      <c r="AD540" s="281"/>
      <c r="AE540" s="281"/>
      <c r="AF540" s="281"/>
      <c r="AG540" s="281"/>
      <c r="AH540" s="281"/>
      <c r="AI540" s="281"/>
      <c r="AJ540" s="281"/>
      <c r="AK540" s="281"/>
      <c r="AL540" s="281"/>
      <c r="AM540" s="281"/>
      <c r="AN540" s="281"/>
      <c r="AO540" s="281"/>
      <c r="AP540" s="281"/>
      <c r="AQ540" s="281"/>
      <c r="AR540" s="281"/>
      <c r="AS540" s="281"/>
      <c r="AT540" s="281"/>
      <c r="AU540" s="281"/>
      <c r="AV540" s="281"/>
      <c r="AW540" s="281"/>
      <c r="AX540" s="281"/>
      <c r="AY540" s="281"/>
      <c r="AZ540" s="281"/>
      <c r="BA540" s="281"/>
      <c r="BB540" s="281"/>
      <c r="BC540" s="281"/>
      <c r="BD540" s="281"/>
      <c r="BE540" s="281"/>
      <c r="BF540" s="281"/>
      <c r="BG540" s="281"/>
      <c r="BH540" s="281"/>
      <c r="BI540" s="281"/>
      <c r="BJ540" s="281"/>
      <c r="BK540" s="281"/>
      <c r="BL540" s="281"/>
      <c r="BM540" s="281"/>
      <c r="BN540" s="281"/>
      <c r="BO540" s="281"/>
      <c r="BP540" s="281"/>
      <c r="BQ540" s="281"/>
      <c r="BR540" s="281"/>
      <c r="BS540" s="281"/>
      <c r="BT540" s="281"/>
      <c r="BU540" s="281"/>
      <c r="BV540" s="281"/>
      <c r="BW540" s="281"/>
      <c r="BX540" s="281"/>
      <c r="BY540" s="281"/>
      <c r="BZ540" s="281"/>
      <c r="CA540" s="281"/>
    </row>
    <row r="541" spans="2:79" s="61" customFormat="1" x14ac:dyDescent="0.2">
      <c r="B541" s="103"/>
      <c r="C541" s="85"/>
      <c r="W541" s="281"/>
      <c r="X541" s="281"/>
      <c r="Y541" s="281"/>
      <c r="Z541" s="281"/>
      <c r="AA541" s="281"/>
      <c r="AB541" s="281"/>
      <c r="AC541" s="281"/>
      <c r="AD541" s="281"/>
      <c r="AE541" s="281"/>
      <c r="AF541" s="281"/>
      <c r="AG541" s="281"/>
      <c r="AH541" s="281"/>
      <c r="AI541" s="281"/>
      <c r="AJ541" s="281"/>
      <c r="AK541" s="281"/>
      <c r="AL541" s="281"/>
      <c r="AM541" s="281"/>
      <c r="AN541" s="281"/>
      <c r="AO541" s="281"/>
      <c r="AP541" s="281"/>
      <c r="AQ541" s="281"/>
      <c r="AR541" s="281"/>
      <c r="AS541" s="281"/>
      <c r="AT541" s="281"/>
      <c r="AU541" s="281"/>
      <c r="AV541" s="281"/>
      <c r="AW541" s="281"/>
      <c r="AX541" s="281"/>
      <c r="AY541" s="281"/>
      <c r="AZ541" s="281"/>
      <c r="BA541" s="281"/>
      <c r="BB541" s="281"/>
      <c r="BC541" s="281"/>
      <c r="BD541" s="281"/>
      <c r="BE541" s="281"/>
      <c r="BF541" s="281"/>
      <c r="BG541" s="281"/>
      <c r="BH541" s="281"/>
      <c r="BI541" s="281"/>
      <c r="BJ541" s="281"/>
      <c r="BK541" s="281"/>
      <c r="BL541" s="281"/>
      <c r="BM541" s="281"/>
      <c r="BN541" s="281"/>
      <c r="BO541" s="281"/>
      <c r="BP541" s="281"/>
      <c r="BQ541" s="281"/>
      <c r="BR541" s="281"/>
      <c r="BS541" s="281"/>
      <c r="BT541" s="281"/>
      <c r="BU541" s="281"/>
      <c r="BV541" s="281"/>
      <c r="BW541" s="281"/>
      <c r="BX541" s="281"/>
      <c r="BY541" s="281"/>
      <c r="BZ541" s="281"/>
      <c r="CA541" s="281"/>
    </row>
    <row r="542" spans="2:79" s="61" customFormat="1" x14ac:dyDescent="0.2">
      <c r="B542" s="103"/>
      <c r="C542" s="85"/>
      <c r="W542" s="281"/>
      <c r="X542" s="281"/>
      <c r="Y542" s="281"/>
      <c r="Z542" s="281"/>
      <c r="AA542" s="281"/>
      <c r="AB542" s="281"/>
      <c r="AC542" s="281"/>
      <c r="AD542" s="281"/>
      <c r="AE542" s="281"/>
      <c r="AF542" s="281"/>
      <c r="AG542" s="281"/>
      <c r="AH542" s="281"/>
      <c r="AI542" s="281"/>
      <c r="AJ542" s="281"/>
      <c r="AK542" s="281"/>
      <c r="AL542" s="281"/>
      <c r="AM542" s="281"/>
      <c r="AN542" s="281"/>
      <c r="AO542" s="281"/>
      <c r="AP542" s="281"/>
      <c r="AQ542" s="281"/>
      <c r="AR542" s="281"/>
      <c r="AS542" s="281"/>
      <c r="AT542" s="281"/>
      <c r="AU542" s="281"/>
      <c r="AV542" s="281"/>
      <c r="AW542" s="281"/>
      <c r="AX542" s="281"/>
      <c r="AY542" s="281"/>
      <c r="AZ542" s="281"/>
      <c r="BA542" s="281"/>
      <c r="BB542" s="281"/>
      <c r="BC542" s="281"/>
      <c r="BD542" s="281"/>
      <c r="BE542" s="281"/>
      <c r="BF542" s="281"/>
      <c r="BG542" s="281"/>
      <c r="BH542" s="281"/>
      <c r="BI542" s="281"/>
      <c r="BJ542" s="281"/>
      <c r="BK542" s="281"/>
      <c r="BL542" s="281"/>
      <c r="BM542" s="281"/>
      <c r="BN542" s="281"/>
      <c r="BO542" s="281"/>
      <c r="BP542" s="281"/>
      <c r="BQ542" s="281"/>
      <c r="BR542" s="281"/>
      <c r="BS542" s="281"/>
      <c r="BT542" s="281"/>
      <c r="BU542" s="281"/>
      <c r="BV542" s="281"/>
      <c r="BW542" s="281"/>
      <c r="BX542" s="281"/>
      <c r="BY542" s="281"/>
      <c r="BZ542" s="281"/>
      <c r="CA542" s="281"/>
    </row>
    <row r="543" spans="2:79" s="61" customFormat="1" x14ac:dyDescent="0.2">
      <c r="B543" s="103"/>
      <c r="C543" s="85"/>
      <c r="W543" s="281"/>
      <c r="X543" s="281"/>
      <c r="Y543" s="281"/>
      <c r="Z543" s="281"/>
      <c r="AA543" s="281"/>
      <c r="AB543" s="281"/>
      <c r="AC543" s="281"/>
      <c r="AD543" s="281"/>
      <c r="AE543" s="281"/>
      <c r="AF543" s="281"/>
      <c r="AG543" s="281"/>
      <c r="AH543" s="281"/>
      <c r="AI543" s="281"/>
      <c r="AJ543" s="281"/>
      <c r="AK543" s="281"/>
      <c r="AL543" s="281"/>
      <c r="AM543" s="281"/>
      <c r="AN543" s="281"/>
      <c r="AO543" s="281"/>
      <c r="AP543" s="281"/>
      <c r="AQ543" s="281"/>
      <c r="AR543" s="281"/>
      <c r="AS543" s="281"/>
      <c r="AT543" s="281"/>
      <c r="AU543" s="281"/>
      <c r="AV543" s="281"/>
      <c r="AW543" s="281"/>
      <c r="AX543" s="281"/>
      <c r="AY543" s="281"/>
      <c r="AZ543" s="281"/>
      <c r="BA543" s="281"/>
      <c r="BB543" s="281"/>
      <c r="BC543" s="281"/>
      <c r="BD543" s="281"/>
      <c r="BE543" s="281"/>
      <c r="BF543" s="281"/>
      <c r="BG543" s="281"/>
      <c r="BH543" s="281"/>
      <c r="BI543" s="281"/>
      <c r="BJ543" s="281"/>
      <c r="BK543" s="281"/>
      <c r="BL543" s="281"/>
      <c r="BM543" s="281"/>
      <c r="BN543" s="281"/>
      <c r="BO543" s="281"/>
      <c r="BP543" s="281"/>
      <c r="BQ543" s="281"/>
      <c r="BR543" s="281"/>
      <c r="BS543" s="281"/>
      <c r="BT543" s="281"/>
      <c r="BU543" s="281"/>
      <c r="BV543" s="281"/>
      <c r="BW543" s="281"/>
      <c r="BX543" s="281"/>
      <c r="BY543" s="281"/>
      <c r="BZ543" s="281"/>
      <c r="CA543" s="281"/>
    </row>
    <row r="544" spans="2:79" s="61" customFormat="1" x14ac:dyDescent="0.2">
      <c r="B544" s="103"/>
      <c r="C544" s="85"/>
      <c r="W544" s="281"/>
      <c r="X544" s="281"/>
      <c r="Y544" s="281"/>
      <c r="Z544" s="281"/>
      <c r="AA544" s="281"/>
      <c r="AB544" s="281"/>
      <c r="AC544" s="281"/>
      <c r="AD544" s="281"/>
      <c r="AE544" s="281"/>
      <c r="AF544" s="281"/>
      <c r="AG544" s="281"/>
      <c r="AH544" s="281"/>
      <c r="AI544" s="281"/>
      <c r="AJ544" s="281"/>
      <c r="AK544" s="281"/>
      <c r="AL544" s="281"/>
      <c r="AM544" s="281"/>
      <c r="AN544" s="281"/>
      <c r="AO544" s="281"/>
      <c r="AP544" s="281"/>
      <c r="AQ544" s="281"/>
      <c r="AR544" s="281"/>
      <c r="AS544" s="281"/>
      <c r="AT544" s="281"/>
      <c r="AU544" s="281"/>
      <c r="AV544" s="281"/>
      <c r="AW544" s="281"/>
      <c r="AX544" s="281"/>
      <c r="AY544" s="281"/>
      <c r="AZ544" s="281"/>
      <c r="BA544" s="281"/>
      <c r="BB544" s="281"/>
      <c r="BC544" s="281"/>
      <c r="BD544" s="281"/>
      <c r="BE544" s="281"/>
      <c r="BF544" s="281"/>
      <c r="BG544" s="281"/>
      <c r="BH544" s="281"/>
      <c r="BI544" s="281"/>
      <c r="BJ544" s="281"/>
      <c r="BK544" s="281"/>
      <c r="BL544" s="281"/>
      <c r="BM544" s="281"/>
      <c r="BN544" s="281"/>
      <c r="BO544" s="281"/>
      <c r="BP544" s="281"/>
      <c r="BQ544" s="281"/>
      <c r="BR544" s="281"/>
      <c r="BS544" s="281"/>
      <c r="BT544" s="281"/>
      <c r="BU544" s="281"/>
      <c r="BV544" s="281"/>
      <c r="BW544" s="281"/>
      <c r="BX544" s="281"/>
      <c r="BY544" s="281"/>
      <c r="BZ544" s="281"/>
      <c r="CA544" s="281"/>
    </row>
    <row r="545" spans="2:79" s="61" customFormat="1" x14ac:dyDescent="0.2">
      <c r="B545" s="103"/>
      <c r="C545" s="85"/>
      <c r="W545" s="281"/>
      <c r="X545" s="281"/>
      <c r="Y545" s="281"/>
      <c r="Z545" s="281"/>
      <c r="AA545" s="281"/>
      <c r="AB545" s="281"/>
      <c r="AC545" s="281"/>
      <c r="AD545" s="281"/>
      <c r="AE545" s="281"/>
      <c r="AF545" s="281"/>
      <c r="AG545" s="281"/>
      <c r="AH545" s="281"/>
      <c r="AI545" s="281"/>
      <c r="AJ545" s="281"/>
      <c r="AK545" s="281"/>
      <c r="AL545" s="281"/>
      <c r="AM545" s="281"/>
      <c r="AN545" s="281"/>
      <c r="AO545" s="281"/>
      <c r="AP545" s="281"/>
      <c r="AQ545" s="281"/>
      <c r="AR545" s="281"/>
      <c r="AS545" s="281"/>
      <c r="AT545" s="281"/>
      <c r="AU545" s="281"/>
      <c r="AV545" s="281"/>
      <c r="AW545" s="281"/>
      <c r="AX545" s="281"/>
      <c r="AY545" s="281"/>
      <c r="AZ545" s="281"/>
      <c r="BA545" s="281"/>
      <c r="BB545" s="281"/>
      <c r="BC545" s="281"/>
      <c r="BD545" s="281"/>
      <c r="BE545" s="281"/>
      <c r="BF545" s="281"/>
      <c r="BG545" s="281"/>
      <c r="BH545" s="281"/>
      <c r="BI545" s="281"/>
      <c r="BJ545" s="281"/>
      <c r="BK545" s="281"/>
      <c r="BL545" s="281"/>
      <c r="BM545" s="281"/>
      <c r="BN545" s="281"/>
      <c r="BO545" s="281"/>
      <c r="BP545" s="281"/>
      <c r="BQ545" s="281"/>
      <c r="BR545" s="281"/>
      <c r="BS545" s="281"/>
      <c r="BT545" s="281"/>
      <c r="BU545" s="281"/>
      <c r="BV545" s="281"/>
      <c r="BW545" s="281"/>
      <c r="BX545" s="281"/>
      <c r="BY545" s="281"/>
      <c r="BZ545" s="281"/>
      <c r="CA545" s="281"/>
    </row>
    <row r="546" spans="2:79" s="61" customFormat="1" x14ac:dyDescent="0.2">
      <c r="B546" s="103"/>
      <c r="C546" s="85"/>
      <c r="W546" s="281"/>
      <c r="X546" s="281"/>
      <c r="Y546" s="281"/>
      <c r="Z546" s="281"/>
      <c r="AA546" s="281"/>
      <c r="AB546" s="281"/>
      <c r="AC546" s="281"/>
      <c r="AD546" s="281"/>
      <c r="AE546" s="281"/>
      <c r="AF546" s="281"/>
      <c r="AG546" s="281"/>
      <c r="AH546" s="281"/>
      <c r="AI546" s="281"/>
      <c r="AJ546" s="281"/>
      <c r="AK546" s="281"/>
      <c r="AL546" s="281"/>
      <c r="AM546" s="281"/>
      <c r="AN546" s="281"/>
      <c r="AO546" s="281"/>
      <c r="AP546" s="281"/>
      <c r="AQ546" s="281"/>
      <c r="AR546" s="281"/>
      <c r="AS546" s="281"/>
      <c r="AT546" s="281"/>
      <c r="AU546" s="281"/>
      <c r="AV546" s="281"/>
      <c r="AW546" s="281"/>
      <c r="AX546" s="281"/>
      <c r="AY546" s="281"/>
      <c r="AZ546" s="281"/>
      <c r="BA546" s="281"/>
      <c r="BB546" s="281"/>
      <c r="BC546" s="281"/>
      <c r="BD546" s="281"/>
      <c r="BE546" s="281"/>
      <c r="BF546" s="281"/>
      <c r="BG546" s="281"/>
      <c r="BH546" s="281"/>
      <c r="BI546" s="281"/>
      <c r="BJ546" s="281"/>
      <c r="BK546" s="281"/>
      <c r="BL546" s="281"/>
      <c r="BM546" s="281"/>
      <c r="BN546" s="281"/>
      <c r="BO546" s="281"/>
      <c r="BP546" s="281"/>
      <c r="BQ546" s="281"/>
      <c r="BR546" s="281"/>
      <c r="BS546" s="281"/>
      <c r="BT546" s="281"/>
      <c r="BU546" s="281"/>
      <c r="BV546" s="281"/>
      <c r="BW546" s="281"/>
      <c r="BX546" s="281"/>
      <c r="BY546" s="281"/>
      <c r="BZ546" s="281"/>
      <c r="CA546" s="281"/>
    </row>
    <row r="547" spans="2:79" s="61" customFormat="1" x14ac:dyDescent="0.2">
      <c r="B547" s="103"/>
      <c r="C547" s="85"/>
      <c r="W547" s="281"/>
      <c r="X547" s="281"/>
      <c r="Y547" s="281"/>
      <c r="Z547" s="281"/>
      <c r="AA547" s="281"/>
      <c r="AB547" s="281"/>
      <c r="AC547" s="281"/>
      <c r="AD547" s="281"/>
      <c r="AE547" s="281"/>
      <c r="AF547" s="281"/>
      <c r="AG547" s="281"/>
      <c r="AH547" s="281"/>
      <c r="AI547" s="281"/>
      <c r="AJ547" s="281"/>
      <c r="AK547" s="281"/>
      <c r="AL547" s="281"/>
      <c r="AM547" s="281"/>
      <c r="AN547" s="281"/>
      <c r="AO547" s="281"/>
      <c r="AP547" s="281"/>
      <c r="AQ547" s="281"/>
      <c r="AR547" s="281"/>
      <c r="AS547" s="281"/>
      <c r="AT547" s="281"/>
      <c r="AU547" s="281"/>
      <c r="AV547" s="281"/>
      <c r="AW547" s="281"/>
      <c r="AX547" s="281"/>
      <c r="AY547" s="281"/>
      <c r="AZ547" s="281"/>
      <c r="BA547" s="281"/>
      <c r="BB547" s="281"/>
      <c r="BC547" s="281"/>
      <c r="BD547" s="281"/>
      <c r="BE547" s="281"/>
      <c r="BF547" s="281"/>
      <c r="BG547" s="281"/>
      <c r="BH547" s="281"/>
      <c r="BI547" s="281"/>
      <c r="BJ547" s="281"/>
      <c r="BK547" s="281"/>
      <c r="BL547" s="281"/>
      <c r="BM547" s="281"/>
      <c r="BN547" s="281"/>
      <c r="BO547" s="281"/>
      <c r="BP547" s="281"/>
      <c r="BQ547" s="281"/>
      <c r="BR547" s="281"/>
      <c r="BS547" s="281"/>
      <c r="BT547" s="281"/>
      <c r="BU547" s="281"/>
      <c r="BV547" s="281"/>
      <c r="BW547" s="281"/>
      <c r="BX547" s="281"/>
      <c r="BY547" s="281"/>
      <c r="BZ547" s="281"/>
      <c r="CA547" s="281"/>
    </row>
    <row r="548" spans="2:79" s="61" customFormat="1" x14ac:dyDescent="0.2">
      <c r="B548" s="103"/>
      <c r="C548" s="85"/>
      <c r="W548" s="281"/>
      <c r="X548" s="281"/>
      <c r="Y548" s="281"/>
      <c r="Z548" s="281"/>
      <c r="AA548" s="281"/>
      <c r="AB548" s="281"/>
      <c r="AC548" s="281"/>
      <c r="AD548" s="281"/>
      <c r="AE548" s="281"/>
      <c r="AF548" s="281"/>
      <c r="AG548" s="281"/>
      <c r="AH548" s="281"/>
      <c r="AI548" s="281"/>
      <c r="AJ548" s="281"/>
      <c r="AK548" s="281"/>
      <c r="AL548" s="281"/>
      <c r="AM548" s="281"/>
      <c r="AN548" s="281"/>
      <c r="AO548" s="281"/>
      <c r="AP548" s="281"/>
      <c r="AQ548" s="281"/>
      <c r="AR548" s="281"/>
      <c r="AS548" s="281"/>
      <c r="AT548" s="281"/>
      <c r="AU548" s="281"/>
      <c r="AV548" s="281"/>
      <c r="AW548" s="281"/>
      <c r="AX548" s="281"/>
      <c r="AY548" s="281"/>
      <c r="AZ548" s="281"/>
      <c r="BA548" s="281"/>
      <c r="BB548" s="281"/>
      <c r="BC548" s="281"/>
      <c r="BD548" s="281"/>
      <c r="BE548" s="281"/>
      <c r="BF548" s="281"/>
      <c r="BG548" s="281"/>
      <c r="BH548" s="281"/>
      <c r="BI548" s="281"/>
      <c r="BJ548" s="281"/>
      <c r="BK548" s="281"/>
      <c r="BL548" s="281"/>
      <c r="BM548" s="281"/>
      <c r="BN548" s="281"/>
      <c r="BO548" s="281"/>
      <c r="BP548" s="281"/>
      <c r="BQ548" s="281"/>
      <c r="BR548" s="281"/>
      <c r="BS548" s="281"/>
      <c r="BT548" s="281"/>
      <c r="BU548" s="281"/>
      <c r="BV548" s="281"/>
      <c r="BW548" s="281"/>
      <c r="BX548" s="281"/>
      <c r="BY548" s="281"/>
      <c r="BZ548" s="281"/>
      <c r="CA548" s="281"/>
    </row>
    <row r="549" spans="2:79" s="61" customFormat="1" x14ac:dyDescent="0.2">
      <c r="B549" s="103"/>
      <c r="C549" s="85"/>
      <c r="W549" s="281"/>
      <c r="X549" s="281"/>
      <c r="Y549" s="281"/>
      <c r="Z549" s="281"/>
      <c r="AA549" s="281"/>
      <c r="AB549" s="281"/>
      <c r="AC549" s="281"/>
      <c r="AD549" s="281"/>
      <c r="AE549" s="281"/>
      <c r="AF549" s="281"/>
      <c r="AG549" s="281"/>
      <c r="AH549" s="281"/>
      <c r="AI549" s="281"/>
      <c r="AJ549" s="281"/>
      <c r="AK549" s="281"/>
      <c r="AL549" s="281"/>
      <c r="AM549" s="281"/>
      <c r="AN549" s="281"/>
      <c r="AO549" s="281"/>
      <c r="AP549" s="281"/>
      <c r="AQ549" s="281"/>
      <c r="AR549" s="281"/>
      <c r="AS549" s="281"/>
      <c r="AT549" s="281"/>
      <c r="AU549" s="281"/>
      <c r="AV549" s="281"/>
      <c r="AW549" s="281"/>
      <c r="AX549" s="281"/>
      <c r="AY549" s="281"/>
      <c r="AZ549" s="281"/>
      <c r="BA549" s="281"/>
      <c r="BB549" s="281"/>
      <c r="BC549" s="281"/>
      <c r="BD549" s="281"/>
      <c r="BE549" s="281"/>
      <c r="BF549" s="281"/>
      <c r="BG549" s="281"/>
      <c r="BH549" s="281"/>
      <c r="BI549" s="281"/>
      <c r="BJ549" s="281"/>
      <c r="BK549" s="281"/>
      <c r="BL549" s="281"/>
      <c r="BM549" s="281"/>
      <c r="BN549" s="281"/>
      <c r="BO549" s="281"/>
      <c r="BP549" s="281"/>
      <c r="BQ549" s="281"/>
      <c r="BR549" s="281"/>
      <c r="BS549" s="281"/>
      <c r="BT549" s="281"/>
      <c r="BU549" s="281"/>
      <c r="BV549" s="281"/>
      <c r="BW549" s="281"/>
      <c r="BX549" s="281"/>
      <c r="BY549" s="281"/>
      <c r="BZ549" s="281"/>
      <c r="CA549" s="281"/>
    </row>
    <row r="550" spans="2:79" s="61" customFormat="1" x14ac:dyDescent="0.2">
      <c r="B550" s="103"/>
      <c r="C550" s="85"/>
      <c r="W550" s="281"/>
      <c r="X550" s="281"/>
      <c r="Y550" s="281"/>
      <c r="Z550" s="281"/>
      <c r="AA550" s="281"/>
      <c r="AB550" s="281"/>
      <c r="AC550" s="281"/>
      <c r="AD550" s="281"/>
      <c r="AE550" s="281"/>
      <c r="AF550" s="281"/>
      <c r="AG550" s="281"/>
      <c r="AH550" s="281"/>
      <c r="AI550" s="281"/>
      <c r="AJ550" s="281"/>
      <c r="AK550" s="281"/>
      <c r="AL550" s="281"/>
      <c r="AM550" s="281"/>
      <c r="AN550" s="281"/>
      <c r="AO550" s="281"/>
      <c r="AP550" s="281"/>
      <c r="AQ550" s="281"/>
      <c r="AR550" s="281"/>
      <c r="AS550" s="281"/>
      <c r="AT550" s="281"/>
      <c r="AU550" s="281"/>
      <c r="AV550" s="281"/>
      <c r="AW550" s="281"/>
      <c r="AX550" s="281"/>
      <c r="AY550" s="281"/>
      <c r="AZ550" s="281"/>
      <c r="BA550" s="281"/>
      <c r="BB550" s="281"/>
      <c r="BC550" s="281"/>
      <c r="BD550" s="281"/>
      <c r="BE550" s="281"/>
      <c r="BF550" s="281"/>
      <c r="BG550" s="281"/>
      <c r="BH550" s="281"/>
      <c r="BI550" s="281"/>
      <c r="BJ550" s="281"/>
      <c r="BK550" s="281"/>
      <c r="BL550" s="281"/>
      <c r="BM550" s="281"/>
      <c r="BN550" s="281"/>
      <c r="BO550" s="281"/>
      <c r="BP550" s="281"/>
      <c r="BQ550" s="281"/>
      <c r="BR550" s="281"/>
      <c r="BS550" s="281"/>
      <c r="BT550" s="281"/>
      <c r="BU550" s="281"/>
      <c r="BV550" s="281"/>
      <c r="BW550" s="281"/>
      <c r="BX550" s="281"/>
      <c r="BY550" s="281"/>
      <c r="BZ550" s="281"/>
      <c r="CA550" s="281"/>
    </row>
    <row r="551" spans="2:79" s="61" customFormat="1" x14ac:dyDescent="0.2">
      <c r="B551" s="103"/>
      <c r="C551" s="85"/>
      <c r="W551" s="281"/>
      <c r="X551" s="281"/>
      <c r="Y551" s="281"/>
      <c r="Z551" s="281"/>
      <c r="AA551" s="281"/>
      <c r="AB551" s="281"/>
      <c r="AC551" s="281"/>
      <c r="AD551" s="281"/>
      <c r="AE551" s="281"/>
      <c r="AF551" s="281"/>
      <c r="AG551" s="281"/>
      <c r="AH551" s="281"/>
      <c r="AI551" s="281"/>
      <c r="AJ551" s="281"/>
      <c r="AK551" s="281"/>
      <c r="AL551" s="281"/>
      <c r="AM551" s="281"/>
      <c r="AN551" s="281"/>
      <c r="AO551" s="281"/>
      <c r="AP551" s="281"/>
      <c r="AQ551" s="281"/>
      <c r="AR551" s="281"/>
      <c r="AS551" s="281"/>
      <c r="AT551" s="281"/>
      <c r="AU551" s="281"/>
      <c r="AV551" s="281"/>
      <c r="AW551" s="281"/>
      <c r="AX551" s="281"/>
      <c r="AY551" s="281"/>
      <c r="AZ551" s="281"/>
      <c r="BA551" s="281"/>
      <c r="BB551" s="281"/>
      <c r="BC551" s="281"/>
      <c r="BD551" s="281"/>
      <c r="BE551" s="281"/>
      <c r="BF551" s="281"/>
      <c r="BG551" s="281"/>
      <c r="BH551" s="281"/>
      <c r="BI551" s="281"/>
      <c r="BJ551" s="281"/>
      <c r="BK551" s="281"/>
      <c r="BL551" s="281"/>
      <c r="BM551" s="281"/>
      <c r="BN551" s="281"/>
      <c r="BO551" s="281"/>
      <c r="BP551" s="281"/>
      <c r="BQ551" s="281"/>
      <c r="BR551" s="281"/>
      <c r="BS551" s="281"/>
      <c r="BT551" s="281"/>
      <c r="BU551" s="281"/>
      <c r="BV551" s="281"/>
      <c r="BW551" s="281"/>
      <c r="BX551" s="281"/>
      <c r="BY551" s="281"/>
      <c r="BZ551" s="281"/>
      <c r="CA551" s="281"/>
    </row>
    <row r="552" spans="2:79" s="61" customFormat="1" x14ac:dyDescent="0.2">
      <c r="B552" s="103"/>
      <c r="C552" s="85"/>
      <c r="W552" s="281"/>
      <c r="X552" s="281"/>
      <c r="Y552" s="281"/>
      <c r="Z552" s="281"/>
      <c r="AA552" s="281"/>
      <c r="AB552" s="281"/>
      <c r="AC552" s="281"/>
      <c r="AD552" s="281"/>
      <c r="AE552" s="281"/>
      <c r="AF552" s="281"/>
      <c r="AG552" s="281"/>
      <c r="AH552" s="281"/>
      <c r="AI552" s="281"/>
      <c r="AJ552" s="281"/>
      <c r="AK552" s="281"/>
      <c r="AL552" s="281"/>
      <c r="AM552" s="281"/>
      <c r="AN552" s="281"/>
      <c r="AO552" s="281"/>
      <c r="AP552" s="281"/>
      <c r="AQ552" s="281"/>
      <c r="AR552" s="281"/>
      <c r="AS552" s="281"/>
      <c r="AT552" s="281"/>
      <c r="AU552" s="281"/>
      <c r="AV552" s="281"/>
      <c r="AW552" s="281"/>
      <c r="AX552" s="281"/>
      <c r="AY552" s="281"/>
      <c r="AZ552" s="281"/>
      <c r="BA552" s="281"/>
      <c r="BB552" s="281"/>
      <c r="BC552" s="281"/>
      <c r="BD552" s="281"/>
      <c r="BE552" s="281"/>
      <c r="BF552" s="281"/>
      <c r="BG552" s="281"/>
      <c r="BH552" s="281"/>
      <c r="BI552" s="281"/>
      <c r="BJ552" s="281"/>
      <c r="BK552" s="281"/>
      <c r="BL552" s="281"/>
      <c r="BM552" s="281"/>
      <c r="BN552" s="281"/>
      <c r="BO552" s="281"/>
      <c r="BP552" s="281"/>
      <c r="BQ552" s="281"/>
      <c r="BR552" s="281"/>
      <c r="BS552" s="281"/>
      <c r="BT552" s="281"/>
      <c r="BU552" s="281"/>
      <c r="BV552" s="281"/>
      <c r="BW552" s="281"/>
      <c r="BX552" s="281"/>
      <c r="BY552" s="281"/>
      <c r="BZ552" s="281"/>
      <c r="CA552" s="281"/>
    </row>
    <row r="553" spans="2:79" s="61" customFormat="1" x14ac:dyDescent="0.2">
      <c r="B553" s="103"/>
      <c r="C553" s="85"/>
      <c r="W553" s="281"/>
      <c r="X553" s="281"/>
      <c r="Y553" s="281"/>
      <c r="Z553" s="281"/>
      <c r="AA553" s="281"/>
      <c r="AB553" s="281"/>
      <c r="AC553" s="281"/>
      <c r="AD553" s="281"/>
      <c r="AE553" s="281"/>
      <c r="AF553" s="281"/>
      <c r="AG553" s="281"/>
      <c r="AH553" s="281"/>
      <c r="AI553" s="281"/>
      <c r="AJ553" s="281"/>
      <c r="AK553" s="281"/>
      <c r="AL553" s="281"/>
      <c r="AM553" s="281"/>
      <c r="AN553" s="281"/>
      <c r="AO553" s="281"/>
      <c r="AP553" s="281"/>
      <c r="AQ553" s="281"/>
      <c r="AR553" s="281"/>
      <c r="AS553" s="281"/>
      <c r="AT553" s="281"/>
      <c r="AU553" s="281"/>
      <c r="AV553" s="281"/>
      <c r="AW553" s="281"/>
      <c r="AX553" s="281"/>
      <c r="AY553" s="281"/>
      <c r="AZ553" s="281"/>
      <c r="BA553" s="281"/>
      <c r="BB553" s="281"/>
      <c r="BC553" s="281"/>
      <c r="BD553" s="281"/>
      <c r="BE553" s="281"/>
      <c r="BF553" s="281"/>
      <c r="BG553" s="281"/>
      <c r="BH553" s="281"/>
      <c r="BI553" s="281"/>
      <c r="BJ553" s="281"/>
      <c r="BK553" s="281"/>
      <c r="BL553" s="281"/>
      <c r="BM553" s="281"/>
      <c r="BN553" s="281"/>
      <c r="BO553" s="281"/>
      <c r="BP553" s="281"/>
      <c r="BQ553" s="281"/>
      <c r="BR553" s="281"/>
      <c r="BS553" s="281"/>
      <c r="BT553" s="281"/>
      <c r="BU553" s="281"/>
      <c r="BV553" s="281"/>
      <c r="BW553" s="281"/>
      <c r="BX553" s="281"/>
      <c r="BY553" s="281"/>
      <c r="BZ553" s="281"/>
      <c r="CA553" s="281"/>
    </row>
    <row r="554" spans="2:79" s="61" customFormat="1" x14ac:dyDescent="0.2">
      <c r="B554" s="103"/>
      <c r="C554" s="85"/>
      <c r="W554" s="281"/>
      <c r="X554" s="281"/>
      <c r="Y554" s="281"/>
      <c r="Z554" s="281"/>
      <c r="AA554" s="281"/>
      <c r="AB554" s="281"/>
      <c r="AC554" s="281"/>
      <c r="AD554" s="281"/>
      <c r="AE554" s="281"/>
      <c r="AF554" s="281"/>
      <c r="AG554" s="281"/>
      <c r="AH554" s="281"/>
      <c r="AI554" s="281"/>
      <c r="AJ554" s="281"/>
      <c r="AK554" s="281"/>
      <c r="AL554" s="281"/>
      <c r="AM554" s="281"/>
      <c r="AN554" s="281"/>
      <c r="AO554" s="281"/>
      <c r="AP554" s="281"/>
      <c r="AQ554" s="281"/>
      <c r="AR554" s="281"/>
      <c r="AS554" s="281"/>
      <c r="AT554" s="281"/>
      <c r="AU554" s="281"/>
      <c r="AV554" s="281"/>
      <c r="AW554" s="281"/>
      <c r="AX554" s="281"/>
      <c r="AY554" s="281"/>
      <c r="AZ554" s="281"/>
      <c r="BA554" s="281"/>
      <c r="BB554" s="281"/>
      <c r="BC554" s="281"/>
      <c r="BD554" s="281"/>
      <c r="BE554" s="281"/>
      <c r="BF554" s="281"/>
      <c r="BG554" s="281"/>
      <c r="BH554" s="281"/>
      <c r="BI554" s="281"/>
      <c r="BJ554" s="281"/>
      <c r="BK554" s="281"/>
      <c r="BL554" s="281"/>
      <c r="BM554" s="281"/>
      <c r="BN554" s="281"/>
      <c r="BO554" s="281"/>
      <c r="BP554" s="281"/>
      <c r="BQ554" s="281"/>
      <c r="BR554" s="281"/>
      <c r="BS554" s="281"/>
      <c r="BT554" s="281"/>
      <c r="BU554" s="281"/>
      <c r="BV554" s="281"/>
      <c r="BW554" s="281"/>
      <c r="BX554" s="281"/>
      <c r="BY554" s="281"/>
      <c r="BZ554" s="281"/>
      <c r="CA554" s="281"/>
    </row>
    <row r="555" spans="2:79" s="61" customFormat="1" x14ac:dyDescent="0.2">
      <c r="B555" s="103"/>
      <c r="C555" s="85"/>
      <c r="W555" s="281"/>
      <c r="X555" s="281"/>
      <c r="Y555" s="281"/>
      <c r="Z555" s="281"/>
      <c r="AA555" s="281"/>
      <c r="AB555" s="281"/>
      <c r="AC555" s="281"/>
      <c r="AD555" s="281"/>
      <c r="AE555" s="281"/>
      <c r="AF555" s="281"/>
      <c r="AG555" s="281"/>
      <c r="AH555" s="281"/>
      <c r="AI555" s="281"/>
      <c r="AJ555" s="281"/>
      <c r="AK555" s="281"/>
      <c r="AL555" s="281"/>
      <c r="AM555" s="281"/>
      <c r="AN555" s="281"/>
      <c r="AO555" s="281"/>
      <c r="AP555" s="281"/>
      <c r="AQ555" s="281"/>
      <c r="AR555" s="281"/>
      <c r="AS555" s="281"/>
      <c r="AT555" s="281"/>
      <c r="AU555" s="281"/>
      <c r="AV555" s="281"/>
      <c r="AW555" s="281"/>
      <c r="AX555" s="281"/>
      <c r="AY555" s="281"/>
      <c r="AZ555" s="281"/>
      <c r="BA555" s="281"/>
      <c r="BB555" s="281"/>
      <c r="BC555" s="281"/>
      <c r="BD555" s="281"/>
      <c r="BE555" s="281"/>
      <c r="BF555" s="281"/>
      <c r="BG555" s="281"/>
      <c r="BH555" s="281"/>
      <c r="BI555" s="281"/>
      <c r="BJ555" s="281"/>
      <c r="BK555" s="281"/>
      <c r="BL555" s="281"/>
      <c r="BM555" s="281"/>
      <c r="BN555" s="281"/>
      <c r="BO555" s="281"/>
      <c r="BP555" s="281"/>
      <c r="BQ555" s="281"/>
      <c r="BR555" s="281"/>
      <c r="BS555" s="281"/>
      <c r="BT555" s="281"/>
      <c r="BU555" s="281"/>
      <c r="BV555" s="281"/>
      <c r="BW555" s="281"/>
      <c r="BX555" s="281"/>
      <c r="BY555" s="281"/>
      <c r="BZ555" s="281"/>
      <c r="CA555" s="281"/>
    </row>
    <row r="556" spans="2:79" s="61" customFormat="1" x14ac:dyDescent="0.2">
      <c r="B556" s="103"/>
      <c r="C556" s="85"/>
      <c r="W556" s="281"/>
      <c r="X556" s="281"/>
      <c r="Y556" s="281"/>
      <c r="Z556" s="281"/>
      <c r="AA556" s="281"/>
      <c r="AB556" s="281"/>
      <c r="AC556" s="281"/>
      <c r="AD556" s="281"/>
      <c r="AE556" s="281"/>
      <c r="AF556" s="281"/>
      <c r="AG556" s="281"/>
      <c r="AH556" s="281"/>
      <c r="AI556" s="281"/>
      <c r="AJ556" s="281"/>
      <c r="AK556" s="281"/>
      <c r="AL556" s="281"/>
      <c r="AM556" s="281"/>
      <c r="AN556" s="281"/>
      <c r="AO556" s="281"/>
      <c r="AP556" s="281"/>
      <c r="AQ556" s="281"/>
      <c r="AR556" s="281"/>
      <c r="AS556" s="281"/>
      <c r="AT556" s="281"/>
      <c r="AU556" s="281"/>
      <c r="AV556" s="281"/>
      <c r="AW556" s="281"/>
      <c r="AX556" s="281"/>
      <c r="AY556" s="281"/>
      <c r="AZ556" s="281"/>
      <c r="BA556" s="281"/>
      <c r="BB556" s="281"/>
      <c r="BC556" s="281"/>
      <c r="BD556" s="281"/>
      <c r="BE556" s="281"/>
      <c r="BF556" s="281"/>
      <c r="BG556" s="281"/>
      <c r="BH556" s="281"/>
      <c r="BI556" s="281"/>
      <c r="BJ556" s="281"/>
      <c r="BK556" s="281"/>
      <c r="BL556" s="281"/>
      <c r="BM556" s="281"/>
      <c r="BN556" s="281"/>
      <c r="BO556" s="281"/>
      <c r="BP556" s="281"/>
      <c r="BQ556" s="281"/>
      <c r="BR556" s="281"/>
      <c r="BS556" s="281"/>
      <c r="BT556" s="281"/>
      <c r="BU556" s="281"/>
      <c r="BV556" s="281"/>
      <c r="BW556" s="281"/>
      <c r="BX556" s="281"/>
      <c r="BY556" s="281"/>
      <c r="BZ556" s="281"/>
      <c r="CA556" s="281"/>
    </row>
    <row r="557" spans="2:79" s="61" customFormat="1" x14ac:dyDescent="0.2">
      <c r="B557" s="103"/>
      <c r="C557" s="85"/>
      <c r="W557" s="281"/>
      <c r="X557" s="281"/>
      <c r="Y557" s="281"/>
      <c r="Z557" s="281"/>
      <c r="AA557" s="281"/>
      <c r="AB557" s="281"/>
      <c r="AC557" s="281"/>
      <c r="AD557" s="281"/>
      <c r="AE557" s="281"/>
      <c r="AF557" s="281"/>
      <c r="AG557" s="281"/>
      <c r="AH557" s="281"/>
      <c r="AI557" s="281"/>
      <c r="AJ557" s="281"/>
      <c r="AK557" s="281"/>
      <c r="AL557" s="281"/>
      <c r="AM557" s="281"/>
      <c r="AN557" s="281"/>
      <c r="AO557" s="281"/>
      <c r="AP557" s="281"/>
      <c r="AQ557" s="281"/>
      <c r="AR557" s="281"/>
      <c r="AS557" s="281"/>
      <c r="AT557" s="281"/>
      <c r="AU557" s="281"/>
      <c r="AV557" s="281"/>
      <c r="AW557" s="281"/>
      <c r="AX557" s="281"/>
      <c r="AY557" s="281"/>
      <c r="AZ557" s="281"/>
      <c r="BA557" s="281"/>
      <c r="BB557" s="281"/>
      <c r="BC557" s="281"/>
      <c r="BD557" s="281"/>
      <c r="BE557" s="281"/>
      <c r="BF557" s="281"/>
      <c r="BG557" s="281"/>
      <c r="BH557" s="281"/>
      <c r="BI557" s="281"/>
      <c r="BJ557" s="281"/>
      <c r="BK557" s="281"/>
      <c r="BL557" s="281"/>
      <c r="BM557" s="281"/>
      <c r="BN557" s="281"/>
      <c r="BO557" s="281"/>
      <c r="BP557" s="281"/>
      <c r="BQ557" s="281"/>
      <c r="BR557" s="281"/>
      <c r="BS557" s="281"/>
      <c r="BT557" s="281"/>
      <c r="BU557" s="281"/>
      <c r="BV557" s="281"/>
      <c r="BW557" s="281"/>
      <c r="BX557" s="281"/>
      <c r="BY557" s="281"/>
      <c r="BZ557" s="281"/>
      <c r="CA557" s="281"/>
    </row>
    <row r="558" spans="2:79" s="61" customFormat="1" x14ac:dyDescent="0.2">
      <c r="B558" s="103"/>
      <c r="C558" s="85"/>
      <c r="W558" s="281"/>
      <c r="X558" s="281"/>
      <c r="Y558" s="281"/>
      <c r="Z558" s="281"/>
      <c r="AA558" s="281"/>
      <c r="AB558" s="281"/>
      <c r="AC558" s="281"/>
      <c r="AD558" s="281"/>
      <c r="AE558" s="281"/>
      <c r="AF558" s="281"/>
      <c r="AG558" s="281"/>
      <c r="AH558" s="281"/>
      <c r="AI558" s="281"/>
      <c r="AJ558" s="281"/>
      <c r="AK558" s="281"/>
      <c r="AL558" s="281"/>
      <c r="AM558" s="281"/>
      <c r="AN558" s="281"/>
      <c r="AO558" s="281"/>
      <c r="AP558" s="281"/>
      <c r="AQ558" s="281"/>
      <c r="AR558" s="281"/>
      <c r="AS558" s="281"/>
      <c r="AT558" s="281"/>
      <c r="AU558" s="281"/>
      <c r="AV558" s="281"/>
      <c r="AW558" s="281"/>
      <c r="AX558" s="281"/>
      <c r="AY558" s="281"/>
      <c r="AZ558" s="281"/>
      <c r="BA558" s="281"/>
      <c r="BB558" s="281"/>
      <c r="BC558" s="281"/>
      <c r="BD558" s="281"/>
      <c r="BE558" s="281"/>
      <c r="BF558" s="281"/>
      <c r="BG558" s="281"/>
      <c r="BH558" s="281"/>
      <c r="BI558" s="281"/>
      <c r="BJ558" s="281"/>
      <c r="BK558" s="281"/>
      <c r="BL558" s="281"/>
      <c r="BM558" s="281"/>
      <c r="BN558" s="281"/>
      <c r="BO558" s="281"/>
      <c r="BP558" s="281"/>
      <c r="BQ558" s="281"/>
      <c r="BR558" s="281"/>
      <c r="BS558" s="281"/>
      <c r="BT558" s="281"/>
      <c r="BU558" s="281"/>
      <c r="BV558" s="281"/>
      <c r="BW558" s="281"/>
      <c r="BX558" s="281"/>
      <c r="BY558" s="281"/>
      <c r="BZ558" s="281"/>
      <c r="CA558" s="281"/>
    </row>
    <row r="559" spans="2:79" s="61" customFormat="1" x14ac:dyDescent="0.2">
      <c r="B559" s="103"/>
      <c r="C559" s="85"/>
      <c r="W559" s="281"/>
      <c r="X559" s="281"/>
      <c r="Y559" s="281"/>
      <c r="Z559" s="281"/>
      <c r="AA559" s="281"/>
      <c r="AB559" s="281"/>
      <c r="AC559" s="281"/>
      <c r="AD559" s="281"/>
      <c r="AE559" s="281"/>
      <c r="AF559" s="281"/>
      <c r="AG559" s="281"/>
      <c r="AH559" s="281"/>
      <c r="AI559" s="281"/>
      <c r="AJ559" s="281"/>
      <c r="AK559" s="281"/>
      <c r="AL559" s="281"/>
      <c r="AM559" s="281"/>
      <c r="AN559" s="281"/>
      <c r="AO559" s="281"/>
      <c r="AP559" s="281"/>
      <c r="AQ559" s="281"/>
      <c r="AR559" s="281"/>
      <c r="AS559" s="281"/>
      <c r="AT559" s="281"/>
      <c r="AU559" s="281"/>
      <c r="AV559" s="281"/>
      <c r="AW559" s="281"/>
      <c r="AX559" s="281"/>
      <c r="AY559" s="281"/>
      <c r="AZ559" s="281"/>
      <c r="BA559" s="281"/>
      <c r="BB559" s="281"/>
      <c r="BC559" s="281"/>
      <c r="BD559" s="281"/>
      <c r="BE559" s="281"/>
      <c r="BF559" s="281"/>
      <c r="BG559" s="281"/>
      <c r="BH559" s="281"/>
      <c r="BI559" s="281"/>
      <c r="BJ559" s="281"/>
      <c r="BK559" s="281"/>
      <c r="BL559" s="281"/>
      <c r="BM559" s="281"/>
      <c r="BN559" s="281"/>
      <c r="BO559" s="281"/>
      <c r="BP559" s="281"/>
      <c r="BQ559" s="281"/>
      <c r="BR559" s="281"/>
      <c r="BS559" s="281"/>
      <c r="BT559" s="281"/>
      <c r="BU559" s="281"/>
      <c r="BV559" s="281"/>
      <c r="BW559" s="281"/>
      <c r="BX559" s="281"/>
      <c r="BY559" s="281"/>
      <c r="BZ559" s="281"/>
      <c r="CA559" s="281"/>
    </row>
    <row r="560" spans="2:79" s="61" customFormat="1" x14ac:dyDescent="0.2">
      <c r="B560" s="103"/>
      <c r="C560" s="85"/>
      <c r="W560" s="281"/>
      <c r="X560" s="281"/>
      <c r="Y560" s="281"/>
      <c r="Z560" s="281"/>
      <c r="AA560" s="281"/>
      <c r="AB560" s="281"/>
      <c r="AC560" s="281"/>
      <c r="AD560" s="281"/>
      <c r="AE560" s="281"/>
      <c r="AF560" s="281"/>
      <c r="AG560" s="281"/>
      <c r="AH560" s="281"/>
      <c r="AI560" s="281"/>
      <c r="AJ560" s="281"/>
      <c r="AK560" s="281"/>
      <c r="AL560" s="281"/>
      <c r="AM560" s="281"/>
      <c r="AN560" s="281"/>
      <c r="AO560" s="281"/>
      <c r="AP560" s="281"/>
      <c r="AQ560" s="281"/>
      <c r="AR560" s="281"/>
      <c r="AS560" s="281"/>
      <c r="AT560" s="281"/>
      <c r="AU560" s="281"/>
      <c r="AV560" s="281"/>
      <c r="AW560" s="281"/>
      <c r="AX560" s="281"/>
      <c r="AY560" s="281"/>
      <c r="AZ560" s="281"/>
      <c r="BA560" s="281"/>
      <c r="BB560" s="281"/>
      <c r="BC560" s="281"/>
      <c r="BD560" s="281"/>
      <c r="BE560" s="281"/>
      <c r="BF560" s="281"/>
      <c r="BG560" s="281"/>
      <c r="BH560" s="281"/>
      <c r="BI560" s="281"/>
      <c r="BJ560" s="281"/>
      <c r="BK560" s="281"/>
      <c r="BL560" s="281"/>
      <c r="BM560" s="281"/>
      <c r="BN560" s="281"/>
      <c r="BO560" s="281"/>
      <c r="BP560" s="281"/>
      <c r="BQ560" s="281"/>
      <c r="BR560" s="281"/>
      <c r="BS560" s="281"/>
      <c r="BT560" s="281"/>
      <c r="BU560" s="281"/>
      <c r="BV560" s="281"/>
      <c r="BW560" s="281"/>
      <c r="BX560" s="281"/>
      <c r="BY560" s="281"/>
      <c r="BZ560" s="281"/>
      <c r="CA560" s="281"/>
    </row>
    <row r="561" spans="2:79" s="61" customFormat="1" x14ac:dyDescent="0.2">
      <c r="B561" s="103"/>
      <c r="C561" s="85"/>
      <c r="W561" s="281"/>
      <c r="X561" s="281"/>
      <c r="Y561" s="281"/>
      <c r="Z561" s="281"/>
      <c r="AA561" s="281"/>
      <c r="AB561" s="281"/>
      <c r="AC561" s="281"/>
      <c r="AD561" s="281"/>
      <c r="AE561" s="281"/>
      <c r="AF561" s="281"/>
      <c r="AG561" s="281"/>
      <c r="AH561" s="281"/>
      <c r="AI561" s="281"/>
      <c r="AJ561" s="281"/>
      <c r="AK561" s="281"/>
      <c r="AL561" s="281"/>
      <c r="AM561" s="281"/>
      <c r="AN561" s="281"/>
      <c r="AO561" s="281"/>
      <c r="AP561" s="281"/>
      <c r="AQ561" s="281"/>
      <c r="AR561" s="281"/>
      <c r="AS561" s="281"/>
      <c r="AT561" s="281"/>
      <c r="AU561" s="281"/>
      <c r="AV561" s="281"/>
      <c r="AW561" s="281"/>
      <c r="AX561" s="281"/>
      <c r="AY561" s="281"/>
      <c r="AZ561" s="281"/>
      <c r="BA561" s="281"/>
      <c r="BB561" s="281"/>
      <c r="BC561" s="281"/>
      <c r="BD561" s="281"/>
      <c r="BE561" s="281"/>
      <c r="BF561" s="281"/>
      <c r="BG561" s="281"/>
      <c r="BH561" s="281"/>
      <c r="BI561" s="281"/>
      <c r="BJ561" s="281"/>
      <c r="BK561" s="281"/>
      <c r="BL561" s="281"/>
      <c r="BM561" s="281"/>
      <c r="BN561" s="281"/>
      <c r="BO561" s="281"/>
      <c r="BP561" s="281"/>
      <c r="BQ561" s="281"/>
      <c r="BR561" s="281"/>
      <c r="BS561" s="281"/>
      <c r="BT561" s="281"/>
      <c r="BU561" s="281"/>
      <c r="BV561" s="281"/>
      <c r="BW561" s="281"/>
      <c r="BX561" s="281"/>
      <c r="BY561" s="281"/>
      <c r="BZ561" s="281"/>
      <c r="CA561" s="281"/>
    </row>
    <row r="562" spans="2:79" s="61" customFormat="1" x14ac:dyDescent="0.2">
      <c r="B562" s="103"/>
      <c r="C562" s="85"/>
      <c r="W562" s="281"/>
      <c r="X562" s="281"/>
      <c r="Y562" s="281"/>
      <c r="Z562" s="281"/>
      <c r="AA562" s="281"/>
      <c r="AB562" s="281"/>
      <c r="AC562" s="281"/>
      <c r="AD562" s="281"/>
      <c r="AE562" s="281"/>
      <c r="AF562" s="281"/>
      <c r="AG562" s="281"/>
      <c r="AH562" s="281"/>
      <c r="AI562" s="281"/>
      <c r="AJ562" s="281"/>
      <c r="AK562" s="281"/>
      <c r="AL562" s="281"/>
      <c r="AM562" s="281"/>
      <c r="AN562" s="281"/>
      <c r="AO562" s="281"/>
      <c r="AP562" s="281"/>
      <c r="AQ562" s="281"/>
      <c r="AR562" s="281"/>
      <c r="AS562" s="281"/>
      <c r="AT562" s="281"/>
      <c r="AU562" s="281"/>
      <c r="AV562" s="281"/>
      <c r="AW562" s="281"/>
      <c r="AX562" s="281"/>
      <c r="AY562" s="281"/>
      <c r="AZ562" s="281"/>
      <c r="BA562" s="281"/>
      <c r="BB562" s="281"/>
      <c r="BC562" s="281"/>
      <c r="BD562" s="281"/>
      <c r="BE562" s="281"/>
      <c r="BF562" s="281"/>
      <c r="BG562" s="281"/>
      <c r="BH562" s="281"/>
      <c r="BI562" s="281"/>
      <c r="BJ562" s="281"/>
      <c r="BK562" s="281"/>
      <c r="BL562" s="281"/>
      <c r="BM562" s="281"/>
      <c r="BN562" s="281"/>
      <c r="BO562" s="281"/>
      <c r="BP562" s="281"/>
      <c r="BQ562" s="281"/>
      <c r="BR562" s="281"/>
      <c r="BS562" s="281"/>
      <c r="BT562" s="281"/>
      <c r="BU562" s="281"/>
      <c r="BV562" s="281"/>
      <c r="BW562" s="281"/>
      <c r="BX562" s="281"/>
      <c r="BY562" s="281"/>
      <c r="BZ562" s="281"/>
      <c r="CA562" s="281"/>
    </row>
    <row r="563" spans="2:79" s="61" customFormat="1" x14ac:dyDescent="0.2">
      <c r="B563" s="103"/>
      <c r="C563" s="85"/>
      <c r="W563" s="281"/>
      <c r="X563" s="281"/>
      <c r="Y563" s="281"/>
      <c r="Z563" s="281"/>
      <c r="AA563" s="281"/>
      <c r="AB563" s="281"/>
      <c r="AC563" s="281"/>
      <c r="AD563" s="281"/>
      <c r="AE563" s="281"/>
      <c r="AF563" s="281"/>
      <c r="AG563" s="281"/>
      <c r="AH563" s="281"/>
      <c r="AI563" s="281"/>
      <c r="AJ563" s="281"/>
      <c r="AK563" s="281"/>
      <c r="AL563" s="281"/>
      <c r="AM563" s="281"/>
      <c r="AN563" s="281"/>
      <c r="AO563" s="281"/>
      <c r="AP563" s="281"/>
      <c r="AQ563" s="281"/>
      <c r="AR563" s="281"/>
      <c r="AS563" s="281"/>
      <c r="AT563" s="281"/>
      <c r="AU563" s="281"/>
      <c r="AV563" s="281"/>
      <c r="AW563" s="281"/>
      <c r="AX563" s="281"/>
      <c r="AY563" s="281"/>
      <c r="AZ563" s="281"/>
      <c r="BA563" s="281"/>
      <c r="BB563" s="281"/>
      <c r="BC563" s="281"/>
      <c r="BD563" s="281"/>
      <c r="BE563" s="281"/>
      <c r="BF563" s="281"/>
      <c r="BG563" s="281"/>
      <c r="BH563" s="281"/>
      <c r="BI563" s="281"/>
      <c r="BJ563" s="281"/>
      <c r="BK563" s="281"/>
      <c r="BL563" s="281"/>
      <c r="BM563" s="281"/>
      <c r="BN563" s="281"/>
      <c r="BO563" s="281"/>
      <c r="BP563" s="281"/>
      <c r="BQ563" s="281"/>
      <c r="BR563" s="281"/>
      <c r="BS563" s="281"/>
      <c r="BT563" s="281"/>
      <c r="BU563" s="281"/>
      <c r="BV563" s="281"/>
      <c r="BW563" s="281"/>
      <c r="BX563" s="281"/>
      <c r="BY563" s="281"/>
      <c r="BZ563" s="281"/>
      <c r="CA563" s="281"/>
    </row>
  </sheetData>
  <sheetProtection algorithmName="SHA-512" hashValue="AnDo6RorktduG/SUDpcFWy+b9bkQf9LBiuLJupjCds44igmxf7Yygmx7VKoWmVEX8BqtBJqj3Jy+IW/BpUBl2g==" saltValue="rDbaRGdJ3UEiUCaAyRmy2A==" spinCount="100000" sheet="1" objects="1" scenarios="1"/>
  <mergeCells count="600">
    <mergeCell ref="D88:E88"/>
    <mergeCell ref="F88:G88"/>
    <mergeCell ref="H88:I88"/>
    <mergeCell ref="J88:K88"/>
    <mergeCell ref="L88:M88"/>
    <mergeCell ref="N88:O88"/>
    <mergeCell ref="P88:Q88"/>
    <mergeCell ref="R88:S88"/>
    <mergeCell ref="C90:T90"/>
    <mergeCell ref="C61:T61"/>
    <mergeCell ref="C62:T62"/>
    <mergeCell ref="R69:S69"/>
    <mergeCell ref="D67:E67"/>
    <mergeCell ref="F67:G67"/>
    <mergeCell ref="H67:I67"/>
    <mergeCell ref="J67:K67"/>
    <mergeCell ref="P69:Q69"/>
    <mergeCell ref="L67:M67"/>
    <mergeCell ref="P70:Q70"/>
    <mergeCell ref="F70:G70"/>
    <mergeCell ref="H70:I70"/>
    <mergeCell ref="J70:K70"/>
    <mergeCell ref="N69:O69"/>
    <mergeCell ref="P64:Q64"/>
    <mergeCell ref="P89:Q89"/>
    <mergeCell ref="R89:S89"/>
    <mergeCell ref="D89:E89"/>
    <mergeCell ref="F89:G89"/>
    <mergeCell ref="H89:I89"/>
    <mergeCell ref="J89:K89"/>
    <mergeCell ref="L89:M89"/>
    <mergeCell ref="N89:O89"/>
    <mergeCell ref="L73:M73"/>
    <mergeCell ref="N73:O73"/>
    <mergeCell ref="P73:Q73"/>
    <mergeCell ref="R73:S73"/>
    <mergeCell ref="D74:E74"/>
    <mergeCell ref="F74:G74"/>
    <mergeCell ref="H74:I74"/>
    <mergeCell ref="J74:K74"/>
    <mergeCell ref="L74:M74"/>
    <mergeCell ref="N74:O74"/>
    <mergeCell ref="R105:S105"/>
    <mergeCell ref="A2:T2"/>
    <mergeCell ref="C4:T4"/>
    <mergeCell ref="D6:E6"/>
    <mergeCell ref="F6:G6"/>
    <mergeCell ref="H6:I6"/>
    <mergeCell ref="J6:K6"/>
    <mergeCell ref="L6:M6"/>
    <mergeCell ref="L92:M92"/>
    <mergeCell ref="N92:O92"/>
    <mergeCell ref="P92:Q92"/>
    <mergeCell ref="D105:E105"/>
    <mergeCell ref="F105:G105"/>
    <mergeCell ref="H105:I105"/>
    <mergeCell ref="J105:K105"/>
    <mergeCell ref="L105:M105"/>
    <mergeCell ref="N105:O105"/>
    <mergeCell ref="P105:Q105"/>
    <mergeCell ref="D92:E92"/>
    <mergeCell ref="F92:G92"/>
    <mergeCell ref="H92:I92"/>
    <mergeCell ref="J92:K92"/>
    <mergeCell ref="D8:E8"/>
    <mergeCell ref="F8:G8"/>
    <mergeCell ref="H8:I8"/>
    <mergeCell ref="J8:K8"/>
    <mergeCell ref="D13:E13"/>
    <mergeCell ref="D69:E69"/>
    <mergeCell ref="F69:G69"/>
    <mergeCell ref="D70:E70"/>
    <mergeCell ref="R6:S6"/>
    <mergeCell ref="L8:M8"/>
    <mergeCell ref="N8:O8"/>
    <mergeCell ref="P8:Q8"/>
    <mergeCell ref="R8:S8"/>
    <mergeCell ref="N6:O6"/>
    <mergeCell ref="P6:Q6"/>
    <mergeCell ref="L33:M33"/>
    <mergeCell ref="N33:O33"/>
    <mergeCell ref="P33:Q33"/>
    <mergeCell ref="P13:Q13"/>
    <mergeCell ref="L16:M16"/>
    <mergeCell ref="N16:O16"/>
    <mergeCell ref="N22:O22"/>
    <mergeCell ref="P22:Q22"/>
    <mergeCell ref="P14:Q14"/>
    <mergeCell ref="N13:O13"/>
    <mergeCell ref="N70:O70"/>
    <mergeCell ref="R10:S10"/>
    <mergeCell ref="L10:M10"/>
    <mergeCell ref="N10:O10"/>
    <mergeCell ref="P10:Q10"/>
    <mergeCell ref="H13:I13"/>
    <mergeCell ref="J13:K13"/>
    <mergeCell ref="L13:M13"/>
    <mergeCell ref="P11:Q11"/>
    <mergeCell ref="D10:E10"/>
    <mergeCell ref="F10:G10"/>
    <mergeCell ref="H10:I10"/>
    <mergeCell ref="J10:K10"/>
    <mergeCell ref="R92:S92"/>
    <mergeCell ref="R70:S70"/>
    <mergeCell ref="R67:S67"/>
    <mergeCell ref="H69:I69"/>
    <mergeCell ref="J69:K69"/>
    <mergeCell ref="L69:M69"/>
    <mergeCell ref="R13:S13"/>
    <mergeCell ref="D11:E11"/>
    <mergeCell ref="F11:G11"/>
    <mergeCell ref="H11:I11"/>
    <mergeCell ref="J11:K11"/>
    <mergeCell ref="L11:M11"/>
    <mergeCell ref="N11:O11"/>
    <mergeCell ref="N67:O67"/>
    <mergeCell ref="P67:Q67"/>
    <mergeCell ref="F13:G13"/>
    <mergeCell ref="R11:S11"/>
    <mergeCell ref="F16:G16"/>
    <mergeCell ref="H16:I16"/>
    <mergeCell ref="J16:K16"/>
    <mergeCell ref="D22:E22"/>
    <mergeCell ref="F22:G22"/>
    <mergeCell ref="H22:I22"/>
    <mergeCell ref="D87:T87"/>
    <mergeCell ref="L36:M36"/>
    <mergeCell ref="N36:O36"/>
    <mergeCell ref="P36:Q36"/>
    <mergeCell ref="F33:G33"/>
    <mergeCell ref="H33:I33"/>
    <mergeCell ref="R36:S36"/>
    <mergeCell ref="D33:E33"/>
    <mergeCell ref="N26:O26"/>
    <mergeCell ref="L28:M28"/>
    <mergeCell ref="N28:O28"/>
    <mergeCell ref="N31:O31"/>
    <mergeCell ref="F28:G28"/>
    <mergeCell ref="R28:S28"/>
    <mergeCell ref="D29:E29"/>
    <mergeCell ref="F29:G29"/>
    <mergeCell ref="H29:I29"/>
    <mergeCell ref="J29:K29"/>
    <mergeCell ref="L29:M29"/>
    <mergeCell ref="N29:O29"/>
    <mergeCell ref="P29:Q29"/>
    <mergeCell ref="R29:S29"/>
    <mergeCell ref="J28:K28"/>
    <mergeCell ref="R30:S30"/>
    <mergeCell ref="D47:E47"/>
    <mergeCell ref="F47:G47"/>
    <mergeCell ref="H47:I47"/>
    <mergeCell ref="J47:K47"/>
    <mergeCell ref="L47:M47"/>
    <mergeCell ref="N47:O47"/>
    <mergeCell ref="P47:Q47"/>
    <mergeCell ref="R47:S47"/>
    <mergeCell ref="P44:Q44"/>
    <mergeCell ref="R44:S44"/>
    <mergeCell ref="D45:E45"/>
    <mergeCell ref="F45:G45"/>
    <mergeCell ref="H45:I45"/>
    <mergeCell ref="J45:K45"/>
    <mergeCell ref="L45:M45"/>
    <mergeCell ref="N45:O45"/>
    <mergeCell ref="P45:Q45"/>
    <mergeCell ref="R45:S45"/>
    <mergeCell ref="D44:E44"/>
    <mergeCell ref="F44:G44"/>
    <mergeCell ref="H44:I44"/>
    <mergeCell ref="J44:K44"/>
    <mergeCell ref="L44:M44"/>
    <mergeCell ref="N44:O44"/>
    <mergeCell ref="P54:Q54"/>
    <mergeCell ref="R54:S54"/>
    <mergeCell ref="D59:E59"/>
    <mergeCell ref="F59:G59"/>
    <mergeCell ref="H59:I59"/>
    <mergeCell ref="J59:K59"/>
    <mergeCell ref="L59:M59"/>
    <mergeCell ref="N59:O59"/>
    <mergeCell ref="P59:Q59"/>
    <mergeCell ref="R59:S59"/>
    <mergeCell ref="D56:E56"/>
    <mergeCell ref="F56:G56"/>
    <mergeCell ref="H56:I56"/>
    <mergeCell ref="J56:K56"/>
    <mergeCell ref="L56:M56"/>
    <mergeCell ref="N56:O56"/>
    <mergeCell ref="P56:Q56"/>
    <mergeCell ref="R56:S56"/>
    <mergeCell ref="N94:O94"/>
    <mergeCell ref="P94:Q94"/>
    <mergeCell ref="R94:S94"/>
    <mergeCell ref="D102:E102"/>
    <mergeCell ref="F102:G102"/>
    <mergeCell ref="H102:I102"/>
    <mergeCell ref="J102:K102"/>
    <mergeCell ref="L102:M102"/>
    <mergeCell ref="N102:O102"/>
    <mergeCell ref="P102:Q102"/>
    <mergeCell ref="R102:S102"/>
    <mergeCell ref="D96:E96"/>
    <mergeCell ref="F96:G96"/>
    <mergeCell ref="H96:I96"/>
    <mergeCell ref="J96:K96"/>
    <mergeCell ref="L96:M96"/>
    <mergeCell ref="N96:O96"/>
    <mergeCell ref="P96:Q96"/>
    <mergeCell ref="R96:S96"/>
    <mergeCell ref="P98:Q98"/>
    <mergeCell ref="R98:S98"/>
    <mergeCell ref="D97:E97"/>
    <mergeCell ref="F97:G97"/>
    <mergeCell ref="H97:I97"/>
    <mergeCell ref="R14:S14"/>
    <mergeCell ref="D14:E14"/>
    <mergeCell ref="F14:G14"/>
    <mergeCell ref="H14:I14"/>
    <mergeCell ref="J14:K14"/>
    <mergeCell ref="R17:S17"/>
    <mergeCell ref="R19:S19"/>
    <mergeCell ref="P16:Q16"/>
    <mergeCell ref="R16:S16"/>
    <mergeCell ref="P17:Q17"/>
    <mergeCell ref="P18:Q18"/>
    <mergeCell ref="R18:S18"/>
    <mergeCell ref="P19:Q19"/>
    <mergeCell ref="N19:O19"/>
    <mergeCell ref="L14:M14"/>
    <mergeCell ref="N14:O14"/>
    <mergeCell ref="L17:M17"/>
    <mergeCell ref="N17:O17"/>
    <mergeCell ref="L18:M18"/>
    <mergeCell ref="N18:O18"/>
    <mergeCell ref="D18:E18"/>
    <mergeCell ref="F18:G18"/>
    <mergeCell ref="H18:I18"/>
    <mergeCell ref="D16:E16"/>
    <mergeCell ref="R24:S24"/>
    <mergeCell ref="F25:G25"/>
    <mergeCell ref="H28:I28"/>
    <mergeCell ref="F23:G23"/>
    <mergeCell ref="H23:I23"/>
    <mergeCell ref="P31:Q31"/>
    <mergeCell ref="L24:M24"/>
    <mergeCell ref="N24:O24"/>
    <mergeCell ref="P24:Q24"/>
    <mergeCell ref="J26:K26"/>
    <mergeCell ref="J23:K23"/>
    <mergeCell ref="L31:M31"/>
    <mergeCell ref="L26:M26"/>
    <mergeCell ref="H25:I25"/>
    <mergeCell ref="J25:K25"/>
    <mergeCell ref="L25:M25"/>
    <mergeCell ref="N25:O25"/>
    <mergeCell ref="P28:Q28"/>
    <mergeCell ref="F30:G30"/>
    <mergeCell ref="H30:I30"/>
    <mergeCell ref="J30:K30"/>
    <mergeCell ref="L30:M30"/>
    <mergeCell ref="N30:O30"/>
    <mergeCell ref="P30:Q30"/>
    <mergeCell ref="R23:S23"/>
    <mergeCell ref="J19:K19"/>
    <mergeCell ref="L20:M20"/>
    <mergeCell ref="L22:M22"/>
    <mergeCell ref="L19:M19"/>
    <mergeCell ref="F19:G19"/>
    <mergeCell ref="H19:I19"/>
    <mergeCell ref="H20:I20"/>
    <mergeCell ref="J20:K20"/>
    <mergeCell ref="F20:G20"/>
    <mergeCell ref="R22:S22"/>
    <mergeCell ref="L23:M23"/>
    <mergeCell ref="J22:K22"/>
    <mergeCell ref="N20:O20"/>
    <mergeCell ref="P20:Q20"/>
    <mergeCell ref="R20:S20"/>
    <mergeCell ref="D17:E17"/>
    <mergeCell ref="D31:E31"/>
    <mergeCell ref="F31:G31"/>
    <mergeCell ref="H31:I31"/>
    <mergeCell ref="F17:G17"/>
    <mergeCell ref="H17:I17"/>
    <mergeCell ref="J18:K18"/>
    <mergeCell ref="N23:O23"/>
    <mergeCell ref="P23:Q23"/>
    <mergeCell ref="D19:E19"/>
    <mergeCell ref="D30:E30"/>
    <mergeCell ref="D25:E25"/>
    <mergeCell ref="D26:E26"/>
    <mergeCell ref="F26:G26"/>
    <mergeCell ref="H26:I26"/>
    <mergeCell ref="D28:E28"/>
    <mergeCell ref="P25:Q25"/>
    <mergeCell ref="D20:E20"/>
    <mergeCell ref="J17:K17"/>
    <mergeCell ref="D24:E24"/>
    <mergeCell ref="F24:G24"/>
    <mergeCell ref="H24:I24"/>
    <mergeCell ref="J24:K24"/>
    <mergeCell ref="D23:E23"/>
    <mergeCell ref="D39:E39"/>
    <mergeCell ref="D43:E43"/>
    <mergeCell ref="F43:G43"/>
    <mergeCell ref="H43:I43"/>
    <mergeCell ref="J43:K43"/>
    <mergeCell ref="L43:M43"/>
    <mergeCell ref="N43:O43"/>
    <mergeCell ref="P43:Q43"/>
    <mergeCell ref="R43:S43"/>
    <mergeCell ref="H41:I41"/>
    <mergeCell ref="J41:K41"/>
    <mergeCell ref="L41:M41"/>
    <mergeCell ref="N41:O41"/>
    <mergeCell ref="P41:Q41"/>
    <mergeCell ref="R41:S41"/>
    <mergeCell ref="F39:G39"/>
    <mergeCell ref="D52:E52"/>
    <mergeCell ref="F52:G52"/>
    <mergeCell ref="H52:I52"/>
    <mergeCell ref="J52:K52"/>
    <mergeCell ref="L52:M52"/>
    <mergeCell ref="N52:O52"/>
    <mergeCell ref="D48:E48"/>
    <mergeCell ref="F48:G48"/>
    <mergeCell ref="H48:I48"/>
    <mergeCell ref="J48:K48"/>
    <mergeCell ref="L48:M48"/>
    <mergeCell ref="N48:O48"/>
    <mergeCell ref="D50:E50"/>
    <mergeCell ref="F50:G50"/>
    <mergeCell ref="H50:I50"/>
    <mergeCell ref="J50:K50"/>
    <mergeCell ref="L50:M50"/>
    <mergeCell ref="P52:Q52"/>
    <mergeCell ref="R52:S52"/>
    <mergeCell ref="D57:E57"/>
    <mergeCell ref="F57:G57"/>
    <mergeCell ref="H57:I57"/>
    <mergeCell ref="J57:K57"/>
    <mergeCell ref="L57:M57"/>
    <mergeCell ref="N57:O57"/>
    <mergeCell ref="P57:Q57"/>
    <mergeCell ref="R57:S57"/>
    <mergeCell ref="D55:E55"/>
    <mergeCell ref="F55:G55"/>
    <mergeCell ref="H55:I55"/>
    <mergeCell ref="J55:K55"/>
    <mergeCell ref="L55:M55"/>
    <mergeCell ref="N55:O55"/>
    <mergeCell ref="P55:Q55"/>
    <mergeCell ref="R55:S55"/>
    <mergeCell ref="D54:E54"/>
    <mergeCell ref="F54:G54"/>
    <mergeCell ref="H54:I54"/>
    <mergeCell ref="J54:K54"/>
    <mergeCell ref="L54:M54"/>
    <mergeCell ref="N54:O54"/>
    <mergeCell ref="N60:O60"/>
    <mergeCell ref="P60:Q60"/>
    <mergeCell ref="R60:S60"/>
    <mergeCell ref="D100:E100"/>
    <mergeCell ref="F100:G100"/>
    <mergeCell ref="H100:I100"/>
    <mergeCell ref="J100:K100"/>
    <mergeCell ref="L100:M100"/>
    <mergeCell ref="N100:O100"/>
    <mergeCell ref="P100:Q100"/>
    <mergeCell ref="R100:S100"/>
    <mergeCell ref="D95:E95"/>
    <mergeCell ref="F95:G95"/>
    <mergeCell ref="H95:I95"/>
    <mergeCell ref="J95:K95"/>
    <mergeCell ref="L95:M95"/>
    <mergeCell ref="N95:O95"/>
    <mergeCell ref="P95:Q95"/>
    <mergeCell ref="R95:S95"/>
    <mergeCell ref="D94:E94"/>
    <mergeCell ref="F94:G94"/>
    <mergeCell ref="H94:I94"/>
    <mergeCell ref="J94:K94"/>
    <mergeCell ref="L94:M94"/>
    <mergeCell ref="R25:S25"/>
    <mergeCell ref="R26:S26"/>
    <mergeCell ref="D27:E27"/>
    <mergeCell ref="F27:G27"/>
    <mergeCell ref="H27:I27"/>
    <mergeCell ref="J27:K27"/>
    <mergeCell ref="L27:M27"/>
    <mergeCell ref="N27:O27"/>
    <mergeCell ref="P27:Q27"/>
    <mergeCell ref="R27:S27"/>
    <mergeCell ref="P26:Q26"/>
    <mergeCell ref="D37:E37"/>
    <mergeCell ref="F37:G37"/>
    <mergeCell ref="H37:I37"/>
    <mergeCell ref="J37:K37"/>
    <mergeCell ref="L37:M37"/>
    <mergeCell ref="N37:O37"/>
    <mergeCell ref="P37:Q37"/>
    <mergeCell ref="R37:S37"/>
    <mergeCell ref="R31:S31"/>
    <mergeCell ref="D34:E34"/>
    <mergeCell ref="F34:G34"/>
    <mergeCell ref="H34:I34"/>
    <mergeCell ref="J34:K34"/>
    <mergeCell ref="L34:M34"/>
    <mergeCell ref="N34:O34"/>
    <mergeCell ref="P34:Q34"/>
    <mergeCell ref="R34:S34"/>
    <mergeCell ref="J31:K31"/>
    <mergeCell ref="J33:K33"/>
    <mergeCell ref="R33:S33"/>
    <mergeCell ref="D36:E36"/>
    <mergeCell ref="F36:G36"/>
    <mergeCell ref="H36:I36"/>
    <mergeCell ref="J36:K36"/>
    <mergeCell ref="P38:Q38"/>
    <mergeCell ref="R38:S38"/>
    <mergeCell ref="D42:E42"/>
    <mergeCell ref="F42:G42"/>
    <mergeCell ref="H42:I42"/>
    <mergeCell ref="J42:K42"/>
    <mergeCell ref="L42:M42"/>
    <mergeCell ref="N42:O42"/>
    <mergeCell ref="P42:Q42"/>
    <mergeCell ref="R42:S42"/>
    <mergeCell ref="P39:Q39"/>
    <mergeCell ref="R39:S39"/>
    <mergeCell ref="H39:I39"/>
    <mergeCell ref="J39:K39"/>
    <mergeCell ref="L39:M39"/>
    <mergeCell ref="N39:O39"/>
    <mergeCell ref="D38:E38"/>
    <mergeCell ref="F38:G38"/>
    <mergeCell ref="H38:I38"/>
    <mergeCell ref="J38:K38"/>
    <mergeCell ref="L38:M38"/>
    <mergeCell ref="N38:O38"/>
    <mergeCell ref="D41:E41"/>
    <mergeCell ref="F41:G41"/>
    <mergeCell ref="P48:Q48"/>
    <mergeCell ref="R48:S48"/>
    <mergeCell ref="D49:E49"/>
    <mergeCell ref="F49:G49"/>
    <mergeCell ref="H49:I49"/>
    <mergeCell ref="J49:K49"/>
    <mergeCell ref="L49:M49"/>
    <mergeCell ref="N49:O49"/>
    <mergeCell ref="P49:Q49"/>
    <mergeCell ref="R49:S49"/>
    <mergeCell ref="J97:K97"/>
    <mergeCell ref="L97:M97"/>
    <mergeCell ref="N97:O97"/>
    <mergeCell ref="N50:O50"/>
    <mergeCell ref="P50:Q50"/>
    <mergeCell ref="R50:S50"/>
    <mergeCell ref="D51:E51"/>
    <mergeCell ref="F51:G51"/>
    <mergeCell ref="H51:I51"/>
    <mergeCell ref="J51:K51"/>
    <mergeCell ref="L51:M51"/>
    <mergeCell ref="N51:O51"/>
    <mergeCell ref="P51:Q51"/>
    <mergeCell ref="R51:S51"/>
    <mergeCell ref="D60:E60"/>
    <mergeCell ref="F60:G60"/>
    <mergeCell ref="H60:I60"/>
    <mergeCell ref="J60:K60"/>
    <mergeCell ref="L60:M60"/>
    <mergeCell ref="D65:E65"/>
    <mergeCell ref="F65:G65"/>
    <mergeCell ref="H65:I65"/>
    <mergeCell ref="J65:K65"/>
    <mergeCell ref="J73:K73"/>
    <mergeCell ref="J103:K103"/>
    <mergeCell ref="R64:S64"/>
    <mergeCell ref="D64:E64"/>
    <mergeCell ref="F64:G64"/>
    <mergeCell ref="H64:I64"/>
    <mergeCell ref="J64:K64"/>
    <mergeCell ref="P99:Q99"/>
    <mergeCell ref="R99:S99"/>
    <mergeCell ref="D99:E99"/>
    <mergeCell ref="F99:G99"/>
    <mergeCell ref="H99:I99"/>
    <mergeCell ref="L64:M64"/>
    <mergeCell ref="N64:O64"/>
    <mergeCell ref="J99:K99"/>
    <mergeCell ref="L99:M99"/>
    <mergeCell ref="N99:O99"/>
    <mergeCell ref="P97:Q97"/>
    <mergeCell ref="R97:S97"/>
    <mergeCell ref="D98:E98"/>
    <mergeCell ref="F98:G98"/>
    <mergeCell ref="H98:I98"/>
    <mergeCell ref="J98:K98"/>
    <mergeCell ref="L98:M98"/>
    <mergeCell ref="N98:O98"/>
    <mergeCell ref="D107:E107"/>
    <mergeCell ref="F107:G107"/>
    <mergeCell ref="H107:I107"/>
    <mergeCell ref="J107:K107"/>
    <mergeCell ref="R107:S107"/>
    <mergeCell ref="L65:M65"/>
    <mergeCell ref="N65:O65"/>
    <mergeCell ref="P65:Q65"/>
    <mergeCell ref="R65:S65"/>
    <mergeCell ref="L70:M70"/>
    <mergeCell ref="N107:O107"/>
    <mergeCell ref="P107:Q107"/>
    <mergeCell ref="L103:M103"/>
    <mergeCell ref="L107:M107"/>
    <mergeCell ref="N103:O103"/>
    <mergeCell ref="P103:Q103"/>
    <mergeCell ref="R103:S103"/>
    <mergeCell ref="D103:E103"/>
    <mergeCell ref="F103:G103"/>
    <mergeCell ref="H103:I103"/>
    <mergeCell ref="D72:T72"/>
    <mergeCell ref="D73:E73"/>
    <mergeCell ref="F73:G73"/>
    <mergeCell ref="H73:I73"/>
    <mergeCell ref="P74:Q74"/>
    <mergeCell ref="R74:S74"/>
    <mergeCell ref="D75:E75"/>
    <mergeCell ref="F75:G75"/>
    <mergeCell ref="H75:I75"/>
    <mergeCell ref="J75:K75"/>
    <mergeCell ref="L75:M75"/>
    <mergeCell ref="N75:O75"/>
    <mergeCell ref="P75:Q75"/>
    <mergeCell ref="R75:S75"/>
    <mergeCell ref="D76:T76"/>
    <mergeCell ref="D77:E77"/>
    <mergeCell ref="F77:G77"/>
    <mergeCell ref="H77:I77"/>
    <mergeCell ref="J77:K77"/>
    <mergeCell ref="L77:M77"/>
    <mergeCell ref="N77:O77"/>
    <mergeCell ref="P77:Q77"/>
    <mergeCell ref="R77:S77"/>
    <mergeCell ref="D78:E78"/>
    <mergeCell ref="F78:G78"/>
    <mergeCell ref="H78:I78"/>
    <mergeCell ref="J78:K78"/>
    <mergeCell ref="L78:M78"/>
    <mergeCell ref="N78:O78"/>
    <mergeCell ref="P78:Q78"/>
    <mergeCell ref="R78:S78"/>
    <mergeCell ref="D79:E79"/>
    <mergeCell ref="F79:G79"/>
    <mergeCell ref="H79:I79"/>
    <mergeCell ref="J79:K79"/>
    <mergeCell ref="L79:M79"/>
    <mergeCell ref="N79:O79"/>
    <mergeCell ref="P79:Q79"/>
    <mergeCell ref="R79:S79"/>
    <mergeCell ref="D80:E80"/>
    <mergeCell ref="F80:G80"/>
    <mergeCell ref="H80:I80"/>
    <mergeCell ref="J80:K80"/>
    <mergeCell ref="L80:M80"/>
    <mergeCell ref="N80:O80"/>
    <mergeCell ref="P80:Q80"/>
    <mergeCell ref="R80:S80"/>
    <mergeCell ref="D82:E82"/>
    <mergeCell ref="F82:G82"/>
    <mergeCell ref="H82:I82"/>
    <mergeCell ref="J82:K82"/>
    <mergeCell ref="L82:M82"/>
    <mergeCell ref="N82:O82"/>
    <mergeCell ref="P82:Q82"/>
    <mergeCell ref="R82:S82"/>
    <mergeCell ref="D85:E85"/>
    <mergeCell ref="F85:G85"/>
    <mergeCell ref="H85:I85"/>
    <mergeCell ref="J85:K85"/>
    <mergeCell ref="L85:M85"/>
    <mergeCell ref="N85:O85"/>
    <mergeCell ref="P85:Q85"/>
    <mergeCell ref="R85:S85"/>
    <mergeCell ref="D83:E83"/>
    <mergeCell ref="F83:G83"/>
    <mergeCell ref="H83:I83"/>
    <mergeCell ref="J83:K83"/>
    <mergeCell ref="L83:M83"/>
    <mergeCell ref="N83:O83"/>
    <mergeCell ref="P83:Q83"/>
    <mergeCell ref="R83:S83"/>
    <mergeCell ref="D84:E84"/>
    <mergeCell ref="F84:G84"/>
    <mergeCell ref="H84:I84"/>
    <mergeCell ref="J84:K84"/>
    <mergeCell ref="L84:M84"/>
    <mergeCell ref="N84:O84"/>
    <mergeCell ref="P84:Q84"/>
    <mergeCell ref="R84:S84"/>
  </mergeCells>
  <phoneticPr fontId="0" type="noConversion"/>
  <conditionalFormatting sqref="D92:S92 D94:S100 D105:S105 D107:S107 D59:S60 D67:S67 D64:S65 D69:S70 D36:S39 D41:S45 D47:S52 D54:S57 D33:S34 D8:S8 D22:S31 D6:S6 D10:S11 D13:S14 D16:S20 F82 F83:G85 J82:S85">
    <cfRule type="cellIs" dxfId="1080" priority="29" stopIfTrue="1" operator="equal">
      <formula>"a"</formula>
    </cfRule>
    <cfRule type="cellIs" dxfId="1079" priority="30" stopIfTrue="1" operator="equal">
      <formula>"s"</formula>
    </cfRule>
  </conditionalFormatting>
  <conditionalFormatting sqref="V6 V8 V10:V11 V13:V14 V16:V20 V22:V31 V33:V34 V36:V39 V41:V45 V47:V52 V54:V57 V59:V60 V64:V65 V67 V107 V92 V94:V100 V105 V69:V70 V83:V85">
    <cfRule type="expression" dxfId="1078" priority="189" stopIfTrue="1">
      <formula>U6=0</formula>
    </cfRule>
  </conditionalFormatting>
  <conditionalFormatting sqref="V88:V89">
    <cfRule type="expression" dxfId="1077" priority="25" stopIfTrue="1">
      <formula>U88=0</formula>
    </cfRule>
  </conditionalFormatting>
  <conditionalFormatting sqref="D88:S89">
    <cfRule type="cellIs" dxfId="1076" priority="23" stopIfTrue="1" operator="equal">
      <formula>"a"</formula>
    </cfRule>
    <cfRule type="cellIs" dxfId="1075" priority="24" stopIfTrue="1" operator="equal">
      <formula>"s"</formula>
    </cfRule>
  </conditionalFormatting>
  <conditionalFormatting sqref="D102:S103">
    <cfRule type="cellIs" dxfId="1074" priority="20" stopIfTrue="1" operator="equal">
      <formula>"a"</formula>
    </cfRule>
    <cfRule type="cellIs" dxfId="1073" priority="21" stopIfTrue="1" operator="equal">
      <formula>"s"</formula>
    </cfRule>
  </conditionalFormatting>
  <conditionalFormatting sqref="V102:V103">
    <cfRule type="expression" dxfId="1072" priority="22" stopIfTrue="1">
      <formula>U102=0</formula>
    </cfRule>
  </conditionalFormatting>
  <conditionalFormatting sqref="S74:S75 Q74:Q75 O74:O75 M74:M75 K74:K75 F77:G80 G74:G75 R73:R75 P73:P75 N73:N75 L73:L75 J73:J75 J77:S80 F73:F75">
    <cfRule type="cellIs" dxfId="1071" priority="3" stopIfTrue="1" operator="equal">
      <formula>"a"</formula>
    </cfRule>
    <cfRule type="cellIs" dxfId="1070" priority="4" stopIfTrue="1" operator="equal">
      <formula>"s"</formula>
    </cfRule>
  </conditionalFormatting>
  <conditionalFormatting sqref="D82:E85 H82:I85">
    <cfRule type="cellIs" dxfId="1069" priority="5" stopIfTrue="1" operator="equal">
      <formula>"a"</formula>
    </cfRule>
    <cfRule type="cellIs" dxfId="1068" priority="6" stopIfTrue="1" operator="equal">
      <formula>"s"</formula>
    </cfRule>
    <cfRule type="expression" dxfId="1067" priority="7" stopIfTrue="1">
      <formula>SUM(#REF!)&gt;0</formula>
    </cfRule>
  </conditionalFormatting>
  <conditionalFormatting sqref="D73:E75 H73:I75">
    <cfRule type="cellIs" dxfId="1066" priority="14" stopIfTrue="1" operator="equal">
      <formula>"a"</formula>
    </cfRule>
    <cfRule type="cellIs" dxfId="1065" priority="15" stopIfTrue="1" operator="equal">
      <formula>"s"</formula>
    </cfRule>
    <cfRule type="expression" dxfId="1064" priority="16" stopIfTrue="1">
      <formula>SUM($U$77:$U$80)&gt;0</formula>
    </cfRule>
  </conditionalFormatting>
  <conditionalFormatting sqref="D77:E80 H77:I80">
    <cfRule type="cellIs" dxfId="1063" priority="17" stopIfTrue="1" operator="equal">
      <formula>"a"</formula>
    </cfRule>
    <cfRule type="cellIs" dxfId="1062" priority="18" stopIfTrue="1" operator="equal">
      <formula>"s"</formula>
    </cfRule>
    <cfRule type="expression" dxfId="1061" priority="19" stopIfTrue="1">
      <formula>SUM($U$73:$U$75)&gt;0</formula>
    </cfRule>
  </conditionalFormatting>
  <conditionalFormatting sqref="V77:V80">
    <cfRule type="expression" dxfId="1060" priority="604" stopIfTrue="1">
      <formula>SUM($U$73:$U$75)&gt;0</formula>
    </cfRule>
    <cfRule type="expression" dxfId="1059" priority="605" stopIfTrue="1">
      <formula>U77=0</formula>
    </cfRule>
  </conditionalFormatting>
  <conditionalFormatting sqref="V73:V75">
    <cfRule type="expression" dxfId="1058" priority="606" stopIfTrue="1">
      <formula>SUM($U$77:$U$80)&gt;0</formula>
    </cfRule>
    <cfRule type="expression" dxfId="1057" priority="607" stopIfTrue="1">
      <formula>U73=0</formula>
    </cfRule>
  </conditionalFormatting>
  <conditionalFormatting sqref="V82">
    <cfRule type="expression" dxfId="1056" priority="2" stopIfTrue="1">
      <formula>U82=0</formula>
    </cfRule>
  </conditionalFormatting>
  <printOptions horizontalCentered="1"/>
  <pageMargins left="0.35433070866141736" right="0.35433070866141736" top="0.31496062992125984" bottom="0.35433070866141736" header="0.15748031496062992" footer="0.15748031496062992"/>
  <pageSetup paperSize="9" scale="47" orientation="landscape" cellComments="atEnd" r:id="rId1"/>
  <headerFooter alignWithMargins="0">
    <oddFooter>&amp;LCKL LNG / VERSION 2023 / 1.0&amp;CLMC-08&amp;R&amp;P of  &amp;N</oddFooter>
  </headerFooter>
  <rowBreaks count="4" manualBreakCount="4">
    <brk id="31" max="20" man="1"/>
    <brk id="57" max="21" man="1"/>
    <brk id="70" max="21" man="1"/>
    <brk id="89"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dimension ref="A1:FZ703"/>
  <sheetViews>
    <sheetView zoomScale="50" zoomScaleNormal="50" zoomScaleSheetLayoutView="40" workbookViewId="0">
      <pane ySplit="3" topLeftCell="A4" activePane="bottomLeft" state="frozen"/>
      <selection pane="bottomLeft" activeCell="X1" sqref="X1"/>
    </sheetView>
  </sheetViews>
  <sheetFormatPr defaultColWidth="8.85546875" defaultRowHeight="33.75" x14ac:dyDescent="0.2"/>
  <cols>
    <col min="1" max="1" width="9.7109375" customWidth="1"/>
    <col min="2" max="2" width="13.5703125" style="83" customWidth="1"/>
    <col min="3" max="3" width="151.28515625" style="84" customWidth="1"/>
    <col min="4" max="20" width="5.7109375" style="3" customWidth="1"/>
    <col min="21" max="21" width="8" style="3" customWidth="1"/>
    <col min="22" max="22" width="7.85546875" style="82" customWidth="1"/>
    <col min="23" max="23" width="2.28515625" style="85" hidden="1" customWidth="1"/>
    <col min="24" max="24" width="8.85546875" style="85" customWidth="1"/>
    <col min="25" max="25" width="8" style="287" customWidth="1"/>
    <col min="26" max="26" width="11.28515625" style="280" bestFit="1" customWidth="1"/>
    <col min="27" max="27" width="14" style="280" customWidth="1"/>
    <col min="28" max="29" width="13.42578125" style="280" customWidth="1"/>
    <col min="30" max="102" width="8.85546875" style="280" customWidth="1"/>
    <col min="103" max="16384" width="8.85546875" style="3"/>
  </cols>
  <sheetData>
    <row r="1" spans="1:182" customFormat="1" ht="40.15" customHeight="1" thickBot="1" x14ac:dyDescent="0.3">
      <c r="A1" s="329" t="str">
        <f>'Checklist - Basic Ship LNG'!A1</f>
        <v xml:space="preserve">GA Code: </v>
      </c>
      <c r="B1" s="330"/>
      <c r="C1" s="346" t="str">
        <f>'Checklist - Basic Ship LNG'!C1</f>
        <v xml:space="preserve">Ship name:   </v>
      </c>
      <c r="D1" s="330"/>
      <c r="E1" s="345"/>
      <c r="F1" s="345"/>
      <c r="G1" s="345"/>
      <c r="H1" s="345"/>
      <c r="I1" s="345"/>
      <c r="J1" s="345"/>
      <c r="K1" s="345"/>
      <c r="L1" s="345"/>
      <c r="M1" s="345"/>
      <c r="N1" s="345"/>
      <c r="O1" s="345"/>
      <c r="P1" s="345"/>
      <c r="Q1" s="345"/>
      <c r="R1" s="345"/>
      <c r="S1" s="345"/>
      <c r="U1" s="61"/>
      <c r="V1" s="331" t="str">
        <f>'Checklist - Basic Ship LNG'!T1</f>
        <v xml:space="preserve">Date of Ship Survey:  </v>
      </c>
      <c r="W1" s="61"/>
      <c r="X1" s="6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281"/>
      <c r="BJ1" s="281"/>
      <c r="BK1" s="281"/>
      <c r="BL1" s="281"/>
      <c r="BM1" s="281"/>
      <c r="BN1" s="281"/>
      <c r="BO1" s="281"/>
      <c r="BP1" s="281"/>
      <c r="BQ1" s="281"/>
      <c r="BR1" s="281"/>
      <c r="BS1" s="281"/>
      <c r="BT1" s="281"/>
      <c r="BU1" s="281"/>
      <c r="BV1" s="281"/>
      <c r="BW1" s="281"/>
      <c r="BX1" s="281"/>
      <c r="BY1" s="281"/>
      <c r="BZ1" s="281"/>
      <c r="CA1" s="281"/>
      <c r="CB1" s="281"/>
      <c r="CC1" s="281"/>
      <c r="CD1" s="281"/>
      <c r="CE1" s="281"/>
      <c r="CF1" s="281"/>
      <c r="CG1" s="281"/>
      <c r="CH1" s="28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row>
    <row r="2" spans="1:182" ht="30.75" customHeight="1" thickBot="1" x14ac:dyDescent="0.25">
      <c r="A2" s="706" t="s">
        <v>1224</v>
      </c>
      <c r="B2" s="707"/>
      <c r="C2" s="707"/>
      <c r="D2" s="707"/>
      <c r="E2" s="707"/>
      <c r="F2" s="707"/>
      <c r="G2" s="707"/>
      <c r="H2" s="707"/>
      <c r="I2" s="707"/>
      <c r="J2" s="707"/>
      <c r="K2" s="707"/>
      <c r="L2" s="707"/>
      <c r="M2" s="707"/>
      <c r="N2" s="707"/>
      <c r="O2" s="707"/>
      <c r="P2" s="707"/>
      <c r="Q2" s="707"/>
      <c r="R2" s="707"/>
      <c r="S2" s="707"/>
      <c r="T2" s="707"/>
      <c r="U2" s="707"/>
      <c r="V2" s="708"/>
    </row>
    <row r="3" spans="1:182" customFormat="1" ht="160.5" customHeight="1" thickBot="1" x14ac:dyDescent="0.55000000000000004">
      <c r="A3" s="86" t="s">
        <v>131</v>
      </c>
      <c r="B3" s="4" t="s">
        <v>214</v>
      </c>
      <c r="C3" s="11"/>
      <c r="D3" s="7" t="s">
        <v>215</v>
      </c>
      <c r="E3" s="5" t="s">
        <v>510</v>
      </c>
      <c r="F3" s="7" t="s">
        <v>216</v>
      </c>
      <c r="G3" s="6" t="s">
        <v>510</v>
      </c>
      <c r="H3" s="7" t="s">
        <v>217</v>
      </c>
      <c r="I3" s="5" t="s">
        <v>510</v>
      </c>
      <c r="J3" s="7" t="s">
        <v>408</v>
      </c>
      <c r="K3" s="6" t="s">
        <v>510</v>
      </c>
      <c r="L3" s="7" t="s">
        <v>409</v>
      </c>
      <c r="M3" s="5" t="s">
        <v>510</v>
      </c>
      <c r="N3" s="7" t="s">
        <v>410</v>
      </c>
      <c r="O3" s="5" t="s">
        <v>510</v>
      </c>
      <c r="P3" s="7" t="s">
        <v>411</v>
      </c>
      <c r="Q3" s="5" t="s">
        <v>510</v>
      </c>
      <c r="R3" s="7" t="s">
        <v>5</v>
      </c>
      <c r="S3" s="5" t="s">
        <v>510</v>
      </c>
      <c r="T3" s="186" t="s">
        <v>557</v>
      </c>
      <c r="U3" s="1" t="s">
        <v>511</v>
      </c>
      <c r="V3" s="405" t="s">
        <v>512</v>
      </c>
      <c r="W3" s="61"/>
      <c r="X3" s="61"/>
      <c r="Y3" s="305"/>
      <c r="Z3" s="301" t="s">
        <v>240</v>
      </c>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c r="BU3" s="281"/>
      <c r="BV3" s="281"/>
      <c r="BW3" s="281"/>
      <c r="BX3" s="281"/>
      <c r="BY3" s="281"/>
      <c r="BZ3" s="281"/>
      <c r="CA3" s="281"/>
      <c r="CB3" s="281"/>
      <c r="CC3" s="281"/>
      <c r="CD3" s="281"/>
      <c r="CE3" s="281"/>
      <c r="CF3" s="281"/>
      <c r="CG3" s="281"/>
      <c r="CH3" s="281"/>
      <c r="CI3" s="281"/>
      <c r="CJ3" s="281"/>
      <c r="CK3" s="281"/>
      <c r="CL3" s="281"/>
      <c r="CM3" s="281"/>
      <c r="CN3" s="281"/>
      <c r="CO3" s="281"/>
      <c r="CP3" s="281"/>
      <c r="CQ3" s="281"/>
      <c r="CR3" s="281"/>
      <c r="CS3" s="281"/>
      <c r="CT3" s="281"/>
      <c r="CU3" s="281"/>
      <c r="CV3" s="281"/>
      <c r="CW3" s="281"/>
      <c r="CX3" s="281"/>
    </row>
    <row r="4" spans="1:182" ht="33" customHeight="1" thickBot="1" x14ac:dyDescent="0.25">
      <c r="A4" s="608"/>
      <c r="B4" s="240">
        <v>1000</v>
      </c>
      <c r="C4" s="926" t="s">
        <v>513</v>
      </c>
      <c r="D4" s="940"/>
      <c r="E4" s="940"/>
      <c r="F4" s="940"/>
      <c r="G4" s="940"/>
      <c r="H4" s="940"/>
      <c r="I4" s="940"/>
      <c r="J4" s="940"/>
      <c r="K4" s="940"/>
      <c r="L4" s="940"/>
      <c r="M4" s="940"/>
      <c r="N4" s="940"/>
      <c r="O4" s="940"/>
      <c r="P4" s="940"/>
      <c r="Q4" s="940"/>
      <c r="R4" s="940"/>
      <c r="S4" s="940"/>
      <c r="T4" s="940"/>
      <c r="U4" s="940"/>
      <c r="V4" s="941"/>
    </row>
    <row r="5" spans="1:182" ht="30" customHeight="1" thickBot="1" x14ac:dyDescent="0.25">
      <c r="A5" s="383"/>
      <c r="B5" s="235" t="s">
        <v>333</v>
      </c>
      <c r="C5" s="137" t="s">
        <v>202</v>
      </c>
      <c r="D5" s="13"/>
      <c r="E5" s="21"/>
      <c r="F5" s="22" t="s">
        <v>514</v>
      </c>
      <c r="G5" s="23"/>
      <c r="H5" s="13" t="s">
        <v>514</v>
      </c>
      <c r="I5" s="21"/>
      <c r="J5" s="12" t="s">
        <v>514</v>
      </c>
      <c r="K5" s="23"/>
      <c r="L5" s="13" t="s">
        <v>514</v>
      </c>
      <c r="M5" s="15"/>
      <c r="N5" s="13" t="s">
        <v>514</v>
      </c>
      <c r="O5" s="17"/>
      <c r="P5" s="14"/>
      <c r="Q5" s="24"/>
      <c r="R5" s="14"/>
      <c r="S5" s="15"/>
      <c r="T5" s="18"/>
      <c r="U5" s="19"/>
      <c r="V5" s="389"/>
      <c r="Z5" s="302"/>
    </row>
    <row r="6" spans="1:182" ht="45" customHeight="1" x14ac:dyDescent="0.2">
      <c r="A6" s="383"/>
      <c r="B6" s="233" t="s">
        <v>332</v>
      </c>
      <c r="C6" s="193" t="s">
        <v>16</v>
      </c>
      <c r="D6" s="678"/>
      <c r="E6" s="679"/>
      <c r="F6" s="678"/>
      <c r="G6" s="679"/>
      <c r="H6" s="678"/>
      <c r="I6" s="679"/>
      <c r="J6" s="678"/>
      <c r="K6" s="679"/>
      <c r="L6" s="678"/>
      <c r="M6" s="679"/>
      <c r="N6" s="678"/>
      <c r="O6" s="679"/>
      <c r="P6" s="678"/>
      <c r="Q6" s="679"/>
      <c r="R6" s="678"/>
      <c r="S6" s="679"/>
      <c r="T6" s="65"/>
      <c r="U6" s="66">
        <f>IF(OR(D6="s",F6="s",H6="s",J6="s",L6="s",N6="s",P6="s",R6="s"), 0, IF(OR(D6="a",F6="a",H6="a",J6="a",L6="a",N6="a",P6="a",R6="a"),V6,0))</f>
        <v>0</v>
      </c>
      <c r="V6" s="429">
        <v>10</v>
      </c>
      <c r="W6" s="85">
        <f t="shared" ref="W6:W15" si="0">COUNTIF(D6:S6,"a")+COUNTIF(D6:S6,"s")</f>
        <v>0</v>
      </c>
      <c r="X6" s="335"/>
      <c r="Z6" s="302" t="s">
        <v>239</v>
      </c>
    </row>
    <row r="7" spans="1:182" ht="27.95" customHeight="1" x14ac:dyDescent="0.2">
      <c r="A7" s="383"/>
      <c r="B7" s="234" t="s">
        <v>60</v>
      </c>
      <c r="C7" s="191" t="s">
        <v>61</v>
      </c>
      <c r="D7" s="666"/>
      <c r="E7" s="667"/>
      <c r="F7" s="666"/>
      <c r="G7" s="667"/>
      <c r="H7" s="666"/>
      <c r="I7" s="667"/>
      <c r="J7" s="666"/>
      <c r="K7" s="667"/>
      <c r="L7" s="666"/>
      <c r="M7" s="667"/>
      <c r="N7" s="666"/>
      <c r="O7" s="667"/>
      <c r="P7" s="666"/>
      <c r="Q7" s="667"/>
      <c r="R7" s="666"/>
      <c r="S7" s="667"/>
      <c r="T7" s="65"/>
      <c r="U7" s="63">
        <f>IF(OR(D7="s",F7="s",H7="s",J7="s",L7="s",N7="s",P7="s",R7="s"), 0, IF(OR(D7="a",F7="a",H7="a",J7="a",L7="a",N7="a",P7="a",R7="a"),V7,0))</f>
        <v>0</v>
      </c>
      <c r="V7" s="430">
        <v>10</v>
      </c>
      <c r="W7" s="85">
        <f t="shared" si="0"/>
        <v>0</v>
      </c>
      <c r="X7" s="334"/>
      <c r="Y7" s="280"/>
      <c r="Z7" s="302" t="s">
        <v>239</v>
      </c>
      <c r="AB7" s="300"/>
      <c r="AC7" s="300"/>
      <c r="AD7" s="300"/>
      <c r="CI7" s="3"/>
      <c r="CJ7" s="3"/>
      <c r="CK7" s="3"/>
      <c r="CL7" s="3"/>
      <c r="CM7" s="3"/>
      <c r="CN7" s="3"/>
      <c r="CO7" s="3"/>
      <c r="CP7" s="3"/>
      <c r="CQ7" s="3"/>
      <c r="CR7" s="3"/>
      <c r="CS7" s="3"/>
      <c r="CT7" s="3"/>
      <c r="CU7" s="3"/>
      <c r="CV7" s="3"/>
      <c r="CW7" s="3"/>
      <c r="CX7" s="3"/>
    </row>
    <row r="8" spans="1:182" ht="27.95" customHeight="1" x14ac:dyDescent="0.2">
      <c r="A8" s="383"/>
      <c r="B8" s="234" t="s">
        <v>331</v>
      </c>
      <c r="C8" s="194" t="s">
        <v>79</v>
      </c>
      <c r="D8" s="666"/>
      <c r="E8" s="667"/>
      <c r="F8" s="666"/>
      <c r="G8" s="667"/>
      <c r="H8" s="666"/>
      <c r="I8" s="667"/>
      <c r="J8" s="666"/>
      <c r="K8" s="667"/>
      <c r="L8" s="666"/>
      <c r="M8" s="667"/>
      <c r="N8" s="666"/>
      <c r="O8" s="667"/>
      <c r="P8" s="666"/>
      <c r="Q8" s="667"/>
      <c r="R8" s="666"/>
      <c r="S8" s="667"/>
      <c r="T8" s="65"/>
      <c r="U8" s="63">
        <f t="shared" ref="U8:U15" si="1">IF(OR(D8="s",F8="s",H8="s",J8="s",L8="s",N8="s",P8="s",R8="s"), 0, IF(OR(D8="a",F8="a",H8="a",J8="a",L8="a",N8="a",P8="a",R8="a"),V8,0))</f>
        <v>0</v>
      </c>
      <c r="V8" s="430">
        <v>5</v>
      </c>
      <c r="W8" s="85">
        <f t="shared" si="0"/>
        <v>0</v>
      </c>
      <c r="X8" s="335"/>
      <c r="Z8" s="302" t="s">
        <v>239</v>
      </c>
    </row>
    <row r="9" spans="1:182" ht="69.599999999999994" customHeight="1" x14ac:dyDescent="0.2">
      <c r="A9" s="383"/>
      <c r="B9" s="234" t="s">
        <v>330</v>
      </c>
      <c r="C9" s="191" t="s">
        <v>427</v>
      </c>
      <c r="D9" s="666"/>
      <c r="E9" s="667"/>
      <c r="F9" s="666"/>
      <c r="G9" s="667"/>
      <c r="H9" s="666"/>
      <c r="I9" s="667"/>
      <c r="J9" s="666"/>
      <c r="K9" s="667"/>
      <c r="L9" s="666"/>
      <c r="M9" s="667"/>
      <c r="N9" s="666"/>
      <c r="O9" s="667"/>
      <c r="P9" s="666"/>
      <c r="Q9" s="667"/>
      <c r="R9" s="666"/>
      <c r="S9" s="667"/>
      <c r="T9" s="65"/>
      <c r="U9" s="63">
        <f t="shared" si="1"/>
        <v>0</v>
      </c>
      <c r="V9" s="429">
        <v>5</v>
      </c>
      <c r="W9" s="85">
        <f t="shared" si="0"/>
        <v>0</v>
      </c>
      <c r="X9" s="335"/>
      <c r="Z9" s="302" t="s">
        <v>239</v>
      </c>
    </row>
    <row r="10" spans="1:182" ht="45" customHeight="1" x14ac:dyDescent="0.2">
      <c r="A10" s="383"/>
      <c r="B10" s="234" t="s">
        <v>273</v>
      </c>
      <c r="C10" s="191" t="s">
        <v>274</v>
      </c>
      <c r="D10" s="666"/>
      <c r="E10" s="667"/>
      <c r="F10" s="666"/>
      <c r="G10" s="667"/>
      <c r="H10" s="666"/>
      <c r="I10" s="667"/>
      <c r="J10" s="666"/>
      <c r="K10" s="667"/>
      <c r="L10" s="666"/>
      <c r="M10" s="667"/>
      <c r="N10" s="666"/>
      <c r="O10" s="667"/>
      <c r="P10" s="666"/>
      <c r="Q10" s="667"/>
      <c r="R10" s="666"/>
      <c r="S10" s="667"/>
      <c r="T10" s="65"/>
      <c r="U10" s="63">
        <f t="shared" si="1"/>
        <v>0</v>
      </c>
      <c r="V10" s="430">
        <v>10</v>
      </c>
      <c r="W10" s="85">
        <f>COUNTIF(D10:S10,"a")+COUNTIF(D10:S10,"s")</f>
        <v>0</v>
      </c>
      <c r="X10" s="335"/>
      <c r="Z10" s="302" t="s">
        <v>239</v>
      </c>
    </row>
    <row r="11" spans="1:182" ht="45" customHeight="1" x14ac:dyDescent="0.2">
      <c r="A11" s="383"/>
      <c r="B11" s="234" t="s">
        <v>329</v>
      </c>
      <c r="C11" s="191" t="s">
        <v>199</v>
      </c>
      <c r="D11" s="666"/>
      <c r="E11" s="667"/>
      <c r="F11" s="666"/>
      <c r="G11" s="667"/>
      <c r="H11" s="666"/>
      <c r="I11" s="667"/>
      <c r="J11" s="666"/>
      <c r="K11" s="667"/>
      <c r="L11" s="666"/>
      <c r="M11" s="667"/>
      <c r="N11" s="666"/>
      <c r="O11" s="667"/>
      <c r="P11" s="666"/>
      <c r="Q11" s="667"/>
      <c r="R11" s="666"/>
      <c r="S11" s="667"/>
      <c r="T11" s="65"/>
      <c r="U11" s="63">
        <f t="shared" si="1"/>
        <v>0</v>
      </c>
      <c r="V11" s="430">
        <v>10</v>
      </c>
      <c r="W11" s="85">
        <f t="shared" si="0"/>
        <v>0</v>
      </c>
      <c r="X11" s="335"/>
      <c r="Z11" s="302" t="s">
        <v>239</v>
      </c>
    </row>
    <row r="12" spans="1:182" ht="27.95" customHeight="1" x14ac:dyDescent="0.2">
      <c r="A12" s="383"/>
      <c r="B12" s="234" t="s">
        <v>325</v>
      </c>
      <c r="C12" s="191" t="s">
        <v>63</v>
      </c>
      <c r="D12" s="666"/>
      <c r="E12" s="667"/>
      <c r="F12" s="666"/>
      <c r="G12" s="667"/>
      <c r="H12" s="666"/>
      <c r="I12" s="667"/>
      <c r="J12" s="666"/>
      <c r="K12" s="667"/>
      <c r="L12" s="666"/>
      <c r="M12" s="667"/>
      <c r="N12" s="666"/>
      <c r="O12" s="667"/>
      <c r="P12" s="666"/>
      <c r="Q12" s="667"/>
      <c r="R12" s="666"/>
      <c r="S12" s="667"/>
      <c r="T12" s="65"/>
      <c r="U12" s="63">
        <f t="shared" si="1"/>
        <v>0</v>
      </c>
      <c r="V12" s="430">
        <v>5</v>
      </c>
      <c r="W12" s="85">
        <f t="shared" si="0"/>
        <v>0</v>
      </c>
      <c r="X12" s="335"/>
      <c r="Z12" s="302" t="s">
        <v>239</v>
      </c>
    </row>
    <row r="13" spans="1:182" ht="27.95" customHeight="1" x14ac:dyDescent="0.2">
      <c r="A13" s="383"/>
      <c r="B13" s="234" t="s">
        <v>326</v>
      </c>
      <c r="C13" s="191" t="s">
        <v>222</v>
      </c>
      <c r="D13" s="666"/>
      <c r="E13" s="667"/>
      <c r="F13" s="666"/>
      <c r="G13" s="667"/>
      <c r="H13" s="666"/>
      <c r="I13" s="667"/>
      <c r="J13" s="666"/>
      <c r="K13" s="667"/>
      <c r="L13" s="666"/>
      <c r="M13" s="667"/>
      <c r="N13" s="666"/>
      <c r="O13" s="667"/>
      <c r="P13" s="666"/>
      <c r="Q13" s="667"/>
      <c r="R13" s="666"/>
      <c r="S13" s="667"/>
      <c r="T13" s="65"/>
      <c r="U13" s="63">
        <f t="shared" si="1"/>
        <v>0</v>
      </c>
      <c r="V13" s="430">
        <v>5</v>
      </c>
      <c r="W13" s="85">
        <f t="shared" si="0"/>
        <v>0</v>
      </c>
      <c r="X13" s="335"/>
      <c r="Z13" s="302" t="s">
        <v>239</v>
      </c>
    </row>
    <row r="14" spans="1:182" ht="27.95" customHeight="1" x14ac:dyDescent="0.2">
      <c r="A14" s="383"/>
      <c r="B14" s="234" t="s">
        <v>327</v>
      </c>
      <c r="C14" s="191" t="s">
        <v>223</v>
      </c>
      <c r="D14" s="666"/>
      <c r="E14" s="667"/>
      <c r="F14" s="666"/>
      <c r="G14" s="667"/>
      <c r="H14" s="666"/>
      <c r="I14" s="667"/>
      <c r="J14" s="666"/>
      <c r="K14" s="667"/>
      <c r="L14" s="666"/>
      <c r="M14" s="667"/>
      <c r="N14" s="666"/>
      <c r="O14" s="667"/>
      <c r="P14" s="666"/>
      <c r="Q14" s="667"/>
      <c r="R14" s="666"/>
      <c r="S14" s="667"/>
      <c r="T14" s="65"/>
      <c r="U14" s="63">
        <f t="shared" si="1"/>
        <v>0</v>
      </c>
      <c r="V14" s="430">
        <v>5</v>
      </c>
      <c r="W14" s="85">
        <f t="shared" si="0"/>
        <v>0</v>
      </c>
      <c r="X14" s="335"/>
      <c r="Z14" s="302" t="s">
        <v>239</v>
      </c>
    </row>
    <row r="15" spans="1:182" ht="27.95" customHeight="1" x14ac:dyDescent="0.2">
      <c r="A15" s="383"/>
      <c r="B15" s="234" t="s">
        <v>439</v>
      </c>
      <c r="C15" s="191" t="s">
        <v>429</v>
      </c>
      <c r="D15" s="666"/>
      <c r="E15" s="667"/>
      <c r="F15" s="666"/>
      <c r="G15" s="667"/>
      <c r="H15" s="666"/>
      <c r="I15" s="667"/>
      <c r="J15" s="666"/>
      <c r="K15" s="667"/>
      <c r="L15" s="666"/>
      <c r="M15" s="667"/>
      <c r="N15" s="666"/>
      <c r="O15" s="667"/>
      <c r="P15" s="666"/>
      <c r="Q15" s="667"/>
      <c r="R15" s="666"/>
      <c r="S15" s="667"/>
      <c r="T15" s="65"/>
      <c r="U15" s="63">
        <f t="shared" si="1"/>
        <v>0</v>
      </c>
      <c r="V15" s="430">
        <v>5</v>
      </c>
      <c r="W15" s="85">
        <f t="shared" si="0"/>
        <v>0</v>
      </c>
      <c r="X15" s="335"/>
      <c r="Z15" s="302" t="s">
        <v>239</v>
      </c>
    </row>
    <row r="16" spans="1:182" ht="45" customHeight="1" thickBot="1" x14ac:dyDescent="0.25">
      <c r="A16" s="383"/>
      <c r="B16" s="234" t="s">
        <v>328</v>
      </c>
      <c r="C16" s="195" t="s">
        <v>505</v>
      </c>
      <c r="D16" s="664"/>
      <c r="E16" s="665"/>
      <c r="F16" s="664"/>
      <c r="G16" s="665"/>
      <c r="H16" s="664"/>
      <c r="I16" s="665"/>
      <c r="J16" s="664"/>
      <c r="K16" s="665"/>
      <c r="L16" s="664"/>
      <c r="M16" s="665"/>
      <c r="N16" s="664"/>
      <c r="O16" s="665"/>
      <c r="P16" s="664"/>
      <c r="Q16" s="665"/>
      <c r="R16" s="664"/>
      <c r="S16" s="665"/>
      <c r="T16" s="65"/>
      <c r="U16" s="64">
        <f>IF(OR(D16="s",F16="s",H16="s",J16="s",L16="s",N16="s",P16="s",R16="s"), 0, IF(OR(D16="a",F16="a",H16="a",J16="a",L16="a",N16="a",P16="a",R16="a",T16="NA"),V16,0))</f>
        <v>0</v>
      </c>
      <c r="V16" s="431">
        <v>10</v>
      </c>
      <c r="W16" s="85">
        <f>COUNTIF(D16:S16,"a")+COUNTIF(D16:S16,"s")+COUNTIF(T16,"NA")</f>
        <v>0</v>
      </c>
      <c r="X16" s="335"/>
      <c r="Z16" s="302" t="s">
        <v>239</v>
      </c>
    </row>
    <row r="17" spans="1:86" ht="21.6" customHeight="1" thickTop="1" thickBot="1" x14ac:dyDescent="0.25">
      <c r="A17" s="383"/>
      <c r="B17" s="71"/>
      <c r="C17" s="128"/>
      <c r="D17" s="677" t="s">
        <v>515</v>
      </c>
      <c r="E17" s="760"/>
      <c r="F17" s="760"/>
      <c r="G17" s="760"/>
      <c r="H17" s="760"/>
      <c r="I17" s="760"/>
      <c r="J17" s="760"/>
      <c r="K17" s="760"/>
      <c r="L17" s="760"/>
      <c r="M17" s="760"/>
      <c r="N17" s="760"/>
      <c r="O17" s="760"/>
      <c r="P17" s="760"/>
      <c r="Q17" s="760"/>
      <c r="R17" s="760"/>
      <c r="S17" s="760"/>
      <c r="T17" s="761"/>
      <c r="U17" s="2">
        <f>SUM(U6:U16)</f>
        <v>0</v>
      </c>
      <c r="V17" s="401">
        <f>SUM(V6:V16)</f>
        <v>80</v>
      </c>
      <c r="Z17" s="302"/>
    </row>
    <row r="18" spans="1:86" ht="21.6" customHeight="1" thickBot="1" x14ac:dyDescent="0.25">
      <c r="A18" s="383"/>
      <c r="B18" s="71"/>
      <c r="C18" s="162" t="s">
        <v>74</v>
      </c>
      <c r="D18" s="875"/>
      <c r="E18" s="682"/>
      <c r="F18" s="942">
        <v>80</v>
      </c>
      <c r="G18" s="675"/>
      <c r="H18" s="675"/>
      <c r="I18" s="675"/>
      <c r="J18" s="675"/>
      <c r="K18" s="675"/>
      <c r="L18" s="675"/>
      <c r="M18" s="675"/>
      <c r="N18" s="675"/>
      <c r="O18" s="675"/>
      <c r="P18" s="675"/>
      <c r="Q18" s="675"/>
      <c r="R18" s="675"/>
      <c r="S18" s="675"/>
      <c r="T18" s="675"/>
      <c r="U18" s="675"/>
      <c r="V18" s="676"/>
      <c r="Z18" s="302"/>
    </row>
    <row r="19" spans="1:86" ht="41.25" thickBot="1" x14ac:dyDescent="0.25">
      <c r="A19" s="396"/>
      <c r="B19" s="257" t="s">
        <v>336</v>
      </c>
      <c r="C19" s="137" t="s">
        <v>603</v>
      </c>
      <c r="D19" s="14"/>
      <c r="E19" s="15"/>
      <c r="F19" s="16"/>
      <c r="G19" s="17"/>
      <c r="H19" s="13"/>
      <c r="I19" s="15"/>
      <c r="J19" s="12"/>
      <c r="K19" s="17"/>
      <c r="L19" s="13" t="s">
        <v>514</v>
      </c>
      <c r="M19" s="15"/>
      <c r="N19" s="16"/>
      <c r="O19" s="17"/>
      <c r="P19" s="14"/>
      <c r="Q19" s="24"/>
      <c r="R19" s="14"/>
      <c r="S19" s="15"/>
      <c r="T19" s="18"/>
      <c r="U19" s="25"/>
      <c r="V19" s="432"/>
      <c r="Z19" s="302"/>
    </row>
    <row r="20" spans="1:86" ht="27.95" customHeight="1" x14ac:dyDescent="0.2">
      <c r="A20" s="396"/>
      <c r="B20" s="239" t="s">
        <v>335</v>
      </c>
      <c r="C20" s="162" t="s">
        <v>272</v>
      </c>
      <c r="D20" s="678"/>
      <c r="E20" s="679"/>
      <c r="F20" s="678"/>
      <c r="G20" s="679"/>
      <c r="H20" s="678"/>
      <c r="I20" s="679"/>
      <c r="J20" s="678"/>
      <c r="K20" s="679"/>
      <c r="L20" s="678"/>
      <c r="M20" s="679"/>
      <c r="N20" s="678"/>
      <c r="O20" s="679"/>
      <c r="P20" s="678"/>
      <c r="Q20" s="679"/>
      <c r="R20" s="678"/>
      <c r="S20" s="679"/>
      <c r="T20" s="70"/>
      <c r="U20" s="66">
        <f>IF(OR(D20="s",F20="s",H20="s",J20="s",L20="s",N20="s",P20="s",R20="s"), 0, IF(OR(D20="a",F20="a",H20="a",J20="a",L20="a",N20="a",P20="a",R20="a"),V20,0))</f>
        <v>0</v>
      </c>
      <c r="V20" s="431">
        <v>20</v>
      </c>
      <c r="W20" s="85">
        <f>IF((COUNTIF(D20:S20,"a")+COUNTIF(D20:S20,"s"))&gt;0,IF(OR((COUNTIF(D21:S21,"a")+COUNTIF(D21:S21,"s"))),0,COUNTIF(D20:S20,"a")+COUNTIF(D20:S20,"s")),COUNTIF(D20:S20,"a")+COUNTIF(D20:S20,"s"))</f>
        <v>0</v>
      </c>
      <c r="X20" s="351"/>
      <c r="Z20" s="302"/>
    </row>
    <row r="21" spans="1:86" ht="27.95" customHeight="1" thickBot="1" x14ac:dyDescent="0.25">
      <c r="A21" s="396"/>
      <c r="B21" s="242" t="s">
        <v>334</v>
      </c>
      <c r="C21" s="196" t="s">
        <v>1173</v>
      </c>
      <c r="D21" s="664"/>
      <c r="E21" s="665"/>
      <c r="F21" s="664"/>
      <c r="G21" s="665"/>
      <c r="H21" s="664"/>
      <c r="I21" s="665"/>
      <c r="J21" s="664"/>
      <c r="K21" s="665"/>
      <c r="L21" s="664"/>
      <c r="M21" s="665"/>
      <c r="N21" s="664"/>
      <c r="O21" s="665"/>
      <c r="P21" s="664"/>
      <c r="Q21" s="665"/>
      <c r="R21" s="664"/>
      <c r="S21" s="665"/>
      <c r="T21" s="69"/>
      <c r="U21" s="110">
        <f>IF(OR(D21="s",F21="s",H21="s",J21="s",L21="s",N21="s",P21="s",R21="s"), 0, IF(OR(D21="a",F21="a",H21="a",J21="a",L21="a",N21="a",P21="a",R21="a"),V21,0))</f>
        <v>0</v>
      </c>
      <c r="V21" s="433">
        <v>10</v>
      </c>
      <c r="W21" s="85">
        <f>IF((COUNTIF(D21:S21,"a")+COUNTIF(D21:S21,"s"))&gt;0,IF((COUNTIF(D20:S20,"a")+COUNTIF(D20:S20,"s"))&gt;0,0,COUNTIF(D21:S21,"a")+COUNTIF(D21:S21,"s")), COUNTIF(D21:S21,"a")+COUNTIF(D21:S21,"s"))</f>
        <v>0</v>
      </c>
      <c r="X21" s="351"/>
      <c r="Z21" s="302" t="s">
        <v>239</v>
      </c>
    </row>
    <row r="22" spans="1:86" ht="21" customHeight="1" thickTop="1" thickBot="1" x14ac:dyDescent="0.25">
      <c r="A22" s="396"/>
      <c r="B22" s="166"/>
      <c r="C22" s="165" t="s">
        <v>74</v>
      </c>
      <c r="D22" s="677" t="s">
        <v>515</v>
      </c>
      <c r="E22" s="760"/>
      <c r="F22" s="760"/>
      <c r="G22" s="760"/>
      <c r="H22" s="760"/>
      <c r="I22" s="760"/>
      <c r="J22" s="760"/>
      <c r="K22" s="760"/>
      <c r="L22" s="760"/>
      <c r="M22" s="760"/>
      <c r="N22" s="760"/>
      <c r="O22" s="760"/>
      <c r="P22" s="760"/>
      <c r="Q22" s="760"/>
      <c r="R22" s="760"/>
      <c r="S22" s="760"/>
      <c r="T22" s="761"/>
      <c r="U22" s="2">
        <f>SUM(U20:U21)</f>
        <v>0</v>
      </c>
      <c r="V22" s="388">
        <v>20</v>
      </c>
      <c r="Z22" s="302"/>
    </row>
    <row r="23" spans="1:86" ht="21" customHeight="1" thickBot="1" x14ac:dyDescent="0.25">
      <c r="A23" s="184"/>
      <c r="B23" s="116"/>
      <c r="C23" s="365" t="s">
        <v>74</v>
      </c>
      <c r="D23" s="875"/>
      <c r="E23" s="682"/>
      <c r="F23" s="743">
        <v>10</v>
      </c>
      <c r="G23" s="675"/>
      <c r="H23" s="675"/>
      <c r="I23" s="675"/>
      <c r="J23" s="675"/>
      <c r="K23" s="675"/>
      <c r="L23" s="675"/>
      <c r="M23" s="675"/>
      <c r="N23" s="675"/>
      <c r="O23" s="675"/>
      <c r="P23" s="675"/>
      <c r="Q23" s="675"/>
      <c r="R23" s="675"/>
      <c r="S23" s="675"/>
      <c r="T23" s="675"/>
      <c r="U23" s="675"/>
      <c r="V23" s="676"/>
      <c r="Z23" s="302"/>
    </row>
    <row r="24" spans="1:86" s="3" customFormat="1" ht="30" customHeight="1" thickBot="1" x14ac:dyDescent="0.25">
      <c r="A24" s="441"/>
      <c r="B24" s="244">
        <v>1400</v>
      </c>
      <c r="C24" s="408" t="s">
        <v>203</v>
      </c>
      <c r="D24" s="227" t="s">
        <v>514</v>
      </c>
      <c r="E24" s="410"/>
      <c r="F24" s="324"/>
      <c r="G24" s="409"/>
      <c r="H24" s="227"/>
      <c r="I24" s="410"/>
      <c r="J24" s="230" t="s">
        <v>514</v>
      </c>
      <c r="K24" s="409"/>
      <c r="L24" s="227"/>
      <c r="M24" s="410"/>
      <c r="N24" s="324" t="s">
        <v>514</v>
      </c>
      <c r="O24" s="409"/>
      <c r="P24" s="227"/>
      <c r="Q24" s="410"/>
      <c r="R24" s="227" t="s">
        <v>514</v>
      </c>
      <c r="S24" s="410"/>
      <c r="T24" s="322"/>
      <c r="U24" s="333"/>
      <c r="V24" s="384"/>
      <c r="W24" s="85"/>
      <c r="X24" s="350"/>
      <c r="Y24" s="280"/>
      <c r="Z24" s="302"/>
      <c r="AA24" s="280"/>
      <c r="AB24" s="300"/>
      <c r="AC24" s="300"/>
      <c r="AD24" s="300"/>
      <c r="AE24" s="280"/>
      <c r="AF24" s="280"/>
      <c r="AG24" s="280"/>
      <c r="AH24" s="280"/>
      <c r="AI24" s="280"/>
      <c r="AJ24" s="280"/>
      <c r="AK24" s="280"/>
      <c r="AL24" s="280"/>
      <c r="AM24" s="280"/>
      <c r="AN24" s="280"/>
      <c r="AO24" s="280"/>
      <c r="AP24" s="280"/>
      <c r="AQ24" s="280"/>
      <c r="AR24" s="280"/>
      <c r="AS24" s="280"/>
      <c r="AT24" s="280"/>
      <c r="AU24" s="280"/>
      <c r="AV24" s="280"/>
      <c r="AW24" s="280"/>
      <c r="AX24" s="280"/>
      <c r="AY24" s="280"/>
      <c r="AZ24" s="280"/>
      <c r="BA24" s="280"/>
      <c r="BB24" s="280"/>
      <c r="BC24" s="280"/>
      <c r="BD24" s="280"/>
      <c r="BE24" s="280"/>
      <c r="BF24" s="280"/>
      <c r="BG24" s="280"/>
      <c r="BH24" s="280"/>
      <c r="BI24" s="280"/>
      <c r="BJ24" s="280"/>
      <c r="BK24" s="280"/>
      <c r="BL24" s="280"/>
      <c r="BM24" s="280"/>
      <c r="BN24" s="280"/>
      <c r="BO24" s="280"/>
      <c r="BP24" s="280"/>
      <c r="BQ24" s="280"/>
      <c r="BR24" s="280"/>
      <c r="BS24" s="280"/>
      <c r="BT24" s="280"/>
      <c r="BU24" s="280"/>
      <c r="BV24" s="280"/>
      <c r="BW24" s="280"/>
      <c r="BX24" s="280"/>
      <c r="BY24" s="280"/>
      <c r="BZ24" s="280"/>
      <c r="CA24" s="280"/>
      <c r="CB24" s="280"/>
      <c r="CC24" s="280"/>
      <c r="CD24" s="280"/>
      <c r="CE24" s="280"/>
      <c r="CF24" s="280"/>
      <c r="CG24" s="280"/>
      <c r="CH24" s="280"/>
    </row>
    <row r="25" spans="1:86" s="3" customFormat="1" ht="45" customHeight="1" x14ac:dyDescent="0.2">
      <c r="A25" s="383"/>
      <c r="B25" s="233" t="s">
        <v>338</v>
      </c>
      <c r="C25" s="121" t="s">
        <v>774</v>
      </c>
      <c r="D25" s="678"/>
      <c r="E25" s="679"/>
      <c r="F25" s="678"/>
      <c r="G25" s="679"/>
      <c r="H25" s="678"/>
      <c r="I25" s="679"/>
      <c r="J25" s="678"/>
      <c r="K25" s="679"/>
      <c r="L25" s="678"/>
      <c r="M25" s="679"/>
      <c r="N25" s="678"/>
      <c r="O25" s="679"/>
      <c r="P25" s="678"/>
      <c r="Q25" s="679"/>
      <c r="R25" s="678"/>
      <c r="S25" s="679"/>
      <c r="T25" s="508"/>
      <c r="U25" s="66">
        <f>IF(OR(D25="s",F25="s",H25="s",J25="s",L25="s",N25="s",P25="s",R25="s"), 0, IF(OR(D25="a",F25="a",H25="a",J25="a",L25="a",N25="a",P25="a",R25="a"),V25,0))</f>
        <v>0</v>
      </c>
      <c r="V25" s="509">
        <v>10</v>
      </c>
      <c r="W25" s="85">
        <f>COUNTIF(D25:S25,"a")+COUNTIF(D25:S25,"s")</f>
        <v>0</v>
      </c>
      <c r="X25" s="356"/>
      <c r="Y25" s="299"/>
      <c r="Z25" s="302" t="s">
        <v>239</v>
      </c>
      <c r="AA25" s="280"/>
      <c r="AB25" s="479"/>
      <c r="AC25" s="479"/>
      <c r="AD25" s="479"/>
      <c r="AE25" s="280"/>
      <c r="AF25" s="280"/>
      <c r="AG25" s="280"/>
      <c r="AH25" s="280"/>
      <c r="AI25" s="280"/>
      <c r="AJ25" s="280"/>
      <c r="AK25" s="280"/>
      <c r="AL25" s="280"/>
      <c r="AM25" s="280"/>
      <c r="AN25" s="280"/>
      <c r="AO25" s="280"/>
      <c r="AP25" s="280"/>
      <c r="AQ25" s="280"/>
      <c r="AR25" s="280"/>
      <c r="AS25" s="280"/>
      <c r="AT25" s="280"/>
      <c r="AU25" s="280"/>
      <c r="AV25" s="280"/>
      <c r="AW25" s="280"/>
      <c r="AX25" s="280"/>
      <c r="AY25" s="280"/>
      <c r="AZ25" s="280"/>
      <c r="BA25" s="280"/>
      <c r="BB25" s="280"/>
      <c r="BC25" s="280"/>
      <c r="BD25" s="280"/>
      <c r="BE25" s="280"/>
      <c r="BF25" s="280"/>
      <c r="BG25" s="280"/>
      <c r="BH25" s="280"/>
      <c r="BI25" s="280"/>
      <c r="BJ25" s="280"/>
      <c r="BK25" s="280"/>
      <c r="BL25" s="280"/>
      <c r="BM25" s="280"/>
      <c r="BN25" s="280"/>
      <c r="BO25" s="280"/>
      <c r="BP25" s="280"/>
      <c r="BQ25" s="280"/>
      <c r="BR25" s="280"/>
      <c r="BS25" s="280"/>
      <c r="BT25" s="280"/>
      <c r="BU25" s="280"/>
      <c r="BV25" s="280"/>
      <c r="BW25" s="280"/>
      <c r="BX25" s="280"/>
      <c r="BY25" s="280"/>
      <c r="BZ25" s="280"/>
      <c r="CA25" s="280"/>
      <c r="CB25" s="280"/>
      <c r="CC25" s="280"/>
      <c r="CD25" s="280"/>
      <c r="CE25" s="280"/>
      <c r="CF25" s="280"/>
      <c r="CG25" s="280"/>
      <c r="CH25" s="280"/>
    </row>
    <row r="26" spans="1:86" s="3" customFormat="1" ht="45" customHeight="1" x14ac:dyDescent="0.2">
      <c r="A26" s="383"/>
      <c r="B26" s="510" t="s">
        <v>337</v>
      </c>
      <c r="C26" s="121" t="s">
        <v>775</v>
      </c>
      <c r="D26" s="666"/>
      <c r="E26" s="667"/>
      <c r="F26" s="666"/>
      <c r="G26" s="667"/>
      <c r="H26" s="666"/>
      <c r="I26" s="667"/>
      <c r="J26" s="666"/>
      <c r="K26" s="667"/>
      <c r="L26" s="666"/>
      <c r="M26" s="667"/>
      <c r="N26" s="666"/>
      <c r="O26" s="667"/>
      <c r="P26" s="666"/>
      <c r="Q26" s="667"/>
      <c r="R26" s="672"/>
      <c r="S26" s="673"/>
      <c r="T26" s="473"/>
      <c r="U26" s="63">
        <f t="shared" ref="U26:U27" si="2">IF(OR(D26="s",F26="s",H26="s",J26="s",L26="s",N26="s",P26="s",R26="s"), 0, IF(OR(D26="a",F26="a",H26="a",J26="a",L26="a",N26="a",P26="a",R26="a"),V26,0))</f>
        <v>0</v>
      </c>
      <c r="V26" s="387">
        <v>15</v>
      </c>
      <c r="W26" s="85">
        <f>IF((COUNTIF(D26:S26,"a")+COUNTIF(D26:S26,"s"))&gt;0,IF(OR((COUNTIF(D28:S28,"a")+COUNTIF(D28:S28,"s"))),0,COUNTIF(D26:S26,"a")+COUNTIF(D26:S26,"s")),COUNTIF(D26:S26,"a")+COUNTIF(D26:S26,"s"))</f>
        <v>0</v>
      </c>
      <c r="X26" s="334"/>
      <c r="Y26" s="299"/>
      <c r="Z26" s="302"/>
      <c r="AA26" s="280"/>
      <c r="AB26" s="479"/>
      <c r="AC26" s="479"/>
      <c r="AD26" s="479"/>
      <c r="AE26" s="280"/>
      <c r="AF26" s="280"/>
      <c r="AG26" s="280"/>
      <c r="AH26" s="280"/>
      <c r="AI26" s="280"/>
      <c r="AJ26" s="280"/>
      <c r="AK26" s="280"/>
      <c r="AL26" s="280"/>
      <c r="AM26" s="280"/>
      <c r="AN26" s="280"/>
      <c r="AO26" s="280"/>
      <c r="AP26" s="280"/>
      <c r="AQ26" s="280"/>
      <c r="AR26" s="280"/>
      <c r="AS26" s="280"/>
      <c r="AT26" s="280"/>
      <c r="AU26" s="280"/>
      <c r="AV26" s="280"/>
      <c r="AW26" s="280"/>
      <c r="AX26" s="280"/>
      <c r="AY26" s="280"/>
      <c r="AZ26" s="280"/>
      <c r="BA26" s="280"/>
      <c r="BB26" s="280"/>
      <c r="BC26" s="280"/>
      <c r="BD26" s="280"/>
      <c r="BE26" s="280"/>
      <c r="BF26" s="280"/>
      <c r="BG26" s="280"/>
      <c r="BH26" s="280"/>
      <c r="BI26" s="280"/>
      <c r="BJ26" s="280"/>
      <c r="BK26" s="280"/>
      <c r="BL26" s="280"/>
      <c r="BM26" s="280"/>
      <c r="BN26" s="280"/>
      <c r="BO26" s="280"/>
      <c r="BP26" s="280"/>
      <c r="BQ26" s="280"/>
      <c r="BR26" s="280"/>
      <c r="BS26" s="280"/>
      <c r="BT26" s="280"/>
      <c r="BU26" s="280"/>
      <c r="BV26" s="280"/>
      <c r="BW26" s="280"/>
      <c r="BX26" s="280"/>
      <c r="BY26" s="280"/>
      <c r="BZ26" s="280"/>
      <c r="CA26" s="280"/>
      <c r="CB26" s="280"/>
      <c r="CC26" s="280"/>
      <c r="CD26" s="280"/>
      <c r="CE26" s="280"/>
      <c r="CF26" s="280"/>
      <c r="CG26" s="280"/>
      <c r="CH26" s="280"/>
    </row>
    <row r="27" spans="1:86" s="3" customFormat="1" ht="45" customHeight="1" x14ac:dyDescent="0.2">
      <c r="A27" s="383"/>
      <c r="B27" s="510" t="s">
        <v>765</v>
      </c>
      <c r="C27" s="121" t="s">
        <v>1084</v>
      </c>
      <c r="D27" s="666"/>
      <c r="E27" s="667"/>
      <c r="F27" s="666"/>
      <c r="G27" s="667"/>
      <c r="H27" s="666"/>
      <c r="I27" s="667"/>
      <c r="J27" s="666"/>
      <c r="K27" s="667"/>
      <c r="L27" s="666"/>
      <c r="M27" s="667"/>
      <c r="N27" s="666"/>
      <c r="O27" s="667"/>
      <c r="P27" s="666"/>
      <c r="Q27" s="667"/>
      <c r="R27" s="666"/>
      <c r="S27" s="667"/>
      <c r="T27" s="78"/>
      <c r="U27" s="63">
        <f t="shared" si="2"/>
        <v>0</v>
      </c>
      <c r="V27" s="387">
        <v>10</v>
      </c>
      <c r="W27" s="85">
        <f>IF((COUNTIF(D27:S27,"a")+COUNTIF(D27:S27,"s"))&gt;0,IF(OR((COUNTIF(D28:S28,"a")+COUNTIF(D28:S28,"s"))),0,COUNTIF(D27:S27,"a")+COUNTIF(D27:S27,"s")),COUNTIF(D27:S27,"a")+COUNTIF(D27:S27,"s"))</f>
        <v>0</v>
      </c>
      <c r="X27" s="334"/>
      <c r="Y27" s="299"/>
      <c r="Z27" s="302" t="s">
        <v>239</v>
      </c>
      <c r="AA27" s="280"/>
      <c r="AB27" s="479"/>
      <c r="AC27" s="479"/>
      <c r="AD27" s="479"/>
      <c r="AE27" s="280"/>
      <c r="AF27" s="280"/>
      <c r="AG27" s="280"/>
      <c r="AH27" s="280"/>
      <c r="AI27" s="280"/>
      <c r="AJ27" s="280"/>
      <c r="AK27" s="280"/>
      <c r="AL27" s="280"/>
      <c r="AM27" s="280"/>
      <c r="AN27" s="280"/>
      <c r="AO27" s="280"/>
      <c r="AP27" s="280"/>
      <c r="AQ27" s="280"/>
      <c r="AR27" s="280"/>
      <c r="AS27" s="280"/>
      <c r="AT27" s="280"/>
      <c r="AU27" s="280"/>
      <c r="AV27" s="280"/>
      <c r="AW27" s="280"/>
      <c r="AX27" s="280"/>
      <c r="AY27" s="280"/>
      <c r="AZ27" s="280"/>
      <c r="BA27" s="280"/>
      <c r="BB27" s="280"/>
      <c r="BC27" s="280"/>
      <c r="BD27" s="280"/>
      <c r="BE27" s="280"/>
      <c r="BF27" s="280"/>
      <c r="BG27" s="280"/>
      <c r="BH27" s="280"/>
      <c r="BI27" s="280"/>
      <c r="BJ27" s="280"/>
      <c r="BK27" s="280"/>
      <c r="BL27" s="280"/>
      <c r="BM27" s="280"/>
      <c r="BN27" s="280"/>
      <c r="BO27" s="280"/>
      <c r="BP27" s="280"/>
      <c r="BQ27" s="280"/>
      <c r="BR27" s="280"/>
      <c r="BS27" s="280"/>
      <c r="BT27" s="280"/>
      <c r="BU27" s="280"/>
      <c r="BV27" s="280"/>
      <c r="BW27" s="280"/>
      <c r="BX27" s="280"/>
      <c r="BY27" s="280"/>
      <c r="BZ27" s="280"/>
      <c r="CA27" s="280"/>
      <c r="CB27" s="280"/>
      <c r="CC27" s="280"/>
      <c r="CD27" s="280"/>
      <c r="CE27" s="280"/>
      <c r="CF27" s="280"/>
      <c r="CG27" s="280"/>
      <c r="CH27" s="280"/>
    </row>
    <row r="28" spans="1:86" s="3" customFormat="1" ht="67.7" customHeight="1" thickBot="1" x14ac:dyDescent="0.25">
      <c r="A28" s="383"/>
      <c r="B28" s="242" t="s">
        <v>766</v>
      </c>
      <c r="C28" s="216" t="s">
        <v>776</v>
      </c>
      <c r="D28" s="664"/>
      <c r="E28" s="665"/>
      <c r="F28" s="664"/>
      <c r="G28" s="665"/>
      <c r="H28" s="664"/>
      <c r="I28" s="665"/>
      <c r="J28" s="664"/>
      <c r="K28" s="665"/>
      <c r="L28" s="664"/>
      <c r="M28" s="665"/>
      <c r="N28" s="664"/>
      <c r="O28" s="665"/>
      <c r="P28" s="664"/>
      <c r="Q28" s="665"/>
      <c r="R28" s="664"/>
      <c r="S28" s="665"/>
      <c r="T28" s="69"/>
      <c r="U28" s="109">
        <f>IF(OR(D28="s",F28="s",H28="s",J28="s",L28="s",N28="s",P28="s",R28="s"), 0, IF(OR(D28="a",F28="a",H28="a",J28="a",L28="a",N28="a",P28="a",R28="a"),V28,0))</f>
        <v>0</v>
      </c>
      <c r="V28" s="387">
        <v>25</v>
      </c>
      <c r="W28" s="85">
        <f>IF((COUNTIF(D28:S28,"a")+COUNTIF(D28:S28,"s"))&gt;0,IF(OR((COUNTIF(D26:S27,"a")+COUNTIF(D26:S27,"s"))),0,COUNTIF(D28:S28,"a")+COUNTIF(D28:S28,"s")),COUNTIF(D28:S28,"a")+COUNTIF(D28:S28,"s"))</f>
        <v>0</v>
      </c>
      <c r="X28" s="334"/>
      <c r="Y28" s="280"/>
      <c r="Z28" s="302"/>
      <c r="AA28" s="280"/>
      <c r="AB28" s="280"/>
      <c r="AC28" s="280"/>
      <c r="AD28" s="280"/>
      <c r="AE28" s="280"/>
      <c r="AF28" s="280"/>
      <c r="AG28" s="280"/>
      <c r="AH28" s="280"/>
      <c r="AI28" s="280"/>
      <c r="AJ28" s="280"/>
      <c r="AK28" s="280"/>
      <c r="AL28" s="280"/>
      <c r="AM28" s="280"/>
      <c r="AN28" s="280"/>
      <c r="AO28" s="280"/>
      <c r="AP28" s="280"/>
      <c r="AQ28" s="280"/>
      <c r="AR28" s="280"/>
      <c r="AS28" s="280"/>
      <c r="AT28" s="280"/>
      <c r="AU28" s="280"/>
      <c r="AV28" s="280"/>
      <c r="AW28" s="280"/>
      <c r="AX28" s="280"/>
      <c r="AY28" s="280"/>
      <c r="AZ28" s="280"/>
      <c r="BA28" s="280"/>
      <c r="BB28" s="280"/>
      <c r="BC28" s="280"/>
      <c r="BD28" s="280"/>
      <c r="BE28" s="280"/>
      <c r="BF28" s="280"/>
      <c r="BG28" s="280"/>
      <c r="BH28" s="280"/>
      <c r="BI28" s="280"/>
      <c r="BJ28" s="280"/>
      <c r="BK28" s="280"/>
      <c r="BL28" s="280"/>
      <c r="BM28" s="280"/>
      <c r="BN28" s="280"/>
      <c r="BO28" s="280"/>
      <c r="BP28" s="280"/>
      <c r="BQ28" s="280"/>
      <c r="BR28" s="280"/>
      <c r="BS28" s="280"/>
      <c r="BT28" s="280"/>
      <c r="BU28" s="280"/>
      <c r="BV28" s="280"/>
      <c r="BW28" s="280"/>
      <c r="BX28" s="280"/>
      <c r="BY28" s="280"/>
      <c r="BZ28" s="280"/>
      <c r="CA28" s="280"/>
      <c r="CB28" s="280"/>
      <c r="CC28" s="280"/>
      <c r="CD28" s="280"/>
      <c r="CE28" s="280"/>
      <c r="CF28" s="280"/>
      <c r="CG28" s="280"/>
      <c r="CH28" s="280"/>
    </row>
    <row r="29" spans="1:86" s="3" customFormat="1" ht="21" customHeight="1" thickTop="1" thickBot="1" x14ac:dyDescent="0.25">
      <c r="A29" s="396"/>
      <c r="B29" s="168"/>
      <c r="C29" s="163"/>
      <c r="D29" s="677" t="s">
        <v>515</v>
      </c>
      <c r="E29" s="760"/>
      <c r="F29" s="760"/>
      <c r="G29" s="760"/>
      <c r="H29" s="760"/>
      <c r="I29" s="760"/>
      <c r="J29" s="760"/>
      <c r="K29" s="760"/>
      <c r="L29" s="760"/>
      <c r="M29" s="760"/>
      <c r="N29" s="760"/>
      <c r="O29" s="760"/>
      <c r="P29" s="760"/>
      <c r="Q29" s="760"/>
      <c r="R29" s="760"/>
      <c r="S29" s="760"/>
      <c r="T29" s="761"/>
      <c r="U29" s="224">
        <f>SUM(U25:U28)</f>
        <v>0</v>
      </c>
      <c r="V29" s="388">
        <f>SUM(V25:V27)</f>
        <v>35</v>
      </c>
      <c r="W29" s="85"/>
      <c r="X29" s="350"/>
      <c r="Y29" s="280"/>
      <c r="Z29" s="302"/>
      <c r="AA29" s="280"/>
      <c r="AB29" s="479"/>
      <c r="AC29" s="479"/>
      <c r="AD29" s="479"/>
      <c r="AE29" s="280"/>
      <c r="AF29" s="280"/>
      <c r="AG29" s="280"/>
      <c r="AH29" s="280"/>
      <c r="AI29" s="280"/>
      <c r="AJ29" s="280"/>
      <c r="AK29" s="280"/>
      <c r="AL29" s="280"/>
      <c r="AM29" s="280"/>
      <c r="AN29" s="280"/>
      <c r="AO29" s="280"/>
      <c r="AP29" s="280"/>
      <c r="AQ29" s="280"/>
      <c r="AR29" s="280"/>
      <c r="AS29" s="280"/>
      <c r="AT29" s="280"/>
      <c r="AU29" s="280"/>
      <c r="AV29" s="280"/>
      <c r="AW29" s="280"/>
      <c r="AX29" s="280"/>
      <c r="AY29" s="280"/>
      <c r="AZ29" s="280"/>
      <c r="BA29" s="280"/>
      <c r="BB29" s="280"/>
      <c r="BC29" s="280"/>
      <c r="BD29" s="280"/>
      <c r="BE29" s="280"/>
      <c r="BF29" s="280"/>
      <c r="BG29" s="280"/>
      <c r="BH29" s="280"/>
      <c r="BI29" s="280"/>
      <c r="BJ29" s="280"/>
      <c r="BK29" s="280"/>
      <c r="BL29" s="280"/>
      <c r="BM29" s="280"/>
      <c r="BN29" s="280"/>
      <c r="BO29" s="280"/>
      <c r="BP29" s="280"/>
      <c r="BQ29" s="280"/>
      <c r="BR29" s="280"/>
      <c r="BS29" s="280"/>
      <c r="BT29" s="280"/>
      <c r="BU29" s="280"/>
      <c r="BV29" s="280"/>
      <c r="BW29" s="280"/>
      <c r="BX29" s="280"/>
      <c r="BY29" s="280"/>
      <c r="BZ29" s="280"/>
      <c r="CA29" s="280"/>
      <c r="CB29" s="280"/>
      <c r="CC29" s="280"/>
      <c r="CD29" s="280"/>
      <c r="CE29" s="280"/>
      <c r="CF29" s="280"/>
      <c r="CG29" s="280"/>
      <c r="CH29" s="280"/>
    </row>
    <row r="30" spans="1:86" s="3" customFormat="1" ht="21" customHeight="1" thickBot="1" x14ac:dyDescent="0.25">
      <c r="A30" s="184"/>
      <c r="B30" s="116"/>
      <c r="C30" s="462"/>
      <c r="D30" s="875"/>
      <c r="E30" s="682"/>
      <c r="F30" s="701">
        <v>20</v>
      </c>
      <c r="G30" s="675"/>
      <c r="H30" s="675"/>
      <c r="I30" s="675"/>
      <c r="J30" s="675"/>
      <c r="K30" s="675"/>
      <c r="L30" s="675"/>
      <c r="M30" s="675"/>
      <c r="N30" s="675"/>
      <c r="O30" s="675"/>
      <c r="P30" s="675"/>
      <c r="Q30" s="675"/>
      <c r="R30" s="675"/>
      <c r="S30" s="675"/>
      <c r="T30" s="675"/>
      <c r="U30" s="675"/>
      <c r="V30" s="676"/>
      <c r="W30" s="85"/>
      <c r="X30" s="350"/>
      <c r="Y30" s="280"/>
      <c r="Z30" s="302"/>
      <c r="AA30" s="280"/>
      <c r="AB30" s="479"/>
      <c r="AC30" s="479"/>
      <c r="AD30" s="479"/>
      <c r="AE30" s="280"/>
      <c r="AF30" s="280"/>
      <c r="AG30" s="280"/>
      <c r="AH30" s="280"/>
      <c r="AI30" s="280"/>
      <c r="AJ30" s="280"/>
      <c r="AK30" s="280"/>
      <c r="AL30" s="280"/>
      <c r="AM30" s="280"/>
      <c r="AN30" s="280"/>
      <c r="AO30" s="280"/>
      <c r="AP30" s="280"/>
      <c r="AQ30" s="280"/>
      <c r="AR30" s="280"/>
      <c r="AS30" s="280"/>
      <c r="AT30" s="280"/>
      <c r="AU30" s="280"/>
      <c r="AV30" s="280"/>
      <c r="AW30" s="280"/>
      <c r="AX30" s="280"/>
      <c r="AY30" s="280"/>
      <c r="AZ30" s="280"/>
      <c r="BA30" s="280"/>
      <c r="BB30" s="280"/>
      <c r="BC30" s="280"/>
      <c r="BD30" s="280"/>
      <c r="BE30" s="280"/>
      <c r="BF30" s="280"/>
      <c r="BG30" s="280"/>
      <c r="BH30" s="280"/>
      <c r="BI30" s="280"/>
      <c r="BJ30" s="280"/>
      <c r="BK30" s="280"/>
      <c r="BL30" s="280"/>
      <c r="BM30" s="280"/>
      <c r="BN30" s="280"/>
      <c r="BO30" s="280"/>
      <c r="BP30" s="280"/>
      <c r="BQ30" s="280"/>
      <c r="BR30" s="280"/>
      <c r="BS30" s="280"/>
      <c r="BT30" s="280"/>
      <c r="BU30" s="280"/>
      <c r="BV30" s="280"/>
      <c r="BW30" s="280"/>
      <c r="BX30" s="280"/>
      <c r="BY30" s="280"/>
      <c r="BZ30" s="280"/>
      <c r="CA30" s="280"/>
      <c r="CB30" s="280"/>
      <c r="CC30" s="280"/>
      <c r="CD30" s="280"/>
      <c r="CE30" s="280"/>
      <c r="CF30" s="280"/>
      <c r="CG30" s="280"/>
      <c r="CH30" s="280"/>
    </row>
    <row r="31" spans="1:86" ht="30" customHeight="1" thickBot="1" x14ac:dyDescent="0.25">
      <c r="A31" s="441"/>
      <c r="B31" s="244" t="s">
        <v>341</v>
      </c>
      <c r="C31" s="150" t="s">
        <v>204</v>
      </c>
      <c r="D31" s="227" t="s">
        <v>514</v>
      </c>
      <c r="E31" s="409"/>
      <c r="F31" s="227" t="s">
        <v>514</v>
      </c>
      <c r="G31" s="410"/>
      <c r="H31" s="324" t="s">
        <v>514</v>
      </c>
      <c r="I31" s="409"/>
      <c r="J31" s="227"/>
      <c r="K31" s="410"/>
      <c r="L31" s="324" t="s">
        <v>514</v>
      </c>
      <c r="M31" s="409"/>
      <c r="N31" s="227" t="s">
        <v>514</v>
      </c>
      <c r="O31" s="410"/>
      <c r="P31" s="324"/>
      <c r="Q31" s="409"/>
      <c r="R31" s="227"/>
      <c r="S31" s="410"/>
      <c r="T31" s="406"/>
      <c r="U31" s="442"/>
      <c r="V31" s="443"/>
      <c r="Z31" s="302"/>
    </row>
    <row r="32" spans="1:86" ht="27.95" customHeight="1" x14ac:dyDescent="0.2">
      <c r="A32" s="434"/>
      <c r="B32" s="234" t="s">
        <v>340</v>
      </c>
      <c r="C32" s="126" t="s">
        <v>590</v>
      </c>
      <c r="D32" s="666"/>
      <c r="E32" s="667"/>
      <c r="F32" s="666"/>
      <c r="G32" s="667"/>
      <c r="H32" s="666"/>
      <c r="I32" s="667"/>
      <c r="J32" s="666"/>
      <c r="K32" s="667"/>
      <c r="L32" s="666"/>
      <c r="M32" s="667"/>
      <c r="N32" s="666"/>
      <c r="O32" s="667"/>
      <c r="P32" s="666"/>
      <c r="Q32" s="667"/>
      <c r="R32" s="666"/>
      <c r="S32" s="667"/>
      <c r="T32" s="65"/>
      <c r="U32" s="63">
        <f t="shared" ref="U32:U34" si="3">IF(OR(D32="s",F32="s",H32="s",J32="s",L32="s",N32="s",P32="s",R32="s"), 0, IF(OR(D32="a",F32="a",H32="a",J32="a",L32="a",N32="a",P32="a",R32="a"),V32,0))</f>
        <v>0</v>
      </c>
      <c r="V32" s="387">
        <v>5</v>
      </c>
      <c r="W32" s="85">
        <f t="shared" ref="W32:W34" si="4">COUNTIF(D32:S32,"a")+COUNTIF(D32:S32,"s")</f>
        <v>0</v>
      </c>
      <c r="X32" s="335"/>
      <c r="Z32" s="302"/>
    </row>
    <row r="33" spans="1:102" ht="27.95" customHeight="1" x14ac:dyDescent="0.2">
      <c r="A33" s="434"/>
      <c r="B33" s="234" t="s">
        <v>142</v>
      </c>
      <c r="C33" s="197" t="s">
        <v>219</v>
      </c>
      <c r="D33" s="666"/>
      <c r="E33" s="667"/>
      <c r="F33" s="666"/>
      <c r="G33" s="667"/>
      <c r="H33" s="666"/>
      <c r="I33" s="667"/>
      <c r="J33" s="666"/>
      <c r="K33" s="667"/>
      <c r="L33" s="666"/>
      <c r="M33" s="667"/>
      <c r="N33" s="666"/>
      <c r="O33" s="667"/>
      <c r="P33" s="666"/>
      <c r="Q33" s="667"/>
      <c r="R33" s="666"/>
      <c r="S33" s="667"/>
      <c r="T33" s="65"/>
      <c r="U33" s="63">
        <f t="shared" si="3"/>
        <v>0</v>
      </c>
      <c r="V33" s="387">
        <v>10</v>
      </c>
      <c r="W33" s="85">
        <f t="shared" si="4"/>
        <v>0</v>
      </c>
      <c r="X33" s="335"/>
      <c r="Z33" s="302" t="s">
        <v>239</v>
      </c>
    </row>
    <row r="34" spans="1:102" ht="27.95" customHeight="1" thickBot="1" x14ac:dyDescent="0.25">
      <c r="A34" s="434"/>
      <c r="B34" s="234" t="s">
        <v>339</v>
      </c>
      <c r="C34" s="197" t="s">
        <v>457</v>
      </c>
      <c r="D34" s="666"/>
      <c r="E34" s="667"/>
      <c r="F34" s="666"/>
      <c r="G34" s="667"/>
      <c r="H34" s="666"/>
      <c r="I34" s="667"/>
      <c r="J34" s="666"/>
      <c r="K34" s="667"/>
      <c r="L34" s="666"/>
      <c r="M34" s="667"/>
      <c r="N34" s="666"/>
      <c r="O34" s="667"/>
      <c r="P34" s="666"/>
      <c r="Q34" s="667"/>
      <c r="R34" s="666"/>
      <c r="S34" s="667"/>
      <c r="T34" s="65"/>
      <c r="U34" s="64">
        <f t="shared" si="3"/>
        <v>0</v>
      </c>
      <c r="V34" s="387">
        <v>15</v>
      </c>
      <c r="W34" s="85">
        <f t="shared" si="4"/>
        <v>0</v>
      </c>
      <c r="X34" s="335"/>
      <c r="Z34" s="302"/>
    </row>
    <row r="35" spans="1:102" ht="21.6" customHeight="1" thickTop="1" thickBot="1" x14ac:dyDescent="0.25">
      <c r="A35" s="434"/>
      <c r="B35" s="71"/>
      <c r="C35" s="134"/>
      <c r="D35" s="677" t="s">
        <v>515</v>
      </c>
      <c r="E35" s="760"/>
      <c r="F35" s="760"/>
      <c r="G35" s="760"/>
      <c r="H35" s="760"/>
      <c r="I35" s="760"/>
      <c r="J35" s="760"/>
      <c r="K35" s="760"/>
      <c r="L35" s="760"/>
      <c r="M35" s="760"/>
      <c r="N35" s="760"/>
      <c r="O35" s="760"/>
      <c r="P35" s="760"/>
      <c r="Q35" s="760"/>
      <c r="R35" s="760"/>
      <c r="S35" s="760"/>
      <c r="T35" s="761"/>
      <c r="U35" s="2">
        <f>SUM(U32:U34)</f>
        <v>0</v>
      </c>
      <c r="V35" s="388">
        <f>SUM(V32:V34)</f>
        <v>30</v>
      </c>
      <c r="Y35" s="306"/>
      <c r="Z35" s="302"/>
    </row>
    <row r="36" spans="1:102" ht="21.6" customHeight="1" thickBot="1" x14ac:dyDescent="0.25">
      <c r="A36" s="382"/>
      <c r="B36" s="502"/>
      <c r="C36" s="318"/>
      <c r="D36" s="875"/>
      <c r="E36" s="682"/>
      <c r="F36" s="744">
        <v>10</v>
      </c>
      <c r="G36" s="675"/>
      <c r="H36" s="675"/>
      <c r="I36" s="675"/>
      <c r="J36" s="675"/>
      <c r="K36" s="675"/>
      <c r="L36" s="675"/>
      <c r="M36" s="675"/>
      <c r="N36" s="675"/>
      <c r="O36" s="675"/>
      <c r="P36" s="675"/>
      <c r="Q36" s="675"/>
      <c r="R36" s="675"/>
      <c r="S36" s="675"/>
      <c r="T36" s="675"/>
      <c r="U36" s="675"/>
      <c r="V36" s="676"/>
      <c r="Z36" s="302"/>
    </row>
    <row r="37" spans="1:102" ht="30" customHeight="1" thickBot="1" x14ac:dyDescent="0.25">
      <c r="A37" s="571"/>
      <c r="B37" s="235" t="s">
        <v>911</v>
      </c>
      <c r="C37" s="167" t="s">
        <v>912</v>
      </c>
      <c r="D37" s="227"/>
      <c r="E37" s="409"/>
      <c r="F37" s="227"/>
      <c r="G37" s="410"/>
      <c r="H37" s="324"/>
      <c r="I37" s="409"/>
      <c r="J37" s="227"/>
      <c r="K37" s="410"/>
      <c r="L37" s="324"/>
      <c r="M37" s="409"/>
      <c r="N37" s="227"/>
      <c r="O37" s="410"/>
      <c r="P37" s="324"/>
      <c r="Q37" s="409"/>
      <c r="R37" s="227"/>
      <c r="S37" s="410"/>
      <c r="T37" s="406"/>
      <c r="U37" s="442"/>
      <c r="V37" s="443"/>
      <c r="X37" s="350"/>
      <c r="Y37" s="280"/>
      <c r="Z37" s="302"/>
      <c r="CI37" s="3"/>
      <c r="CJ37" s="3"/>
      <c r="CK37" s="3"/>
      <c r="CL37" s="3"/>
      <c r="CM37" s="3"/>
      <c r="CN37" s="3"/>
      <c r="CO37" s="3"/>
      <c r="CP37" s="3"/>
      <c r="CQ37" s="3"/>
      <c r="CR37" s="3"/>
      <c r="CS37" s="3"/>
      <c r="CT37" s="3"/>
      <c r="CU37" s="3"/>
      <c r="CV37" s="3"/>
      <c r="CW37" s="3"/>
      <c r="CX37" s="3"/>
    </row>
    <row r="38" spans="1:102" ht="45" customHeight="1" x14ac:dyDescent="0.2">
      <c r="A38" s="434"/>
      <c r="B38" s="233" t="s">
        <v>913</v>
      </c>
      <c r="C38" s="128" t="s">
        <v>985</v>
      </c>
      <c r="D38" s="678"/>
      <c r="E38" s="679"/>
      <c r="F38" s="678"/>
      <c r="G38" s="679"/>
      <c r="H38" s="678"/>
      <c r="I38" s="679"/>
      <c r="J38" s="678"/>
      <c r="K38" s="679"/>
      <c r="L38" s="678"/>
      <c r="M38" s="679"/>
      <c r="N38" s="678"/>
      <c r="O38" s="679"/>
      <c r="P38" s="678"/>
      <c r="Q38" s="679"/>
      <c r="R38" s="678"/>
      <c r="S38" s="679"/>
      <c r="T38" s="473"/>
      <c r="U38" s="66">
        <f t="shared" ref="U38:U39" si="5">IF(OR(D38="s",F38="s",H38="s",J38="s",L38="s",N38="s",P38="s",R38="s"), 0, IF(OR(D38="a",F38="a",H38="a",J38="a",L38="a",N38="a",P38="a",R38="a"),V38,0))</f>
        <v>0</v>
      </c>
      <c r="V38" s="390">
        <v>5</v>
      </c>
      <c r="W38" s="85">
        <f t="shared" ref="W38:W39" si="6">COUNTIF(D38:S38,"a")+COUNTIF(D38:S38,"s")</f>
        <v>0</v>
      </c>
      <c r="X38" s="334"/>
      <c r="Y38" s="280"/>
      <c r="Z38" s="302"/>
      <c r="CI38" s="3"/>
      <c r="CJ38" s="3"/>
      <c r="CK38" s="3"/>
      <c r="CL38" s="3"/>
      <c r="CM38" s="3"/>
      <c r="CN38" s="3"/>
      <c r="CO38" s="3"/>
      <c r="CP38" s="3"/>
      <c r="CQ38" s="3"/>
      <c r="CR38" s="3"/>
      <c r="CS38" s="3"/>
      <c r="CT38" s="3"/>
      <c r="CU38" s="3"/>
      <c r="CV38" s="3"/>
      <c r="CW38" s="3"/>
      <c r="CX38" s="3"/>
    </row>
    <row r="39" spans="1:102" ht="45" customHeight="1" thickBot="1" x14ac:dyDescent="0.25">
      <c r="A39" s="434"/>
      <c r="B39" s="234" t="s">
        <v>914</v>
      </c>
      <c r="C39" s="128" t="s">
        <v>986</v>
      </c>
      <c r="D39" s="666"/>
      <c r="E39" s="667"/>
      <c r="F39" s="666"/>
      <c r="G39" s="667"/>
      <c r="H39" s="666"/>
      <c r="I39" s="667"/>
      <c r="J39" s="666"/>
      <c r="K39" s="667"/>
      <c r="L39" s="666"/>
      <c r="M39" s="667"/>
      <c r="N39" s="666"/>
      <c r="O39" s="667"/>
      <c r="P39" s="666"/>
      <c r="Q39" s="667"/>
      <c r="R39" s="666"/>
      <c r="S39" s="667"/>
      <c r="T39" s="473"/>
      <c r="U39" s="63">
        <f t="shared" si="5"/>
        <v>0</v>
      </c>
      <c r="V39" s="387">
        <v>5</v>
      </c>
      <c r="W39" s="85">
        <f t="shared" si="6"/>
        <v>0</v>
      </c>
      <c r="X39" s="334"/>
      <c r="Y39" s="280"/>
      <c r="Z39" s="302"/>
      <c r="CI39" s="3"/>
      <c r="CJ39" s="3"/>
      <c r="CK39" s="3"/>
      <c r="CL39" s="3"/>
      <c r="CM39" s="3"/>
      <c r="CN39" s="3"/>
      <c r="CO39" s="3"/>
      <c r="CP39" s="3"/>
      <c r="CQ39" s="3"/>
      <c r="CR39" s="3"/>
      <c r="CS39" s="3"/>
      <c r="CT39" s="3"/>
      <c r="CU39" s="3"/>
      <c r="CV39" s="3"/>
      <c r="CW39" s="3"/>
      <c r="CX39" s="3"/>
    </row>
    <row r="40" spans="1:102" ht="21" customHeight="1" thickTop="1" thickBot="1" x14ac:dyDescent="0.25">
      <c r="A40" s="434"/>
      <c r="B40" s="71"/>
      <c r="C40" s="164"/>
      <c r="D40" s="677" t="s">
        <v>515</v>
      </c>
      <c r="E40" s="760"/>
      <c r="F40" s="760"/>
      <c r="G40" s="760"/>
      <c r="H40" s="760"/>
      <c r="I40" s="760"/>
      <c r="J40" s="760"/>
      <c r="K40" s="760"/>
      <c r="L40" s="760"/>
      <c r="M40" s="760"/>
      <c r="N40" s="760"/>
      <c r="O40" s="760"/>
      <c r="P40" s="760"/>
      <c r="Q40" s="760"/>
      <c r="R40" s="760"/>
      <c r="S40" s="760"/>
      <c r="T40" s="761"/>
      <c r="U40" s="224">
        <f>SUM(U38:U39)</f>
        <v>0</v>
      </c>
      <c r="V40" s="388">
        <f>SUM(V38:V39)</f>
        <v>10</v>
      </c>
      <c r="X40" s="276"/>
      <c r="Y40" s="280"/>
      <c r="Z40" s="302"/>
      <c r="CI40" s="3"/>
      <c r="CJ40" s="3"/>
      <c r="CK40" s="3"/>
      <c r="CL40" s="3"/>
      <c r="CM40" s="3"/>
      <c r="CN40" s="3"/>
      <c r="CO40" s="3"/>
      <c r="CP40" s="3"/>
      <c r="CQ40" s="3"/>
      <c r="CR40" s="3"/>
      <c r="CS40" s="3"/>
      <c r="CT40" s="3"/>
      <c r="CU40" s="3"/>
      <c r="CV40" s="3"/>
      <c r="CW40" s="3"/>
      <c r="CX40" s="3"/>
    </row>
    <row r="41" spans="1:102" ht="21" customHeight="1" thickBot="1" x14ac:dyDescent="0.25">
      <c r="A41" s="382"/>
      <c r="B41" s="502"/>
      <c r="C41" s="365"/>
      <c r="D41" s="875"/>
      <c r="E41" s="682"/>
      <c r="F41" s="750">
        <v>0</v>
      </c>
      <c r="G41" s="751"/>
      <c r="H41" s="751"/>
      <c r="I41" s="751"/>
      <c r="J41" s="751"/>
      <c r="K41" s="751"/>
      <c r="L41" s="751"/>
      <c r="M41" s="751"/>
      <c r="N41" s="751"/>
      <c r="O41" s="751"/>
      <c r="P41" s="751"/>
      <c r="Q41" s="751"/>
      <c r="R41" s="751"/>
      <c r="S41" s="751"/>
      <c r="T41" s="751"/>
      <c r="U41" s="751"/>
      <c r="V41" s="752"/>
      <c r="X41" s="350"/>
      <c r="Y41" s="280"/>
      <c r="Z41" s="302"/>
      <c r="CI41" s="3"/>
      <c r="CJ41" s="3"/>
      <c r="CK41" s="3"/>
      <c r="CL41" s="3"/>
      <c r="CM41" s="3"/>
      <c r="CN41" s="3"/>
      <c r="CO41" s="3"/>
      <c r="CP41" s="3"/>
      <c r="CQ41" s="3"/>
      <c r="CR41" s="3"/>
      <c r="CS41" s="3"/>
      <c r="CT41" s="3"/>
      <c r="CU41" s="3"/>
      <c r="CV41" s="3"/>
      <c r="CW41" s="3"/>
      <c r="CX41" s="3"/>
    </row>
    <row r="42" spans="1:102" ht="30" customHeight="1" thickBot="1" x14ac:dyDescent="0.25">
      <c r="A42" s="380"/>
      <c r="B42" s="244" t="s">
        <v>349</v>
      </c>
      <c r="C42" s="149" t="s">
        <v>227</v>
      </c>
      <c r="D42" s="227" t="s">
        <v>514</v>
      </c>
      <c r="E42" s="409"/>
      <c r="F42" s="227"/>
      <c r="G42" s="409"/>
      <c r="H42" s="227"/>
      <c r="I42" s="410"/>
      <c r="J42" s="230"/>
      <c r="K42" s="409"/>
      <c r="L42" s="227" t="s">
        <v>514</v>
      </c>
      <c r="M42" s="410"/>
      <c r="N42" s="227"/>
      <c r="O42" s="410"/>
      <c r="P42" s="227"/>
      <c r="Q42" s="410"/>
      <c r="R42" s="227"/>
      <c r="S42" s="410"/>
      <c r="T42" s="325"/>
      <c r="U42" s="333"/>
      <c r="V42" s="384"/>
      <c r="Z42" s="302"/>
    </row>
    <row r="43" spans="1:102" ht="27.95" customHeight="1" x14ac:dyDescent="0.2">
      <c r="A43" s="383"/>
      <c r="B43" s="250" t="s">
        <v>348</v>
      </c>
      <c r="C43" s="136" t="s">
        <v>2</v>
      </c>
      <c r="D43" s="678"/>
      <c r="E43" s="679"/>
      <c r="F43" s="678"/>
      <c r="G43" s="679"/>
      <c r="H43" s="678"/>
      <c r="I43" s="679"/>
      <c r="J43" s="678"/>
      <c r="K43" s="679"/>
      <c r="L43" s="678"/>
      <c r="M43" s="679"/>
      <c r="N43" s="678"/>
      <c r="O43" s="679"/>
      <c r="P43" s="678"/>
      <c r="Q43" s="679"/>
      <c r="R43" s="678"/>
      <c r="S43" s="679"/>
      <c r="T43" s="62"/>
      <c r="U43" s="66">
        <f>IF(OR(D43="s",F43="s",H43="s",J43="s",L43="s",N43="s",P43="s",R43="s"), 0, IF(OR(D43="a",F43="a",H43="a",J43="a",L43="a",N43="a",P43="a",R43="a",T43="NA"),V43,0))</f>
        <v>0</v>
      </c>
      <c r="V43" s="394">
        <v>10</v>
      </c>
      <c r="W43" s="85">
        <f>COUNTIF(D43:S43,"a")+COUNTIF(D43:S43,"s")+COUNTIF(T43,"NA")</f>
        <v>0</v>
      </c>
      <c r="X43" s="335"/>
      <c r="Z43" s="302"/>
    </row>
    <row r="44" spans="1:102" ht="45" customHeight="1" x14ac:dyDescent="0.2">
      <c r="A44" s="383"/>
      <c r="B44" s="234" t="s">
        <v>347</v>
      </c>
      <c r="C44" s="134" t="s">
        <v>403</v>
      </c>
      <c r="D44" s="666"/>
      <c r="E44" s="667"/>
      <c r="F44" s="666"/>
      <c r="G44" s="667"/>
      <c r="H44" s="666"/>
      <c r="I44" s="667"/>
      <c r="J44" s="666"/>
      <c r="K44" s="667"/>
      <c r="L44" s="666"/>
      <c r="M44" s="667"/>
      <c r="N44" s="666"/>
      <c r="O44" s="667"/>
      <c r="P44" s="666"/>
      <c r="Q44" s="667"/>
      <c r="R44" s="666"/>
      <c r="S44" s="667"/>
      <c r="T44" s="65"/>
      <c r="U44" s="63">
        <f t="shared" ref="U44:U49" si="7">IF(OR(D44="s",F44="s",H44="s",J44="s",L44="s",N44="s",P44="s",R44="s"), 0, IF(OR(D44="a",F44="a",H44="a",J44="a",L44="a",N44="a",P44="a",R44="a"),V44,0))</f>
        <v>0</v>
      </c>
      <c r="V44" s="387">
        <v>5</v>
      </c>
      <c r="W44" s="85">
        <f t="shared" ref="W44:W49" si="8">COUNTIF(D44:S44,"a")+COUNTIF(D44:S44,"s")</f>
        <v>0</v>
      </c>
      <c r="X44" s="335"/>
      <c r="Z44" s="302" t="s">
        <v>239</v>
      </c>
    </row>
    <row r="45" spans="1:102" ht="27.95" customHeight="1" x14ac:dyDescent="0.2">
      <c r="A45" s="383"/>
      <c r="B45" s="234" t="s">
        <v>346</v>
      </c>
      <c r="C45" s="134" t="s">
        <v>288</v>
      </c>
      <c r="D45" s="666"/>
      <c r="E45" s="667"/>
      <c r="F45" s="666"/>
      <c r="G45" s="667"/>
      <c r="H45" s="666"/>
      <c r="I45" s="667"/>
      <c r="J45" s="666"/>
      <c r="K45" s="667"/>
      <c r="L45" s="666"/>
      <c r="M45" s="667"/>
      <c r="N45" s="666"/>
      <c r="O45" s="667"/>
      <c r="P45" s="666"/>
      <c r="Q45" s="667"/>
      <c r="R45" s="666"/>
      <c r="S45" s="667"/>
      <c r="T45" s="65"/>
      <c r="U45" s="63">
        <f t="shared" si="7"/>
        <v>0</v>
      </c>
      <c r="V45" s="387">
        <v>5</v>
      </c>
      <c r="W45" s="85">
        <f t="shared" si="8"/>
        <v>0</v>
      </c>
      <c r="X45" s="335"/>
      <c r="Z45" s="302" t="s">
        <v>239</v>
      </c>
    </row>
    <row r="46" spans="1:102" ht="45" customHeight="1" x14ac:dyDescent="0.2">
      <c r="A46" s="383"/>
      <c r="B46" s="233" t="s">
        <v>345</v>
      </c>
      <c r="C46" s="133" t="s">
        <v>565</v>
      </c>
      <c r="D46" s="666"/>
      <c r="E46" s="667"/>
      <c r="F46" s="666"/>
      <c r="G46" s="667"/>
      <c r="H46" s="666"/>
      <c r="I46" s="667"/>
      <c r="J46" s="666"/>
      <c r="K46" s="667"/>
      <c r="L46" s="666"/>
      <c r="M46" s="667"/>
      <c r="N46" s="666"/>
      <c r="O46" s="667"/>
      <c r="P46" s="666"/>
      <c r="Q46" s="667"/>
      <c r="R46" s="666"/>
      <c r="S46" s="667"/>
      <c r="T46" s="65"/>
      <c r="U46" s="63">
        <f t="shared" si="7"/>
        <v>0</v>
      </c>
      <c r="V46" s="429">
        <v>10</v>
      </c>
      <c r="W46" s="85">
        <f t="shared" si="8"/>
        <v>0</v>
      </c>
      <c r="X46" s="335"/>
      <c r="Z46" s="302"/>
    </row>
    <row r="47" spans="1:102" ht="27.95" customHeight="1" x14ac:dyDescent="0.2">
      <c r="A47" s="383"/>
      <c r="B47" s="234" t="s">
        <v>344</v>
      </c>
      <c r="C47" s="134" t="s">
        <v>289</v>
      </c>
      <c r="D47" s="666"/>
      <c r="E47" s="667"/>
      <c r="F47" s="666"/>
      <c r="G47" s="667"/>
      <c r="H47" s="666"/>
      <c r="I47" s="667"/>
      <c r="J47" s="666"/>
      <c r="K47" s="667"/>
      <c r="L47" s="666"/>
      <c r="M47" s="667"/>
      <c r="N47" s="666"/>
      <c r="O47" s="667"/>
      <c r="P47" s="666"/>
      <c r="Q47" s="667"/>
      <c r="R47" s="666"/>
      <c r="S47" s="667"/>
      <c r="T47" s="65"/>
      <c r="U47" s="63">
        <f t="shared" si="7"/>
        <v>0</v>
      </c>
      <c r="V47" s="429">
        <v>10</v>
      </c>
      <c r="W47" s="85">
        <f t="shared" si="8"/>
        <v>0</v>
      </c>
      <c r="X47" s="335"/>
      <c r="Z47" s="302" t="s">
        <v>239</v>
      </c>
    </row>
    <row r="48" spans="1:102" ht="27.95" customHeight="1" x14ac:dyDescent="0.2">
      <c r="A48" s="383"/>
      <c r="B48" s="234" t="s">
        <v>343</v>
      </c>
      <c r="C48" s="134" t="s">
        <v>455</v>
      </c>
      <c r="D48" s="666"/>
      <c r="E48" s="667"/>
      <c r="F48" s="666"/>
      <c r="G48" s="667"/>
      <c r="H48" s="666"/>
      <c r="I48" s="667"/>
      <c r="J48" s="666"/>
      <c r="K48" s="667"/>
      <c r="L48" s="666"/>
      <c r="M48" s="667"/>
      <c r="N48" s="666"/>
      <c r="O48" s="667"/>
      <c r="P48" s="666"/>
      <c r="Q48" s="667"/>
      <c r="R48" s="666"/>
      <c r="S48" s="667"/>
      <c r="T48" s="65"/>
      <c r="U48" s="63">
        <f t="shared" si="7"/>
        <v>0</v>
      </c>
      <c r="V48" s="430">
        <v>10</v>
      </c>
      <c r="W48" s="85">
        <f t="shared" si="8"/>
        <v>0</v>
      </c>
      <c r="X48" s="335"/>
      <c r="Z48" s="302"/>
    </row>
    <row r="49" spans="1:102" ht="27.95" customHeight="1" thickBot="1" x14ac:dyDescent="0.25">
      <c r="A49" s="383"/>
      <c r="B49" s="234" t="s">
        <v>342</v>
      </c>
      <c r="C49" s="134" t="s">
        <v>22</v>
      </c>
      <c r="D49" s="664"/>
      <c r="E49" s="665"/>
      <c r="F49" s="664"/>
      <c r="G49" s="665"/>
      <c r="H49" s="664"/>
      <c r="I49" s="665"/>
      <c r="J49" s="664"/>
      <c r="K49" s="665"/>
      <c r="L49" s="664"/>
      <c r="M49" s="665"/>
      <c r="N49" s="664"/>
      <c r="O49" s="665"/>
      <c r="P49" s="664"/>
      <c r="Q49" s="665"/>
      <c r="R49" s="664"/>
      <c r="S49" s="665"/>
      <c r="T49" s="65"/>
      <c r="U49" s="64">
        <f t="shared" si="7"/>
        <v>0</v>
      </c>
      <c r="V49" s="430">
        <v>10</v>
      </c>
      <c r="W49" s="85">
        <f t="shared" si="8"/>
        <v>0</v>
      </c>
      <c r="X49" s="335"/>
      <c r="Z49" s="302" t="s">
        <v>239</v>
      </c>
    </row>
    <row r="50" spans="1:102" ht="21" customHeight="1" thickTop="1" thickBot="1" x14ac:dyDescent="0.25">
      <c r="A50" s="383"/>
      <c r="B50" s="80"/>
      <c r="C50" s="164"/>
      <c r="D50" s="677" t="s">
        <v>515</v>
      </c>
      <c r="E50" s="760"/>
      <c r="F50" s="760"/>
      <c r="G50" s="760"/>
      <c r="H50" s="760"/>
      <c r="I50" s="760"/>
      <c r="J50" s="760"/>
      <c r="K50" s="760"/>
      <c r="L50" s="760"/>
      <c r="M50" s="760"/>
      <c r="N50" s="760"/>
      <c r="O50" s="760"/>
      <c r="P50" s="760"/>
      <c r="Q50" s="760"/>
      <c r="R50" s="760"/>
      <c r="S50" s="760"/>
      <c r="T50" s="761"/>
      <c r="U50" s="2">
        <f>SUM(U43:U49)</f>
        <v>0</v>
      </c>
      <c r="V50" s="388">
        <f>SUM(V43:V49)</f>
        <v>60</v>
      </c>
      <c r="Y50" s="306"/>
      <c r="Z50" s="302"/>
    </row>
    <row r="51" spans="1:102" ht="21" customHeight="1" thickBot="1" x14ac:dyDescent="0.25">
      <c r="A51" s="383"/>
      <c r="B51" s="71"/>
      <c r="C51" s="349"/>
      <c r="D51" s="918"/>
      <c r="E51" s="709"/>
      <c r="F51" s="949">
        <v>30</v>
      </c>
      <c r="G51" s="938"/>
      <c r="H51" s="938"/>
      <c r="I51" s="938"/>
      <c r="J51" s="938"/>
      <c r="K51" s="938"/>
      <c r="L51" s="938"/>
      <c r="M51" s="938"/>
      <c r="N51" s="938"/>
      <c r="O51" s="938"/>
      <c r="P51" s="938"/>
      <c r="Q51" s="938"/>
      <c r="R51" s="938"/>
      <c r="S51" s="938"/>
      <c r="T51" s="938"/>
      <c r="U51" s="938"/>
      <c r="V51" s="939"/>
      <c r="Z51" s="302"/>
    </row>
    <row r="52" spans="1:102" ht="30" customHeight="1" thickBot="1" x14ac:dyDescent="0.25">
      <c r="A52" s="383"/>
      <c r="B52" s="235" t="s">
        <v>768</v>
      </c>
      <c r="C52" s="144" t="s">
        <v>769</v>
      </c>
      <c r="D52" s="13"/>
      <c r="E52" s="23"/>
      <c r="F52" s="13"/>
      <c r="G52" s="23"/>
      <c r="H52" s="13"/>
      <c r="I52" s="21"/>
      <c r="J52" s="12"/>
      <c r="K52" s="23"/>
      <c r="L52" s="13"/>
      <c r="M52" s="21"/>
      <c r="N52" s="13"/>
      <c r="O52" s="21"/>
      <c r="P52" s="13"/>
      <c r="Q52" s="21"/>
      <c r="R52" s="13"/>
      <c r="S52" s="21"/>
      <c r="T52" s="18"/>
      <c r="U52" s="19"/>
      <c r="V52" s="389"/>
      <c r="X52" s="350"/>
      <c r="Y52" s="280"/>
      <c r="Z52" s="302"/>
      <c r="CI52" s="3"/>
      <c r="CJ52" s="3"/>
      <c r="CK52" s="3"/>
      <c r="CL52" s="3"/>
      <c r="CM52" s="3"/>
      <c r="CN52" s="3"/>
      <c r="CO52" s="3"/>
      <c r="CP52" s="3"/>
      <c r="CQ52" s="3"/>
      <c r="CR52" s="3"/>
      <c r="CS52" s="3"/>
      <c r="CT52" s="3"/>
      <c r="CU52" s="3"/>
      <c r="CV52" s="3"/>
      <c r="CW52" s="3"/>
      <c r="CX52" s="3"/>
    </row>
    <row r="53" spans="1:102" ht="45" customHeight="1" x14ac:dyDescent="0.2">
      <c r="A53" s="383"/>
      <c r="B53" s="250" t="s">
        <v>770</v>
      </c>
      <c r="C53" s="162" t="s">
        <v>1105</v>
      </c>
      <c r="D53" s="678"/>
      <c r="E53" s="679"/>
      <c r="F53" s="678"/>
      <c r="G53" s="679"/>
      <c r="H53" s="678"/>
      <c r="I53" s="679"/>
      <c r="J53" s="678"/>
      <c r="K53" s="679"/>
      <c r="L53" s="678"/>
      <c r="M53" s="679"/>
      <c r="N53" s="678"/>
      <c r="O53" s="679"/>
      <c r="P53" s="678"/>
      <c r="Q53" s="679"/>
      <c r="R53" s="678"/>
      <c r="S53" s="679"/>
      <c r="T53" s="511"/>
      <c r="U53" s="66">
        <f>IF(OR(D53="s",F53="s",H53="s",J53="s",L53="s",N53="s",P53="s",R53="s"), 0, IF(OR(D53="a",F53="a",H53="a",J53="a",L53="a",N53="a",P53="a",R53="a",T53="NA"),V53,0))</f>
        <v>0</v>
      </c>
      <c r="V53" s="394">
        <v>10</v>
      </c>
      <c r="W53" s="85">
        <f>COUNTIF(D53:S53,"a")+COUNTIF(D53:S53,"s")</f>
        <v>0</v>
      </c>
      <c r="X53" s="334"/>
      <c r="Y53" s="280"/>
      <c r="Z53" s="302" t="s">
        <v>239</v>
      </c>
      <c r="CI53" s="3"/>
      <c r="CJ53" s="3"/>
      <c r="CK53" s="3"/>
      <c r="CL53" s="3"/>
      <c r="CM53" s="3"/>
      <c r="CN53" s="3"/>
      <c r="CO53" s="3"/>
      <c r="CP53" s="3"/>
      <c r="CQ53" s="3"/>
      <c r="CR53" s="3"/>
      <c r="CS53" s="3"/>
      <c r="CT53" s="3"/>
      <c r="CU53" s="3"/>
      <c r="CV53" s="3"/>
      <c r="CW53" s="3"/>
      <c r="CX53" s="3"/>
    </row>
    <row r="54" spans="1:102" ht="45" customHeight="1" x14ac:dyDescent="0.2">
      <c r="A54" s="383"/>
      <c r="B54" s="234" t="s">
        <v>771</v>
      </c>
      <c r="C54" s="128" t="s">
        <v>772</v>
      </c>
      <c r="D54" s="666"/>
      <c r="E54" s="667"/>
      <c r="F54" s="666"/>
      <c r="G54" s="667"/>
      <c r="H54" s="666"/>
      <c r="I54" s="667"/>
      <c r="J54" s="666"/>
      <c r="K54" s="667"/>
      <c r="L54" s="666"/>
      <c r="M54" s="667"/>
      <c r="N54" s="666"/>
      <c r="O54" s="667"/>
      <c r="P54" s="666"/>
      <c r="Q54" s="667"/>
      <c r="R54" s="666"/>
      <c r="S54" s="667"/>
      <c r="T54" s="473"/>
      <c r="U54" s="63">
        <f t="shared" ref="U54:U58" si="9">IF(OR(D54="s",F54="s",H54="s",J54="s",L54="s",N54="s",P54="s",R54="s"), 0, IF(OR(D54="a",F54="a",H54="a",J54="a",L54="a",N54="a",P54="a",R54="a"),V54,0))</f>
        <v>0</v>
      </c>
      <c r="V54" s="387">
        <v>5</v>
      </c>
      <c r="W54" s="85">
        <f t="shared" ref="W54:W58" si="10">COUNTIF(D54:S54,"a")+COUNTIF(D54:S54,"s")</f>
        <v>0</v>
      </c>
      <c r="X54" s="334"/>
      <c r="Y54" s="280"/>
      <c r="Z54" s="302" t="s">
        <v>767</v>
      </c>
      <c r="CI54" s="3"/>
      <c r="CJ54" s="3"/>
      <c r="CK54" s="3"/>
      <c r="CL54" s="3"/>
      <c r="CM54" s="3"/>
      <c r="CN54" s="3"/>
      <c r="CO54" s="3"/>
      <c r="CP54" s="3"/>
      <c r="CQ54" s="3"/>
      <c r="CR54" s="3"/>
      <c r="CS54" s="3"/>
      <c r="CT54" s="3"/>
      <c r="CU54" s="3"/>
      <c r="CV54" s="3"/>
      <c r="CW54" s="3"/>
      <c r="CX54" s="3"/>
    </row>
    <row r="55" spans="1:102" ht="45" customHeight="1" x14ac:dyDescent="0.2">
      <c r="A55" s="383"/>
      <c r="B55" s="234" t="s">
        <v>773</v>
      </c>
      <c r="C55" s="128" t="s">
        <v>777</v>
      </c>
      <c r="D55" s="666"/>
      <c r="E55" s="667"/>
      <c r="F55" s="666"/>
      <c r="G55" s="667"/>
      <c r="H55" s="666"/>
      <c r="I55" s="667"/>
      <c r="J55" s="666"/>
      <c r="K55" s="667"/>
      <c r="L55" s="666"/>
      <c r="M55" s="667"/>
      <c r="N55" s="666"/>
      <c r="O55" s="667"/>
      <c r="P55" s="666"/>
      <c r="Q55" s="667"/>
      <c r="R55" s="666"/>
      <c r="S55" s="667"/>
      <c r="T55" s="473"/>
      <c r="U55" s="63">
        <f t="shared" si="9"/>
        <v>0</v>
      </c>
      <c r="V55" s="387">
        <v>5</v>
      </c>
      <c r="W55" s="85">
        <f t="shared" si="10"/>
        <v>0</v>
      </c>
      <c r="X55" s="334"/>
      <c r="Y55" s="280"/>
      <c r="Z55" s="302" t="s">
        <v>239</v>
      </c>
      <c r="CI55" s="3"/>
      <c r="CJ55" s="3"/>
      <c r="CK55" s="3"/>
      <c r="CL55" s="3"/>
      <c r="CM55" s="3"/>
      <c r="CN55" s="3"/>
      <c r="CO55" s="3"/>
      <c r="CP55" s="3"/>
      <c r="CQ55" s="3"/>
      <c r="CR55" s="3"/>
      <c r="CS55" s="3"/>
      <c r="CT55" s="3"/>
      <c r="CU55" s="3"/>
      <c r="CV55" s="3"/>
      <c r="CW55" s="3"/>
      <c r="CX55" s="3"/>
    </row>
    <row r="56" spans="1:102" ht="88.5" customHeight="1" x14ac:dyDescent="0.2">
      <c r="A56" s="383"/>
      <c r="B56" s="234" t="s">
        <v>1102</v>
      </c>
      <c r="C56" s="128" t="s">
        <v>1106</v>
      </c>
      <c r="D56" s="666"/>
      <c r="E56" s="667"/>
      <c r="F56" s="666"/>
      <c r="G56" s="667"/>
      <c r="H56" s="666"/>
      <c r="I56" s="667"/>
      <c r="J56" s="666"/>
      <c r="K56" s="667"/>
      <c r="L56" s="666"/>
      <c r="M56" s="667"/>
      <c r="N56" s="666"/>
      <c r="O56" s="667"/>
      <c r="P56" s="666"/>
      <c r="Q56" s="667"/>
      <c r="R56" s="666"/>
      <c r="S56" s="667"/>
      <c r="T56" s="473"/>
      <c r="U56" s="63">
        <f t="shared" si="9"/>
        <v>0</v>
      </c>
      <c r="V56" s="387">
        <v>5</v>
      </c>
      <c r="W56" s="85">
        <f t="shared" si="10"/>
        <v>0</v>
      </c>
      <c r="X56" s="334"/>
      <c r="Y56" s="280"/>
      <c r="Z56" s="302" t="s">
        <v>767</v>
      </c>
      <c r="CI56" s="3"/>
      <c r="CJ56" s="3"/>
      <c r="CK56" s="3"/>
      <c r="CL56" s="3"/>
      <c r="CM56" s="3"/>
      <c r="CN56" s="3"/>
      <c r="CO56" s="3"/>
      <c r="CP56" s="3"/>
      <c r="CQ56" s="3"/>
      <c r="CR56" s="3"/>
      <c r="CS56" s="3"/>
      <c r="CT56" s="3"/>
      <c r="CU56" s="3"/>
      <c r="CV56" s="3"/>
      <c r="CW56" s="3"/>
      <c r="CX56" s="3"/>
    </row>
    <row r="57" spans="1:102" ht="45" customHeight="1" x14ac:dyDescent="0.2">
      <c r="A57" s="383"/>
      <c r="B57" s="234" t="s">
        <v>1103</v>
      </c>
      <c r="C57" s="128" t="s">
        <v>1174</v>
      </c>
      <c r="D57" s="666"/>
      <c r="E57" s="667"/>
      <c r="F57" s="666"/>
      <c r="G57" s="667"/>
      <c r="H57" s="666"/>
      <c r="I57" s="667"/>
      <c r="J57" s="666"/>
      <c r="K57" s="667"/>
      <c r="L57" s="666"/>
      <c r="M57" s="667"/>
      <c r="N57" s="666"/>
      <c r="O57" s="667"/>
      <c r="P57" s="666"/>
      <c r="Q57" s="667"/>
      <c r="R57" s="666"/>
      <c r="S57" s="667"/>
      <c r="T57" s="473"/>
      <c r="U57" s="63">
        <f t="shared" si="9"/>
        <v>0</v>
      </c>
      <c r="V57" s="387">
        <v>5</v>
      </c>
      <c r="W57" s="85">
        <f t="shared" si="10"/>
        <v>0</v>
      </c>
      <c r="X57" s="334"/>
      <c r="Y57" s="280"/>
      <c r="Z57" s="302" t="s">
        <v>767</v>
      </c>
      <c r="CI57" s="3"/>
      <c r="CJ57" s="3"/>
      <c r="CK57" s="3"/>
      <c r="CL57" s="3"/>
      <c r="CM57" s="3"/>
      <c r="CN57" s="3"/>
      <c r="CO57" s="3"/>
      <c r="CP57" s="3"/>
      <c r="CQ57" s="3"/>
      <c r="CR57" s="3"/>
      <c r="CS57" s="3"/>
      <c r="CT57" s="3"/>
      <c r="CU57" s="3"/>
      <c r="CV57" s="3"/>
      <c r="CW57" s="3"/>
      <c r="CX57" s="3"/>
    </row>
    <row r="58" spans="1:102" ht="45" customHeight="1" thickBot="1" x14ac:dyDescent="0.25">
      <c r="A58" s="383"/>
      <c r="B58" s="234" t="s">
        <v>1104</v>
      </c>
      <c r="C58" s="128" t="s">
        <v>1107</v>
      </c>
      <c r="D58" s="666"/>
      <c r="E58" s="667"/>
      <c r="F58" s="666"/>
      <c r="G58" s="667"/>
      <c r="H58" s="666"/>
      <c r="I58" s="667"/>
      <c r="J58" s="666"/>
      <c r="K58" s="667"/>
      <c r="L58" s="666"/>
      <c r="M58" s="667"/>
      <c r="N58" s="666"/>
      <c r="O58" s="667"/>
      <c r="P58" s="666"/>
      <c r="Q58" s="667"/>
      <c r="R58" s="666"/>
      <c r="S58" s="667"/>
      <c r="T58" s="473"/>
      <c r="U58" s="63">
        <f t="shared" si="9"/>
        <v>0</v>
      </c>
      <c r="V58" s="387">
        <v>5</v>
      </c>
      <c r="W58" s="85">
        <f t="shared" si="10"/>
        <v>0</v>
      </c>
      <c r="X58" s="334"/>
      <c r="Y58" s="280"/>
      <c r="Z58" s="302" t="s">
        <v>767</v>
      </c>
      <c r="CI58" s="3"/>
      <c r="CJ58" s="3"/>
      <c r="CK58" s="3"/>
      <c r="CL58" s="3"/>
      <c r="CM58" s="3"/>
      <c r="CN58" s="3"/>
      <c r="CO58" s="3"/>
      <c r="CP58" s="3"/>
      <c r="CQ58" s="3"/>
      <c r="CR58" s="3"/>
      <c r="CS58" s="3"/>
      <c r="CT58" s="3"/>
      <c r="CU58" s="3"/>
      <c r="CV58" s="3"/>
      <c r="CW58" s="3"/>
      <c r="CX58" s="3"/>
    </row>
    <row r="59" spans="1:102" ht="21" customHeight="1" thickTop="1" thickBot="1" x14ac:dyDescent="0.25">
      <c r="A59" s="383"/>
      <c r="B59" s="80"/>
      <c r="C59" s="164"/>
      <c r="D59" s="677" t="s">
        <v>515</v>
      </c>
      <c r="E59" s="760"/>
      <c r="F59" s="760"/>
      <c r="G59" s="760"/>
      <c r="H59" s="760"/>
      <c r="I59" s="760"/>
      <c r="J59" s="760"/>
      <c r="K59" s="760"/>
      <c r="L59" s="760"/>
      <c r="M59" s="760"/>
      <c r="N59" s="760"/>
      <c r="O59" s="760"/>
      <c r="P59" s="760"/>
      <c r="Q59" s="760"/>
      <c r="R59" s="760"/>
      <c r="S59" s="760"/>
      <c r="T59" s="761"/>
      <c r="U59" s="224">
        <f>SUM(U53:U58)</f>
        <v>0</v>
      </c>
      <c r="V59" s="388">
        <f>SUM(V53:V58)</f>
        <v>35</v>
      </c>
      <c r="X59" s="276"/>
      <c r="Y59" s="280"/>
      <c r="Z59" s="302"/>
      <c r="CI59" s="3"/>
      <c r="CJ59" s="3"/>
      <c r="CK59" s="3"/>
      <c r="CL59" s="3"/>
      <c r="CM59" s="3"/>
      <c r="CN59" s="3"/>
      <c r="CO59" s="3"/>
      <c r="CP59" s="3"/>
      <c r="CQ59" s="3"/>
      <c r="CR59" s="3"/>
      <c r="CS59" s="3"/>
      <c r="CT59" s="3"/>
      <c r="CU59" s="3"/>
      <c r="CV59" s="3"/>
      <c r="CW59" s="3"/>
      <c r="CX59" s="3"/>
    </row>
    <row r="60" spans="1:102" ht="21" customHeight="1" thickBot="1" x14ac:dyDescent="0.25">
      <c r="A60" s="382"/>
      <c r="B60" s="116"/>
      <c r="C60" s="619"/>
      <c r="D60" s="875"/>
      <c r="E60" s="682"/>
      <c r="F60" s="740">
        <v>15</v>
      </c>
      <c r="G60" s="741"/>
      <c r="H60" s="741"/>
      <c r="I60" s="741"/>
      <c r="J60" s="741"/>
      <c r="K60" s="741"/>
      <c r="L60" s="741"/>
      <c r="M60" s="741"/>
      <c r="N60" s="741"/>
      <c r="O60" s="741"/>
      <c r="P60" s="741"/>
      <c r="Q60" s="741"/>
      <c r="R60" s="741"/>
      <c r="S60" s="741"/>
      <c r="T60" s="741"/>
      <c r="U60" s="741"/>
      <c r="V60" s="742"/>
      <c r="X60" s="350"/>
      <c r="Y60" s="280"/>
      <c r="Z60" s="302"/>
      <c r="CI60" s="3"/>
      <c r="CJ60" s="3"/>
      <c r="CK60" s="3"/>
      <c r="CL60" s="3"/>
      <c r="CM60" s="3"/>
      <c r="CN60" s="3"/>
      <c r="CO60" s="3"/>
      <c r="CP60" s="3"/>
      <c r="CQ60" s="3"/>
      <c r="CR60" s="3"/>
      <c r="CS60" s="3"/>
      <c r="CT60" s="3"/>
      <c r="CU60" s="3"/>
      <c r="CV60" s="3"/>
      <c r="CW60" s="3"/>
      <c r="CX60" s="3"/>
    </row>
    <row r="61" spans="1:102" ht="30" customHeight="1" thickBot="1" x14ac:dyDescent="0.25">
      <c r="A61" s="380"/>
      <c r="B61" s="244" t="s">
        <v>613</v>
      </c>
      <c r="C61" s="408" t="s">
        <v>614</v>
      </c>
      <c r="D61" s="227"/>
      <c r="E61" s="410"/>
      <c r="F61" s="324"/>
      <c r="G61" s="409"/>
      <c r="H61" s="227"/>
      <c r="I61" s="410"/>
      <c r="J61" s="230"/>
      <c r="K61" s="409"/>
      <c r="L61" s="227"/>
      <c r="M61" s="228"/>
      <c r="N61" s="227"/>
      <c r="O61" s="229"/>
      <c r="P61" s="231"/>
      <c r="Q61" s="501"/>
      <c r="R61" s="231"/>
      <c r="S61" s="228"/>
      <c r="T61" s="325"/>
      <c r="U61" s="333"/>
      <c r="V61" s="384"/>
      <c r="X61" s="350"/>
      <c r="Y61" s="280"/>
      <c r="Z61" s="467"/>
      <c r="CI61" s="3"/>
      <c r="CJ61" s="3"/>
      <c r="CK61" s="3"/>
      <c r="CL61" s="3"/>
      <c r="CM61" s="3"/>
      <c r="CN61" s="3"/>
      <c r="CO61" s="3"/>
      <c r="CP61" s="3"/>
      <c r="CQ61" s="3"/>
      <c r="CR61" s="3"/>
      <c r="CS61" s="3"/>
      <c r="CT61" s="3"/>
      <c r="CU61" s="3"/>
      <c r="CV61" s="3"/>
      <c r="CW61" s="3"/>
      <c r="CX61" s="3"/>
    </row>
    <row r="62" spans="1:102" ht="27.95" customHeight="1" thickBot="1" x14ac:dyDescent="0.25">
      <c r="A62" s="396"/>
      <c r="B62" s="235"/>
      <c r="C62" s="137" t="s">
        <v>626</v>
      </c>
      <c r="D62" s="926"/>
      <c r="E62" s="927"/>
      <c r="F62" s="927"/>
      <c r="G62" s="927"/>
      <c r="H62" s="927"/>
      <c r="I62" s="927"/>
      <c r="J62" s="927"/>
      <c r="K62" s="927"/>
      <c r="L62" s="927"/>
      <c r="M62" s="927"/>
      <c r="N62" s="927"/>
      <c r="O62" s="927"/>
      <c r="P62" s="927"/>
      <c r="Q62" s="927"/>
      <c r="R62" s="927"/>
      <c r="S62" s="927"/>
      <c r="T62" s="927"/>
      <c r="U62" s="927"/>
      <c r="V62" s="928"/>
      <c r="X62" s="350"/>
      <c r="Y62" s="280"/>
      <c r="Z62" s="467"/>
      <c r="CI62" s="3"/>
      <c r="CJ62" s="3"/>
      <c r="CK62" s="3"/>
      <c r="CL62" s="3"/>
      <c r="CM62" s="3"/>
      <c r="CN62" s="3"/>
      <c r="CO62" s="3"/>
      <c r="CP62" s="3"/>
      <c r="CQ62" s="3"/>
      <c r="CR62" s="3"/>
      <c r="CS62" s="3"/>
      <c r="CT62" s="3"/>
      <c r="CU62" s="3"/>
      <c r="CV62" s="3"/>
      <c r="CW62" s="3"/>
      <c r="CX62" s="3"/>
    </row>
    <row r="63" spans="1:102" ht="45" customHeight="1" x14ac:dyDescent="0.2">
      <c r="A63" s="383"/>
      <c r="B63" s="233" t="s">
        <v>615</v>
      </c>
      <c r="C63" s="472" t="s">
        <v>627</v>
      </c>
      <c r="D63" s="696"/>
      <c r="E63" s="697"/>
      <c r="F63" s="696"/>
      <c r="G63" s="697"/>
      <c r="H63" s="696"/>
      <c r="I63" s="697"/>
      <c r="J63" s="696"/>
      <c r="K63" s="697"/>
      <c r="L63" s="696"/>
      <c r="M63" s="697"/>
      <c r="N63" s="696"/>
      <c r="O63" s="697"/>
      <c r="P63" s="696"/>
      <c r="Q63" s="697"/>
      <c r="R63" s="696"/>
      <c r="S63" s="697"/>
      <c r="T63" s="112" t="s">
        <v>762</v>
      </c>
      <c r="U63" s="67">
        <f>IF(OR(D63="s",F63="s",H63="s",J63="s",L63="s",N63="s",P63="s",R63="s"), 0, IF(OR(D63="a",F63="a",H63="a",J63="a",L63="a",N63="a",P63="a",R63="a"),V63,0))</f>
        <v>0</v>
      </c>
      <c r="V63" s="429">
        <f>IF(T63="na",0,5)</f>
        <v>0</v>
      </c>
      <c r="W63" s="85">
        <f>COUNTIF(D63:S63,"a")+COUNTIF(D63:S63,"s")+COUNTIF(T63,"NA")</f>
        <v>1</v>
      </c>
      <c r="X63" s="334"/>
      <c r="Y63" s="280"/>
      <c r="Z63" s="467" t="s">
        <v>239</v>
      </c>
      <c r="CI63" s="3"/>
      <c r="CJ63" s="3"/>
      <c r="CK63" s="3"/>
      <c r="CL63" s="3"/>
      <c r="CM63" s="3"/>
      <c r="CN63" s="3"/>
      <c r="CO63" s="3"/>
      <c r="CP63" s="3"/>
      <c r="CQ63" s="3"/>
      <c r="CR63" s="3"/>
      <c r="CS63" s="3"/>
      <c r="CT63" s="3"/>
      <c r="CU63" s="3"/>
      <c r="CV63" s="3"/>
      <c r="CW63" s="3"/>
      <c r="CX63" s="3"/>
    </row>
    <row r="64" spans="1:102" ht="45" customHeight="1" x14ac:dyDescent="0.2">
      <c r="A64" s="383"/>
      <c r="B64" s="234" t="s">
        <v>616</v>
      </c>
      <c r="C64" s="474" t="s">
        <v>628</v>
      </c>
      <c r="D64" s="692"/>
      <c r="E64" s="693"/>
      <c r="F64" s="692"/>
      <c r="G64" s="693"/>
      <c r="H64" s="692"/>
      <c r="I64" s="693"/>
      <c r="J64" s="692"/>
      <c r="K64" s="693"/>
      <c r="L64" s="692"/>
      <c r="M64" s="693"/>
      <c r="N64" s="692"/>
      <c r="O64" s="693"/>
      <c r="P64" s="692"/>
      <c r="Q64" s="693"/>
      <c r="R64" s="692"/>
      <c r="S64" s="693"/>
      <c r="T64" s="473"/>
      <c r="U64" s="63">
        <f t="shared" ref="U64:U65" si="11">IF(OR(D64="s",F64="s",H64="s",J64="s",L64="s",N64="s",P64="s",R64="s"), 0, IF(OR(D64="a",F64="a",H64="a",J64="a",L64="a",N64="a",P64="a",R64="a"),V64,0))</f>
        <v>0</v>
      </c>
      <c r="V64" s="430">
        <v>5</v>
      </c>
      <c r="W64" s="85">
        <f t="shared" ref="W64:W71" si="12">COUNTIF(D64:S64,"a")+COUNTIF(D64:S64,"s")</f>
        <v>0</v>
      </c>
      <c r="X64" s="334"/>
      <c r="Y64" s="280"/>
      <c r="Z64" s="467" t="s">
        <v>239</v>
      </c>
      <c r="CI64" s="3"/>
      <c r="CJ64" s="3"/>
      <c r="CK64" s="3"/>
      <c r="CL64" s="3"/>
      <c r="CM64" s="3"/>
      <c r="CN64" s="3"/>
      <c r="CO64" s="3"/>
      <c r="CP64" s="3"/>
      <c r="CQ64" s="3"/>
      <c r="CR64" s="3"/>
      <c r="CS64" s="3"/>
      <c r="CT64" s="3"/>
      <c r="CU64" s="3"/>
      <c r="CV64" s="3"/>
      <c r="CW64" s="3"/>
      <c r="CX64" s="3"/>
    </row>
    <row r="65" spans="1:102" ht="45" customHeight="1" x14ac:dyDescent="0.2">
      <c r="A65" s="383"/>
      <c r="B65" s="248" t="s">
        <v>617</v>
      </c>
      <c r="C65" s="475" t="s">
        <v>629</v>
      </c>
      <c r="D65" s="694"/>
      <c r="E65" s="695"/>
      <c r="F65" s="694"/>
      <c r="G65" s="695"/>
      <c r="H65" s="694"/>
      <c r="I65" s="695"/>
      <c r="J65" s="694"/>
      <c r="K65" s="695"/>
      <c r="L65" s="694"/>
      <c r="M65" s="695"/>
      <c r="N65" s="694"/>
      <c r="O65" s="695"/>
      <c r="P65" s="694"/>
      <c r="Q65" s="695"/>
      <c r="R65" s="694"/>
      <c r="S65" s="695"/>
      <c r="T65" s="476"/>
      <c r="U65" s="106">
        <f t="shared" si="11"/>
        <v>0</v>
      </c>
      <c r="V65" s="433">
        <v>10</v>
      </c>
      <c r="W65" s="85">
        <f t="shared" si="12"/>
        <v>0</v>
      </c>
      <c r="X65" s="334"/>
      <c r="Y65" s="280"/>
      <c r="Z65" s="467"/>
      <c r="CI65" s="3"/>
      <c r="CJ65" s="3"/>
      <c r="CK65" s="3"/>
      <c r="CL65" s="3"/>
      <c r="CM65" s="3"/>
      <c r="CN65" s="3"/>
      <c r="CO65" s="3"/>
      <c r="CP65" s="3"/>
      <c r="CQ65" s="3"/>
      <c r="CR65" s="3"/>
      <c r="CS65" s="3"/>
      <c r="CT65" s="3"/>
      <c r="CU65" s="3"/>
      <c r="CV65" s="3"/>
      <c r="CW65" s="3"/>
      <c r="CX65" s="3"/>
    </row>
    <row r="66" spans="1:102" ht="27.95" customHeight="1" x14ac:dyDescent="0.2">
      <c r="A66" s="396"/>
      <c r="B66" s="234"/>
      <c r="C66" s="615" t="s">
        <v>618</v>
      </c>
      <c r="D66" s="923"/>
      <c r="E66" s="924"/>
      <c r="F66" s="924"/>
      <c r="G66" s="924"/>
      <c r="H66" s="924"/>
      <c r="I66" s="924"/>
      <c r="J66" s="924"/>
      <c r="K66" s="924"/>
      <c r="L66" s="924"/>
      <c r="M66" s="924"/>
      <c r="N66" s="924"/>
      <c r="O66" s="924"/>
      <c r="P66" s="924"/>
      <c r="Q66" s="924"/>
      <c r="R66" s="924"/>
      <c r="S66" s="924"/>
      <c r="T66" s="924"/>
      <c r="U66" s="924"/>
      <c r="V66" s="925"/>
      <c r="W66" s="85">
        <f t="shared" si="12"/>
        <v>0</v>
      </c>
      <c r="X66" s="350"/>
      <c r="Y66" s="280"/>
      <c r="Z66" s="467"/>
      <c r="CI66" s="3"/>
      <c r="CJ66" s="3"/>
      <c r="CK66" s="3"/>
      <c r="CL66" s="3"/>
      <c r="CM66" s="3"/>
      <c r="CN66" s="3"/>
      <c r="CO66" s="3"/>
      <c r="CP66" s="3"/>
      <c r="CQ66" s="3"/>
      <c r="CR66" s="3"/>
      <c r="CS66" s="3"/>
      <c r="CT66" s="3"/>
      <c r="CU66" s="3"/>
      <c r="CV66" s="3"/>
      <c r="CW66" s="3"/>
      <c r="CX66" s="3"/>
    </row>
    <row r="67" spans="1:102" ht="27.95" customHeight="1" x14ac:dyDescent="0.2">
      <c r="A67" s="383"/>
      <c r="B67" s="233" t="s">
        <v>619</v>
      </c>
      <c r="C67" s="477" t="s">
        <v>630</v>
      </c>
      <c r="D67" s="696"/>
      <c r="E67" s="697"/>
      <c r="F67" s="696"/>
      <c r="G67" s="697"/>
      <c r="H67" s="696"/>
      <c r="I67" s="697"/>
      <c r="J67" s="696"/>
      <c r="K67" s="697"/>
      <c r="L67" s="696"/>
      <c r="M67" s="697"/>
      <c r="N67" s="696"/>
      <c r="O67" s="697"/>
      <c r="P67" s="696"/>
      <c r="Q67" s="697"/>
      <c r="R67" s="696"/>
      <c r="S67" s="697"/>
      <c r="T67" s="473"/>
      <c r="U67" s="67">
        <f t="shared" ref="U67:U71" si="13">IF(OR(D67="s",F67="s",H67="s",J67="s",L67="s",N67="s",P67="s",R67="s"), 0, IF(OR(D67="a",F67="a",H67="a",J67="a",L67="a",N67="a",P67="a",R67="a"),V67,0))</f>
        <v>0</v>
      </c>
      <c r="V67" s="429">
        <v>5</v>
      </c>
      <c r="W67" s="85">
        <f t="shared" si="12"/>
        <v>0</v>
      </c>
      <c r="X67" s="334"/>
      <c r="Y67" s="280"/>
      <c r="Z67" s="467"/>
      <c r="CI67" s="3"/>
      <c r="CJ67" s="3"/>
      <c r="CK67" s="3"/>
      <c r="CL67" s="3"/>
      <c r="CM67" s="3"/>
      <c r="CN67" s="3"/>
      <c r="CO67" s="3"/>
      <c r="CP67" s="3"/>
      <c r="CQ67" s="3"/>
      <c r="CR67" s="3"/>
      <c r="CS67" s="3"/>
      <c r="CT67" s="3"/>
      <c r="CU67" s="3"/>
      <c r="CV67" s="3"/>
      <c r="CW67" s="3"/>
      <c r="CX67" s="3"/>
    </row>
    <row r="68" spans="1:102" ht="27.95" customHeight="1" x14ac:dyDescent="0.2">
      <c r="A68" s="383"/>
      <c r="B68" s="234" t="s">
        <v>631</v>
      </c>
      <c r="C68" s="474" t="s">
        <v>632</v>
      </c>
      <c r="D68" s="692"/>
      <c r="E68" s="693"/>
      <c r="F68" s="692"/>
      <c r="G68" s="693"/>
      <c r="H68" s="692"/>
      <c r="I68" s="693"/>
      <c r="J68" s="692"/>
      <c r="K68" s="693"/>
      <c r="L68" s="692"/>
      <c r="M68" s="693"/>
      <c r="N68" s="692"/>
      <c r="O68" s="693"/>
      <c r="P68" s="692"/>
      <c r="Q68" s="693"/>
      <c r="R68" s="692"/>
      <c r="S68" s="693"/>
      <c r="T68" s="473"/>
      <c r="U68" s="63">
        <f t="shared" si="13"/>
        <v>0</v>
      </c>
      <c r="V68" s="430">
        <v>5</v>
      </c>
      <c r="W68" s="85">
        <f t="shared" si="12"/>
        <v>0</v>
      </c>
      <c r="X68" s="334"/>
      <c r="Y68" s="280"/>
      <c r="Z68" s="467" t="s">
        <v>239</v>
      </c>
      <c r="CI68" s="3"/>
      <c r="CJ68" s="3"/>
      <c r="CK68" s="3"/>
      <c r="CL68" s="3"/>
      <c r="CM68" s="3"/>
      <c r="CN68" s="3"/>
      <c r="CO68" s="3"/>
      <c r="CP68" s="3"/>
      <c r="CQ68" s="3"/>
      <c r="CR68" s="3"/>
      <c r="CS68" s="3"/>
      <c r="CT68" s="3"/>
      <c r="CU68" s="3"/>
      <c r="CV68" s="3"/>
      <c r="CW68" s="3"/>
      <c r="CX68" s="3"/>
    </row>
    <row r="69" spans="1:102" ht="27.95" customHeight="1" x14ac:dyDescent="0.2">
      <c r="A69" s="383"/>
      <c r="B69" s="234" t="s">
        <v>633</v>
      </c>
      <c r="C69" s="474" t="s">
        <v>634</v>
      </c>
      <c r="D69" s="692"/>
      <c r="E69" s="693"/>
      <c r="F69" s="692"/>
      <c r="G69" s="693"/>
      <c r="H69" s="692"/>
      <c r="I69" s="693"/>
      <c r="J69" s="692"/>
      <c r="K69" s="693"/>
      <c r="L69" s="692"/>
      <c r="M69" s="693"/>
      <c r="N69" s="692"/>
      <c r="O69" s="693"/>
      <c r="P69" s="692"/>
      <c r="Q69" s="693"/>
      <c r="R69" s="692"/>
      <c r="S69" s="693"/>
      <c r="T69" s="473"/>
      <c r="U69" s="63">
        <f t="shared" si="13"/>
        <v>0</v>
      </c>
      <c r="V69" s="430">
        <v>5</v>
      </c>
      <c r="W69" s="85">
        <f t="shared" si="12"/>
        <v>0</v>
      </c>
      <c r="X69" s="334"/>
      <c r="Y69" s="280"/>
      <c r="Z69" s="467" t="s">
        <v>239</v>
      </c>
      <c r="CI69" s="3"/>
      <c r="CJ69" s="3"/>
      <c r="CK69" s="3"/>
      <c r="CL69" s="3"/>
      <c r="CM69" s="3"/>
      <c r="CN69" s="3"/>
      <c r="CO69" s="3"/>
      <c r="CP69" s="3"/>
      <c r="CQ69" s="3"/>
      <c r="CR69" s="3"/>
      <c r="CS69" s="3"/>
      <c r="CT69" s="3"/>
      <c r="CU69" s="3"/>
      <c r="CV69" s="3"/>
      <c r="CW69" s="3"/>
      <c r="CX69" s="3"/>
    </row>
    <row r="70" spans="1:102" ht="45" customHeight="1" x14ac:dyDescent="0.2">
      <c r="A70" s="383"/>
      <c r="B70" s="234" t="s">
        <v>635</v>
      </c>
      <c r="C70" s="474" t="s">
        <v>636</v>
      </c>
      <c r="D70" s="692"/>
      <c r="E70" s="693"/>
      <c r="F70" s="692"/>
      <c r="G70" s="693"/>
      <c r="H70" s="692"/>
      <c r="I70" s="693"/>
      <c r="J70" s="692"/>
      <c r="K70" s="693"/>
      <c r="L70" s="692"/>
      <c r="M70" s="693"/>
      <c r="N70" s="692"/>
      <c r="O70" s="693"/>
      <c r="P70" s="692"/>
      <c r="Q70" s="693"/>
      <c r="R70" s="692"/>
      <c r="S70" s="693"/>
      <c r="T70" s="473"/>
      <c r="U70" s="63">
        <f t="shared" si="13"/>
        <v>0</v>
      </c>
      <c r="V70" s="430">
        <v>10</v>
      </c>
      <c r="W70" s="85">
        <f t="shared" si="12"/>
        <v>0</v>
      </c>
      <c r="X70" s="334"/>
      <c r="Y70" s="280"/>
      <c r="Z70" s="467"/>
      <c r="CI70" s="3"/>
      <c r="CJ70" s="3"/>
      <c r="CK70" s="3"/>
      <c r="CL70" s="3"/>
      <c r="CM70" s="3"/>
      <c r="CN70" s="3"/>
      <c r="CO70" s="3"/>
      <c r="CP70" s="3"/>
      <c r="CQ70" s="3"/>
      <c r="CR70" s="3"/>
      <c r="CS70" s="3"/>
      <c r="CT70" s="3"/>
      <c r="CU70" s="3"/>
      <c r="CV70" s="3"/>
      <c r="CW70" s="3"/>
      <c r="CX70" s="3"/>
    </row>
    <row r="71" spans="1:102" ht="45" customHeight="1" thickBot="1" x14ac:dyDescent="0.25">
      <c r="A71" s="383"/>
      <c r="B71" s="234" t="s">
        <v>637</v>
      </c>
      <c r="C71" s="474" t="s">
        <v>638</v>
      </c>
      <c r="D71" s="692"/>
      <c r="E71" s="693"/>
      <c r="F71" s="692"/>
      <c r="G71" s="693"/>
      <c r="H71" s="692"/>
      <c r="I71" s="693"/>
      <c r="J71" s="692"/>
      <c r="K71" s="693"/>
      <c r="L71" s="692"/>
      <c r="M71" s="693"/>
      <c r="N71" s="692"/>
      <c r="O71" s="693"/>
      <c r="P71" s="692"/>
      <c r="Q71" s="693"/>
      <c r="R71" s="692"/>
      <c r="S71" s="693"/>
      <c r="T71" s="473"/>
      <c r="U71" s="63">
        <f t="shared" si="13"/>
        <v>0</v>
      </c>
      <c r="V71" s="430">
        <v>10</v>
      </c>
      <c r="W71" s="85">
        <f t="shared" si="12"/>
        <v>0</v>
      </c>
      <c r="X71" s="334"/>
      <c r="Y71" s="280"/>
      <c r="Z71" s="467"/>
      <c r="CI71" s="3"/>
      <c r="CJ71" s="3"/>
      <c r="CK71" s="3"/>
      <c r="CL71" s="3"/>
      <c r="CM71" s="3"/>
      <c r="CN71" s="3"/>
      <c r="CO71" s="3"/>
      <c r="CP71" s="3"/>
      <c r="CQ71" s="3"/>
      <c r="CR71" s="3"/>
      <c r="CS71" s="3"/>
      <c r="CT71" s="3"/>
      <c r="CU71" s="3"/>
      <c r="CV71" s="3"/>
      <c r="CW71" s="3"/>
      <c r="CX71" s="3"/>
    </row>
    <row r="72" spans="1:102" ht="21.6" customHeight="1" thickTop="1" thickBot="1" x14ac:dyDescent="0.25">
      <c r="A72" s="434"/>
      <c r="B72" s="71"/>
      <c r="C72" s="134"/>
      <c r="D72" s="677" t="s">
        <v>515</v>
      </c>
      <c r="E72" s="760"/>
      <c r="F72" s="760"/>
      <c r="G72" s="760"/>
      <c r="H72" s="760"/>
      <c r="I72" s="760"/>
      <c r="J72" s="760"/>
      <c r="K72" s="760"/>
      <c r="L72" s="760"/>
      <c r="M72" s="760"/>
      <c r="N72" s="760"/>
      <c r="O72" s="760"/>
      <c r="P72" s="760"/>
      <c r="Q72" s="760"/>
      <c r="R72" s="760"/>
      <c r="S72" s="760"/>
      <c r="T72" s="761"/>
      <c r="U72" s="2">
        <f>SUM(U63:U71)</f>
        <v>0</v>
      </c>
      <c r="V72" s="388">
        <f>SUM(V62:V71)</f>
        <v>50</v>
      </c>
      <c r="Y72" s="306"/>
      <c r="Z72" s="302"/>
    </row>
    <row r="73" spans="1:102" ht="21.6" customHeight="1" thickBot="1" x14ac:dyDescent="0.25">
      <c r="A73" s="382"/>
      <c r="B73" s="502"/>
      <c r="C73" s="318"/>
      <c r="D73" s="875"/>
      <c r="E73" s="682"/>
      <c r="F73" s="753">
        <f>IF(T63="na",15,20)</f>
        <v>15</v>
      </c>
      <c r="G73" s="754"/>
      <c r="H73" s="754"/>
      <c r="I73" s="754"/>
      <c r="J73" s="754"/>
      <c r="K73" s="754"/>
      <c r="L73" s="754"/>
      <c r="M73" s="754"/>
      <c r="N73" s="754"/>
      <c r="O73" s="754"/>
      <c r="P73" s="754"/>
      <c r="Q73" s="754"/>
      <c r="R73" s="754"/>
      <c r="S73" s="754"/>
      <c r="T73" s="754"/>
      <c r="U73" s="754"/>
      <c r="V73" s="755"/>
      <c r="Z73" s="302"/>
    </row>
    <row r="74" spans="1:102" ht="30" customHeight="1" thickBot="1" x14ac:dyDescent="0.25">
      <c r="A74" s="380"/>
      <c r="B74" s="244" t="s">
        <v>620</v>
      </c>
      <c r="C74" s="408" t="s">
        <v>621</v>
      </c>
      <c r="D74" s="227"/>
      <c r="E74" s="410"/>
      <c r="F74" s="324"/>
      <c r="G74" s="409"/>
      <c r="H74" s="227"/>
      <c r="I74" s="410"/>
      <c r="J74" s="230"/>
      <c r="K74" s="409"/>
      <c r="L74" s="227"/>
      <c r="M74" s="228"/>
      <c r="N74" s="227"/>
      <c r="O74" s="229"/>
      <c r="P74" s="231"/>
      <c r="Q74" s="501"/>
      <c r="R74" s="231"/>
      <c r="S74" s="228"/>
      <c r="T74" s="325"/>
      <c r="U74" s="333"/>
      <c r="V74" s="384"/>
      <c r="X74" s="350"/>
      <c r="Y74" s="280"/>
      <c r="Z74" s="467"/>
      <c r="CI74" s="3"/>
      <c r="CJ74" s="3"/>
      <c r="CK74" s="3"/>
      <c r="CL74" s="3"/>
      <c r="CM74" s="3"/>
      <c r="CN74" s="3"/>
      <c r="CO74" s="3"/>
      <c r="CP74" s="3"/>
      <c r="CQ74" s="3"/>
      <c r="CR74" s="3"/>
      <c r="CS74" s="3"/>
      <c r="CT74" s="3"/>
      <c r="CU74" s="3"/>
      <c r="CV74" s="3"/>
      <c r="CW74" s="3"/>
      <c r="CX74" s="3"/>
    </row>
    <row r="75" spans="1:102" ht="27.95" customHeight="1" x14ac:dyDescent="0.2">
      <c r="A75" s="383"/>
      <c r="B75" s="233" t="s">
        <v>622</v>
      </c>
      <c r="C75" s="472" t="s">
        <v>639</v>
      </c>
      <c r="D75" s="729"/>
      <c r="E75" s="730"/>
      <c r="F75" s="729"/>
      <c r="G75" s="730"/>
      <c r="H75" s="729"/>
      <c r="I75" s="730"/>
      <c r="J75" s="729"/>
      <c r="K75" s="730"/>
      <c r="L75" s="729"/>
      <c r="M75" s="730"/>
      <c r="N75" s="729"/>
      <c r="O75" s="730"/>
      <c r="P75" s="729"/>
      <c r="Q75" s="730"/>
      <c r="R75" s="729"/>
      <c r="S75" s="730"/>
      <c r="T75" s="473"/>
      <c r="U75" s="66">
        <f>IF(OR(D75="s",F75="s",H75="s",J75="s",L75="s",N75="s",P75="s",R75="s"), 0, IF(OR(D75="a",F75="a",H75="a",J75="a",L75="a",N75="a",P75="a",R75="a"),V75,0))</f>
        <v>0</v>
      </c>
      <c r="V75" s="429">
        <v>5</v>
      </c>
      <c r="W75" s="85">
        <f>COUNTIF(D75:S75,"a")+COUNTIF(D75:S75,"s")</f>
        <v>0</v>
      </c>
      <c r="X75" s="334"/>
      <c r="Y75" s="280"/>
      <c r="Z75" s="467"/>
      <c r="CI75" s="3"/>
      <c r="CJ75" s="3"/>
      <c r="CK75" s="3"/>
      <c r="CL75" s="3"/>
      <c r="CM75" s="3"/>
      <c r="CN75" s="3"/>
      <c r="CO75" s="3"/>
      <c r="CP75" s="3"/>
      <c r="CQ75" s="3"/>
      <c r="CR75" s="3"/>
      <c r="CS75" s="3"/>
      <c r="CT75" s="3"/>
      <c r="CU75" s="3"/>
      <c r="CV75" s="3"/>
      <c r="CW75" s="3"/>
      <c r="CX75" s="3"/>
    </row>
    <row r="76" spans="1:102" ht="27.95" customHeight="1" thickBot="1" x14ac:dyDescent="0.25">
      <c r="A76" s="383"/>
      <c r="B76" s="234" t="s">
        <v>623</v>
      </c>
      <c r="C76" s="474" t="s">
        <v>640</v>
      </c>
      <c r="D76" s="692"/>
      <c r="E76" s="693"/>
      <c r="F76" s="692"/>
      <c r="G76" s="693"/>
      <c r="H76" s="692"/>
      <c r="I76" s="693"/>
      <c r="J76" s="692"/>
      <c r="K76" s="693"/>
      <c r="L76" s="692"/>
      <c r="M76" s="693"/>
      <c r="N76" s="692"/>
      <c r="O76" s="693"/>
      <c r="P76" s="692"/>
      <c r="Q76" s="693"/>
      <c r="R76" s="692"/>
      <c r="S76" s="693"/>
      <c r="T76" s="473"/>
      <c r="U76" s="63">
        <f>IF(OR(D76="s",F76="s",H76="s",J76="s",L76="s",N76="s",P76="s",R76="s"), 0, IF(OR(D76="a",F76="a",H76="a",J76="a",L76="a",N76="a",P76="a",R76="a"),V76,0))</f>
        <v>0</v>
      </c>
      <c r="V76" s="430">
        <v>5</v>
      </c>
      <c r="W76" s="85">
        <f>COUNTIF(D76:S76,"a")+COUNTIF(D76:S76,"s")</f>
        <v>0</v>
      </c>
      <c r="X76" s="334"/>
      <c r="Y76" s="280"/>
      <c r="Z76" s="467"/>
      <c r="CI76" s="3"/>
      <c r="CJ76" s="3"/>
      <c r="CK76" s="3"/>
      <c r="CL76" s="3"/>
      <c r="CM76" s="3"/>
      <c r="CN76" s="3"/>
      <c r="CO76" s="3"/>
      <c r="CP76" s="3"/>
      <c r="CQ76" s="3"/>
      <c r="CR76" s="3"/>
      <c r="CS76" s="3"/>
      <c r="CT76" s="3"/>
      <c r="CU76" s="3"/>
      <c r="CV76" s="3"/>
      <c r="CW76" s="3"/>
      <c r="CX76" s="3"/>
    </row>
    <row r="77" spans="1:102" ht="21.6" customHeight="1" thickTop="1" thickBot="1" x14ac:dyDescent="0.25">
      <c r="A77" s="434"/>
      <c r="B77" s="71"/>
      <c r="C77" s="134"/>
      <c r="D77" s="677" t="s">
        <v>515</v>
      </c>
      <c r="E77" s="760"/>
      <c r="F77" s="760"/>
      <c r="G77" s="760"/>
      <c r="H77" s="760"/>
      <c r="I77" s="760"/>
      <c r="J77" s="760"/>
      <c r="K77" s="760"/>
      <c r="L77" s="760"/>
      <c r="M77" s="760"/>
      <c r="N77" s="760"/>
      <c r="O77" s="760"/>
      <c r="P77" s="760"/>
      <c r="Q77" s="760"/>
      <c r="R77" s="760"/>
      <c r="S77" s="760"/>
      <c r="T77" s="761"/>
      <c r="U77" s="2">
        <f>SUM(U75:U76)</f>
        <v>0</v>
      </c>
      <c r="V77" s="388">
        <f>SUM(V75:V76)</f>
        <v>10</v>
      </c>
      <c r="Y77" s="306"/>
      <c r="Z77" s="302"/>
    </row>
    <row r="78" spans="1:102" ht="21.6" customHeight="1" thickBot="1" x14ac:dyDescent="0.25">
      <c r="A78" s="382"/>
      <c r="B78" s="502"/>
      <c r="C78" s="318"/>
      <c r="D78" s="875"/>
      <c r="E78" s="682"/>
      <c r="F78" s="698">
        <v>0</v>
      </c>
      <c r="G78" s="699"/>
      <c r="H78" s="699"/>
      <c r="I78" s="699"/>
      <c r="J78" s="699"/>
      <c r="K78" s="699"/>
      <c r="L78" s="699"/>
      <c r="M78" s="699"/>
      <c r="N78" s="699"/>
      <c r="O78" s="699"/>
      <c r="P78" s="699"/>
      <c r="Q78" s="699"/>
      <c r="R78" s="699"/>
      <c r="S78" s="699"/>
      <c r="T78" s="699"/>
      <c r="U78" s="699"/>
      <c r="V78" s="700"/>
      <c r="Z78" s="302"/>
    </row>
    <row r="79" spans="1:102" ht="30" customHeight="1" thickBot="1" x14ac:dyDescent="0.25">
      <c r="A79" s="571"/>
      <c r="B79" s="244" t="s">
        <v>915</v>
      </c>
      <c r="C79" s="618" t="s">
        <v>916</v>
      </c>
      <c r="D79" s="227"/>
      <c r="E79" s="410"/>
      <c r="F79" s="324"/>
      <c r="G79" s="409"/>
      <c r="H79" s="227"/>
      <c r="I79" s="410"/>
      <c r="J79" s="230"/>
      <c r="K79" s="409"/>
      <c r="L79" s="227"/>
      <c r="M79" s="228"/>
      <c r="N79" s="227"/>
      <c r="O79" s="229"/>
      <c r="P79" s="231"/>
      <c r="Q79" s="501"/>
      <c r="R79" s="231"/>
      <c r="S79" s="228"/>
      <c r="T79" s="325"/>
      <c r="U79" s="333"/>
      <c r="V79" s="384"/>
      <c r="X79" s="350"/>
      <c r="Y79" s="280"/>
      <c r="Z79" s="302"/>
      <c r="CI79" s="3"/>
      <c r="CJ79" s="3"/>
      <c r="CK79" s="3"/>
      <c r="CL79" s="3"/>
      <c r="CM79" s="3"/>
      <c r="CN79" s="3"/>
      <c r="CO79" s="3"/>
      <c r="CP79" s="3"/>
      <c r="CQ79" s="3"/>
      <c r="CR79" s="3"/>
      <c r="CS79" s="3"/>
      <c r="CT79" s="3"/>
      <c r="CU79" s="3"/>
      <c r="CV79" s="3"/>
      <c r="CW79" s="3"/>
      <c r="CX79" s="3"/>
    </row>
    <row r="80" spans="1:102" ht="27.95" customHeight="1" x14ac:dyDescent="0.2">
      <c r="A80" s="572"/>
      <c r="B80" s="239"/>
      <c r="C80" s="573" t="s">
        <v>917</v>
      </c>
      <c r="D80" s="912"/>
      <c r="E80" s="913"/>
      <c r="F80" s="913"/>
      <c r="G80" s="913"/>
      <c r="H80" s="913"/>
      <c r="I80" s="913"/>
      <c r="J80" s="913"/>
      <c r="K80" s="913"/>
      <c r="L80" s="913"/>
      <c r="M80" s="913"/>
      <c r="N80" s="913"/>
      <c r="O80" s="913"/>
      <c r="P80" s="913"/>
      <c r="Q80" s="913"/>
      <c r="R80" s="913"/>
      <c r="S80" s="913"/>
      <c r="T80" s="913"/>
      <c r="U80" s="913"/>
      <c r="V80" s="914"/>
      <c r="X80" s="350"/>
      <c r="Y80" s="280"/>
      <c r="Z80" s="302"/>
      <c r="CI80" s="3"/>
      <c r="CJ80" s="3"/>
      <c r="CK80" s="3"/>
      <c r="CL80" s="3"/>
      <c r="CM80" s="3"/>
      <c r="CN80" s="3"/>
      <c r="CO80" s="3"/>
      <c r="CP80" s="3"/>
      <c r="CQ80" s="3"/>
      <c r="CR80" s="3"/>
      <c r="CS80" s="3"/>
      <c r="CT80" s="3"/>
      <c r="CU80" s="3"/>
      <c r="CV80" s="3"/>
      <c r="CW80" s="3"/>
      <c r="CX80" s="3"/>
    </row>
    <row r="81" spans="1:86" s="3" customFormat="1" ht="27.95" customHeight="1" x14ac:dyDescent="0.2">
      <c r="A81" s="572"/>
      <c r="B81" s="233" t="s">
        <v>918</v>
      </c>
      <c r="C81" s="121" t="s">
        <v>987</v>
      </c>
      <c r="D81" s="672"/>
      <c r="E81" s="673"/>
      <c r="F81" s="672"/>
      <c r="G81" s="673"/>
      <c r="H81" s="672"/>
      <c r="I81" s="673"/>
      <c r="J81" s="672"/>
      <c r="K81" s="673"/>
      <c r="L81" s="672"/>
      <c r="M81" s="673"/>
      <c r="N81" s="672"/>
      <c r="O81" s="673"/>
      <c r="P81" s="672"/>
      <c r="Q81" s="673"/>
      <c r="R81" s="672"/>
      <c r="S81" s="673"/>
      <c r="T81" s="473"/>
      <c r="U81" s="67">
        <f>IF(OR(D81="s",F81="s",H81="s",J81="s",L81="s",N81="s",P81="s",R81="s"), 0, IF(OR(D81="a",F81="a",H81="a",J81="a",L81="a",N81="a",P81="a",R81="a"),V81,0))</f>
        <v>0</v>
      </c>
      <c r="V81" s="429">
        <v>10</v>
      </c>
      <c r="W81" s="85">
        <f>COUNTIF(D81:S81,"a")+COUNTIF(D81:S81,"s")</f>
        <v>0</v>
      </c>
      <c r="X81" s="334"/>
      <c r="Y81" s="280"/>
      <c r="Z81" s="302" t="s">
        <v>239</v>
      </c>
      <c r="AA81" s="280"/>
      <c r="AB81" s="280"/>
      <c r="AC81" s="280"/>
      <c r="AD81" s="280"/>
      <c r="AE81" s="280"/>
      <c r="AF81" s="280"/>
      <c r="AG81" s="280"/>
      <c r="AH81" s="280"/>
      <c r="AI81" s="280"/>
      <c r="AJ81" s="280"/>
      <c r="AK81" s="280"/>
      <c r="AL81" s="280"/>
      <c r="AM81" s="280"/>
      <c r="AN81" s="280"/>
      <c r="AO81" s="280"/>
      <c r="AP81" s="280"/>
      <c r="AQ81" s="280"/>
      <c r="AR81" s="280"/>
      <c r="AS81" s="280"/>
      <c r="AT81" s="280"/>
      <c r="AU81" s="280"/>
      <c r="AV81" s="280"/>
      <c r="AW81" s="280"/>
      <c r="AX81" s="280"/>
      <c r="AY81" s="280"/>
      <c r="AZ81" s="280"/>
      <c r="BA81" s="280"/>
      <c r="BB81" s="280"/>
      <c r="BC81" s="280"/>
      <c r="BD81" s="280"/>
      <c r="BE81" s="280"/>
      <c r="BF81" s="280"/>
      <c r="BG81" s="280"/>
      <c r="BH81" s="280"/>
      <c r="BI81" s="280"/>
      <c r="BJ81" s="280"/>
      <c r="BK81" s="280"/>
      <c r="BL81" s="280"/>
      <c r="BM81" s="280"/>
      <c r="BN81" s="280"/>
      <c r="BO81" s="280"/>
      <c r="BP81" s="280"/>
      <c r="BQ81" s="280"/>
      <c r="BR81" s="280"/>
      <c r="BS81" s="280"/>
      <c r="BT81" s="280"/>
      <c r="BU81" s="280"/>
      <c r="BV81" s="280"/>
      <c r="BW81" s="280"/>
      <c r="BX81" s="280"/>
      <c r="BY81" s="280"/>
      <c r="BZ81" s="280"/>
      <c r="CA81" s="280"/>
      <c r="CB81" s="280"/>
      <c r="CC81" s="280"/>
      <c r="CD81" s="280"/>
      <c r="CE81" s="280"/>
      <c r="CF81" s="280"/>
      <c r="CG81" s="280"/>
      <c r="CH81" s="280"/>
    </row>
    <row r="82" spans="1:86" s="3" customFormat="1" ht="45" customHeight="1" x14ac:dyDescent="0.2">
      <c r="A82" s="572"/>
      <c r="B82" s="234" t="s">
        <v>919</v>
      </c>
      <c r="C82" s="128" t="s">
        <v>988</v>
      </c>
      <c r="D82" s="666"/>
      <c r="E82" s="667"/>
      <c r="F82" s="666"/>
      <c r="G82" s="667"/>
      <c r="H82" s="666"/>
      <c r="I82" s="667"/>
      <c r="J82" s="666"/>
      <c r="K82" s="667"/>
      <c r="L82" s="666"/>
      <c r="M82" s="667"/>
      <c r="N82" s="666"/>
      <c r="O82" s="667"/>
      <c r="P82" s="666"/>
      <c r="Q82" s="667"/>
      <c r="R82" s="666"/>
      <c r="S82" s="667"/>
      <c r="T82" s="473"/>
      <c r="U82" s="63">
        <f t="shared" ref="U82:U91" si="14">IF(OR(D82="s",F82="s",H82="s",J82="s",L82="s",N82="s",P82="s",R82="s"), 0, IF(OR(D82="a",F82="a",H82="a",J82="a",L82="a",N82="a",P82="a",R82="a"),V82,0))</f>
        <v>0</v>
      </c>
      <c r="V82" s="430">
        <v>5</v>
      </c>
      <c r="W82" s="85">
        <f t="shared" ref="W82:W90" si="15">COUNTIF(D82:S82,"a")+COUNTIF(D82:S82,"s")</f>
        <v>0</v>
      </c>
      <c r="X82" s="334"/>
      <c r="Y82" s="280"/>
      <c r="Z82" s="302"/>
      <c r="AA82" s="280"/>
      <c r="AB82" s="280"/>
      <c r="AC82" s="280"/>
      <c r="AD82" s="280"/>
      <c r="AE82" s="280"/>
      <c r="AF82" s="280"/>
      <c r="AG82" s="280"/>
      <c r="AH82" s="280"/>
      <c r="AI82" s="280"/>
      <c r="AJ82" s="280"/>
      <c r="AK82" s="280"/>
      <c r="AL82" s="280"/>
      <c r="AM82" s="280"/>
      <c r="AN82" s="280"/>
      <c r="AO82" s="280"/>
      <c r="AP82" s="280"/>
      <c r="AQ82" s="280"/>
      <c r="AR82" s="280"/>
      <c r="AS82" s="280"/>
      <c r="AT82" s="280"/>
      <c r="AU82" s="280"/>
      <c r="AV82" s="280"/>
      <c r="AW82" s="280"/>
      <c r="AX82" s="280"/>
      <c r="AY82" s="280"/>
      <c r="AZ82" s="280"/>
      <c r="BA82" s="280"/>
      <c r="BB82" s="280"/>
      <c r="BC82" s="280"/>
      <c r="BD82" s="280"/>
      <c r="BE82" s="280"/>
      <c r="BF82" s="280"/>
      <c r="BG82" s="280"/>
      <c r="BH82" s="280"/>
      <c r="BI82" s="280"/>
      <c r="BJ82" s="280"/>
      <c r="BK82" s="280"/>
      <c r="BL82" s="280"/>
      <c r="BM82" s="280"/>
      <c r="BN82" s="280"/>
      <c r="BO82" s="280"/>
      <c r="BP82" s="280"/>
      <c r="BQ82" s="280"/>
      <c r="BR82" s="280"/>
      <c r="BS82" s="280"/>
      <c r="BT82" s="280"/>
      <c r="BU82" s="280"/>
      <c r="BV82" s="280"/>
      <c r="BW82" s="280"/>
      <c r="BX82" s="280"/>
      <c r="BY82" s="280"/>
      <c r="BZ82" s="280"/>
      <c r="CA82" s="280"/>
      <c r="CB82" s="280"/>
      <c r="CC82" s="280"/>
      <c r="CD82" s="280"/>
      <c r="CE82" s="280"/>
      <c r="CF82" s="280"/>
      <c r="CG82" s="280"/>
      <c r="CH82" s="280"/>
    </row>
    <row r="83" spans="1:86" s="3" customFormat="1" ht="45" customHeight="1" x14ac:dyDescent="0.2">
      <c r="A83" s="572"/>
      <c r="B83" s="234" t="s">
        <v>920</v>
      </c>
      <c r="C83" s="128" t="s">
        <v>989</v>
      </c>
      <c r="D83" s="666"/>
      <c r="E83" s="667"/>
      <c r="F83" s="666"/>
      <c r="G83" s="667"/>
      <c r="H83" s="666"/>
      <c r="I83" s="667"/>
      <c r="J83" s="666"/>
      <c r="K83" s="667"/>
      <c r="L83" s="666"/>
      <c r="M83" s="667"/>
      <c r="N83" s="666"/>
      <c r="O83" s="667"/>
      <c r="P83" s="666"/>
      <c r="Q83" s="667"/>
      <c r="R83" s="666"/>
      <c r="S83" s="667"/>
      <c r="T83" s="473"/>
      <c r="U83" s="63">
        <f t="shared" si="14"/>
        <v>0</v>
      </c>
      <c r="V83" s="430">
        <v>5</v>
      </c>
      <c r="W83" s="85">
        <f t="shared" si="15"/>
        <v>0</v>
      </c>
      <c r="X83" s="334"/>
      <c r="Y83" s="280"/>
      <c r="Z83" s="302"/>
      <c r="AA83" s="280"/>
      <c r="AB83" s="280"/>
      <c r="AC83" s="280"/>
      <c r="AD83" s="280"/>
      <c r="AE83" s="280"/>
      <c r="AF83" s="280"/>
      <c r="AG83" s="280"/>
      <c r="AH83" s="280"/>
      <c r="AI83" s="280"/>
      <c r="AJ83" s="280"/>
      <c r="AK83" s="280"/>
      <c r="AL83" s="280"/>
      <c r="AM83" s="280"/>
      <c r="AN83" s="280"/>
      <c r="AO83" s="280"/>
      <c r="AP83" s="280"/>
      <c r="AQ83" s="280"/>
      <c r="AR83" s="280"/>
      <c r="AS83" s="280"/>
      <c r="AT83" s="280"/>
      <c r="AU83" s="280"/>
      <c r="AV83" s="280"/>
      <c r="AW83" s="280"/>
      <c r="AX83" s="280"/>
      <c r="AY83" s="280"/>
      <c r="AZ83" s="280"/>
      <c r="BA83" s="280"/>
      <c r="BB83" s="280"/>
      <c r="BC83" s="280"/>
      <c r="BD83" s="280"/>
      <c r="BE83" s="280"/>
      <c r="BF83" s="280"/>
      <c r="BG83" s="280"/>
      <c r="BH83" s="280"/>
      <c r="BI83" s="280"/>
      <c r="BJ83" s="280"/>
      <c r="BK83" s="280"/>
      <c r="BL83" s="280"/>
      <c r="BM83" s="280"/>
      <c r="BN83" s="280"/>
      <c r="BO83" s="280"/>
      <c r="BP83" s="280"/>
      <c r="BQ83" s="280"/>
      <c r="BR83" s="280"/>
      <c r="BS83" s="280"/>
      <c r="BT83" s="280"/>
      <c r="BU83" s="280"/>
      <c r="BV83" s="280"/>
      <c r="BW83" s="280"/>
      <c r="BX83" s="280"/>
      <c r="BY83" s="280"/>
      <c r="BZ83" s="280"/>
      <c r="CA83" s="280"/>
      <c r="CB83" s="280"/>
      <c r="CC83" s="280"/>
      <c r="CD83" s="280"/>
      <c r="CE83" s="280"/>
      <c r="CF83" s="280"/>
      <c r="CG83" s="280"/>
      <c r="CH83" s="280"/>
    </row>
    <row r="84" spans="1:86" s="3" customFormat="1" ht="27.95" customHeight="1" x14ac:dyDescent="0.2">
      <c r="A84" s="572"/>
      <c r="B84" s="248" t="s">
        <v>921</v>
      </c>
      <c r="C84" s="124" t="s">
        <v>990</v>
      </c>
      <c r="D84" s="713"/>
      <c r="E84" s="714"/>
      <c r="F84" s="713"/>
      <c r="G84" s="714"/>
      <c r="H84" s="713"/>
      <c r="I84" s="714"/>
      <c r="J84" s="713"/>
      <c r="K84" s="714"/>
      <c r="L84" s="713"/>
      <c r="M84" s="714"/>
      <c r="N84" s="713"/>
      <c r="O84" s="714"/>
      <c r="P84" s="713"/>
      <c r="Q84" s="714"/>
      <c r="R84" s="713"/>
      <c r="S84" s="714"/>
      <c r="T84" s="476"/>
      <c r="U84" s="106">
        <f t="shared" si="14"/>
        <v>0</v>
      </c>
      <c r="V84" s="431">
        <v>5</v>
      </c>
      <c r="W84" s="85">
        <f t="shared" si="15"/>
        <v>0</v>
      </c>
      <c r="X84" s="334"/>
      <c r="Y84" s="280"/>
      <c r="Z84" s="302"/>
      <c r="AA84" s="280"/>
      <c r="AB84" s="280"/>
      <c r="AC84" s="280"/>
      <c r="AD84" s="280"/>
      <c r="AE84" s="280"/>
      <c r="AF84" s="280"/>
      <c r="AG84" s="280"/>
      <c r="AH84" s="280"/>
      <c r="AI84" s="280"/>
      <c r="AJ84" s="280"/>
      <c r="AK84" s="280"/>
      <c r="AL84" s="280"/>
      <c r="AM84" s="280"/>
      <c r="AN84" s="280"/>
      <c r="AO84" s="280"/>
      <c r="AP84" s="280"/>
      <c r="AQ84" s="280"/>
      <c r="AR84" s="280"/>
      <c r="AS84" s="280"/>
      <c r="AT84" s="280"/>
      <c r="AU84" s="280"/>
      <c r="AV84" s="280"/>
      <c r="AW84" s="280"/>
      <c r="AX84" s="280"/>
      <c r="AY84" s="280"/>
      <c r="AZ84" s="280"/>
      <c r="BA84" s="280"/>
      <c r="BB84" s="280"/>
      <c r="BC84" s="280"/>
      <c r="BD84" s="280"/>
      <c r="BE84" s="280"/>
      <c r="BF84" s="280"/>
      <c r="BG84" s="280"/>
      <c r="BH84" s="280"/>
      <c r="BI84" s="280"/>
      <c r="BJ84" s="280"/>
      <c r="BK84" s="280"/>
      <c r="BL84" s="280"/>
      <c r="BM84" s="280"/>
      <c r="BN84" s="280"/>
      <c r="BO84" s="280"/>
      <c r="BP84" s="280"/>
      <c r="BQ84" s="280"/>
      <c r="BR84" s="280"/>
      <c r="BS84" s="280"/>
      <c r="BT84" s="280"/>
      <c r="BU84" s="280"/>
      <c r="BV84" s="280"/>
      <c r="BW84" s="280"/>
      <c r="BX84" s="280"/>
      <c r="BY84" s="280"/>
      <c r="BZ84" s="280"/>
      <c r="CA84" s="280"/>
      <c r="CB84" s="280"/>
      <c r="CC84" s="280"/>
      <c r="CD84" s="280"/>
      <c r="CE84" s="280"/>
      <c r="CF84" s="280"/>
      <c r="CG84" s="280"/>
      <c r="CH84" s="280"/>
    </row>
    <row r="85" spans="1:86" s="3" customFormat="1" ht="27.95" customHeight="1" x14ac:dyDescent="0.2">
      <c r="A85" s="572"/>
      <c r="B85" s="234"/>
      <c r="C85" s="615" t="s">
        <v>922</v>
      </c>
      <c r="D85" s="923"/>
      <c r="E85" s="924"/>
      <c r="F85" s="924"/>
      <c r="G85" s="924"/>
      <c r="H85" s="924"/>
      <c r="I85" s="924"/>
      <c r="J85" s="924"/>
      <c r="K85" s="924"/>
      <c r="L85" s="924"/>
      <c r="M85" s="924"/>
      <c r="N85" s="924"/>
      <c r="O85" s="924"/>
      <c r="P85" s="924"/>
      <c r="Q85" s="924"/>
      <c r="R85" s="924"/>
      <c r="S85" s="924"/>
      <c r="T85" s="924"/>
      <c r="U85" s="924"/>
      <c r="V85" s="925"/>
      <c r="W85" s="85"/>
      <c r="X85" s="350"/>
      <c r="Y85" s="280"/>
      <c r="Z85" s="302"/>
      <c r="AA85" s="280"/>
      <c r="AB85" s="280"/>
      <c r="AC85" s="280"/>
      <c r="AD85" s="280"/>
      <c r="AE85" s="280"/>
      <c r="AF85" s="280"/>
      <c r="AG85" s="280"/>
      <c r="AH85" s="280"/>
      <c r="AI85" s="280"/>
      <c r="AJ85" s="280"/>
      <c r="AK85" s="280"/>
      <c r="AL85" s="280"/>
      <c r="AM85" s="280"/>
      <c r="AN85" s="280"/>
      <c r="AO85" s="280"/>
      <c r="AP85" s="280"/>
      <c r="AQ85" s="280"/>
      <c r="AR85" s="280"/>
      <c r="AS85" s="280"/>
      <c r="AT85" s="280"/>
      <c r="AU85" s="280"/>
      <c r="AV85" s="280"/>
      <c r="AW85" s="280"/>
      <c r="AX85" s="280"/>
      <c r="AY85" s="280"/>
      <c r="AZ85" s="280"/>
      <c r="BA85" s="280"/>
      <c r="BB85" s="280"/>
      <c r="BC85" s="280"/>
      <c r="BD85" s="280"/>
      <c r="BE85" s="280"/>
      <c r="BF85" s="280"/>
      <c r="BG85" s="280"/>
      <c r="BH85" s="280"/>
      <c r="BI85" s="280"/>
      <c r="BJ85" s="280"/>
      <c r="BK85" s="280"/>
      <c r="BL85" s="280"/>
      <c r="BM85" s="280"/>
      <c r="BN85" s="280"/>
      <c r="BO85" s="280"/>
      <c r="BP85" s="280"/>
      <c r="BQ85" s="280"/>
      <c r="BR85" s="280"/>
      <c r="BS85" s="280"/>
      <c r="BT85" s="280"/>
      <c r="BU85" s="280"/>
      <c r="BV85" s="280"/>
      <c r="BW85" s="280"/>
      <c r="BX85" s="280"/>
      <c r="BY85" s="280"/>
      <c r="BZ85" s="280"/>
      <c r="CA85" s="280"/>
      <c r="CB85" s="280"/>
      <c r="CC85" s="280"/>
      <c r="CD85" s="280"/>
      <c r="CE85" s="280"/>
      <c r="CF85" s="280"/>
      <c r="CG85" s="280"/>
      <c r="CH85" s="280"/>
    </row>
    <row r="86" spans="1:86" s="3" customFormat="1" ht="27.95" customHeight="1" x14ac:dyDescent="0.2">
      <c r="A86" s="572"/>
      <c r="B86" s="234"/>
      <c r="C86" s="615" t="s">
        <v>923</v>
      </c>
      <c r="D86" s="923"/>
      <c r="E86" s="924"/>
      <c r="F86" s="924"/>
      <c r="G86" s="924"/>
      <c r="H86" s="924"/>
      <c r="I86" s="924"/>
      <c r="J86" s="924"/>
      <c r="K86" s="924"/>
      <c r="L86" s="924"/>
      <c r="M86" s="924"/>
      <c r="N86" s="924"/>
      <c r="O86" s="924"/>
      <c r="P86" s="924"/>
      <c r="Q86" s="924"/>
      <c r="R86" s="924"/>
      <c r="S86" s="924"/>
      <c r="T86" s="924"/>
      <c r="U86" s="924"/>
      <c r="V86" s="925"/>
      <c r="W86" s="85"/>
      <c r="X86" s="350"/>
      <c r="Y86" s="280"/>
      <c r="Z86" s="302"/>
      <c r="AA86" s="280"/>
      <c r="AB86" s="280"/>
      <c r="AC86" s="280"/>
      <c r="AD86" s="280"/>
      <c r="AE86" s="280"/>
      <c r="AF86" s="280"/>
      <c r="AG86" s="280"/>
      <c r="AH86" s="280"/>
      <c r="AI86" s="280"/>
      <c r="AJ86" s="280"/>
      <c r="AK86" s="280"/>
      <c r="AL86" s="280"/>
      <c r="AM86" s="280"/>
      <c r="AN86" s="280"/>
      <c r="AO86" s="280"/>
      <c r="AP86" s="280"/>
      <c r="AQ86" s="280"/>
      <c r="AR86" s="280"/>
      <c r="AS86" s="280"/>
      <c r="AT86" s="280"/>
      <c r="AU86" s="280"/>
      <c r="AV86" s="280"/>
      <c r="AW86" s="280"/>
      <c r="AX86" s="280"/>
      <c r="AY86" s="280"/>
      <c r="AZ86" s="280"/>
      <c r="BA86" s="280"/>
      <c r="BB86" s="280"/>
      <c r="BC86" s="280"/>
      <c r="BD86" s="280"/>
      <c r="BE86" s="280"/>
      <c r="BF86" s="280"/>
      <c r="BG86" s="280"/>
      <c r="BH86" s="280"/>
      <c r="BI86" s="280"/>
      <c r="BJ86" s="280"/>
      <c r="BK86" s="280"/>
      <c r="BL86" s="280"/>
      <c r="BM86" s="280"/>
      <c r="BN86" s="280"/>
      <c r="BO86" s="280"/>
      <c r="BP86" s="280"/>
      <c r="BQ86" s="280"/>
      <c r="BR86" s="280"/>
      <c r="BS86" s="280"/>
      <c r="BT86" s="280"/>
      <c r="BU86" s="280"/>
      <c r="BV86" s="280"/>
      <c r="BW86" s="280"/>
      <c r="BX86" s="280"/>
      <c r="BY86" s="280"/>
      <c r="BZ86" s="280"/>
      <c r="CA86" s="280"/>
      <c r="CB86" s="280"/>
      <c r="CC86" s="280"/>
      <c r="CD86" s="280"/>
      <c r="CE86" s="280"/>
      <c r="CF86" s="280"/>
      <c r="CG86" s="280"/>
      <c r="CH86" s="280"/>
    </row>
    <row r="87" spans="1:86" s="3" customFormat="1" ht="45" customHeight="1" x14ac:dyDescent="0.2">
      <c r="A87" s="572"/>
      <c r="B87" s="233" t="s">
        <v>924</v>
      </c>
      <c r="C87" s="121" t="s">
        <v>991</v>
      </c>
      <c r="D87" s="672"/>
      <c r="E87" s="673"/>
      <c r="F87" s="672"/>
      <c r="G87" s="673"/>
      <c r="H87" s="672"/>
      <c r="I87" s="673"/>
      <c r="J87" s="672"/>
      <c r="K87" s="673"/>
      <c r="L87" s="672"/>
      <c r="M87" s="673"/>
      <c r="N87" s="672"/>
      <c r="O87" s="673"/>
      <c r="P87" s="672"/>
      <c r="Q87" s="673"/>
      <c r="R87" s="672"/>
      <c r="S87" s="673"/>
      <c r="T87" s="473"/>
      <c r="U87" s="67">
        <f t="shared" si="14"/>
        <v>0</v>
      </c>
      <c r="V87" s="429">
        <v>5</v>
      </c>
      <c r="W87" s="85">
        <f t="shared" si="15"/>
        <v>0</v>
      </c>
      <c r="X87" s="334"/>
      <c r="Y87" s="280"/>
      <c r="Z87" s="302"/>
      <c r="AA87" s="280"/>
      <c r="AB87" s="280"/>
      <c r="AC87" s="280"/>
      <c r="AD87" s="280"/>
      <c r="AE87" s="280"/>
      <c r="AF87" s="280"/>
      <c r="AG87" s="280"/>
      <c r="AH87" s="280"/>
      <c r="AI87" s="280"/>
      <c r="AJ87" s="280"/>
      <c r="AK87" s="280"/>
      <c r="AL87" s="280"/>
      <c r="AM87" s="280"/>
      <c r="AN87" s="280"/>
      <c r="AO87" s="280"/>
      <c r="AP87" s="280"/>
      <c r="AQ87" s="280"/>
      <c r="AR87" s="280"/>
      <c r="AS87" s="280"/>
      <c r="AT87" s="280"/>
      <c r="AU87" s="280"/>
      <c r="AV87" s="280"/>
      <c r="AW87" s="280"/>
      <c r="AX87" s="280"/>
      <c r="AY87" s="280"/>
      <c r="AZ87" s="280"/>
      <c r="BA87" s="280"/>
      <c r="BB87" s="280"/>
      <c r="BC87" s="280"/>
      <c r="BD87" s="280"/>
      <c r="BE87" s="280"/>
      <c r="BF87" s="280"/>
      <c r="BG87" s="280"/>
      <c r="BH87" s="280"/>
      <c r="BI87" s="280"/>
      <c r="BJ87" s="280"/>
      <c r="BK87" s="280"/>
      <c r="BL87" s="280"/>
      <c r="BM87" s="280"/>
      <c r="BN87" s="280"/>
      <c r="BO87" s="280"/>
      <c r="BP87" s="280"/>
      <c r="BQ87" s="280"/>
      <c r="BR87" s="280"/>
      <c r="BS87" s="280"/>
      <c r="BT87" s="280"/>
      <c r="BU87" s="280"/>
      <c r="BV87" s="280"/>
      <c r="BW87" s="280"/>
      <c r="BX87" s="280"/>
      <c r="BY87" s="280"/>
      <c r="BZ87" s="280"/>
      <c r="CA87" s="280"/>
      <c r="CB87" s="280"/>
      <c r="CC87" s="280"/>
      <c r="CD87" s="280"/>
      <c r="CE87" s="280"/>
      <c r="CF87" s="280"/>
      <c r="CG87" s="280"/>
      <c r="CH87" s="280"/>
    </row>
    <row r="88" spans="1:86" s="3" customFormat="1" ht="67.7" customHeight="1" x14ac:dyDescent="0.2">
      <c r="A88" s="572"/>
      <c r="B88" s="248" t="s">
        <v>925</v>
      </c>
      <c r="C88" s="124" t="s">
        <v>992</v>
      </c>
      <c r="D88" s="713"/>
      <c r="E88" s="714"/>
      <c r="F88" s="713"/>
      <c r="G88" s="714"/>
      <c r="H88" s="713"/>
      <c r="I88" s="714"/>
      <c r="J88" s="713"/>
      <c r="K88" s="714"/>
      <c r="L88" s="713"/>
      <c r="M88" s="714"/>
      <c r="N88" s="713"/>
      <c r="O88" s="714"/>
      <c r="P88" s="713"/>
      <c r="Q88" s="714"/>
      <c r="R88" s="713"/>
      <c r="S88" s="714"/>
      <c r="T88" s="476"/>
      <c r="U88" s="106">
        <f t="shared" si="14"/>
        <v>0</v>
      </c>
      <c r="V88" s="433">
        <v>5</v>
      </c>
      <c r="W88" s="85">
        <f t="shared" si="15"/>
        <v>0</v>
      </c>
      <c r="X88" s="334"/>
      <c r="Y88" s="280"/>
      <c r="Z88" s="302"/>
      <c r="AA88" s="280"/>
      <c r="AB88" s="280"/>
      <c r="AC88" s="280"/>
      <c r="AD88" s="280"/>
      <c r="AE88" s="280"/>
      <c r="AF88" s="280"/>
      <c r="AG88" s="280"/>
      <c r="AH88" s="280"/>
      <c r="AI88" s="280"/>
      <c r="AJ88" s="280"/>
      <c r="AK88" s="280"/>
      <c r="AL88" s="280"/>
      <c r="AM88" s="280"/>
      <c r="AN88" s="280"/>
      <c r="AO88" s="280"/>
      <c r="AP88" s="280"/>
      <c r="AQ88" s="280"/>
      <c r="AR88" s="280"/>
      <c r="AS88" s="280"/>
      <c r="AT88" s="280"/>
      <c r="AU88" s="280"/>
      <c r="AV88" s="280"/>
      <c r="AW88" s="280"/>
      <c r="AX88" s="280"/>
      <c r="AY88" s="280"/>
      <c r="AZ88" s="280"/>
      <c r="BA88" s="280"/>
      <c r="BB88" s="280"/>
      <c r="BC88" s="280"/>
      <c r="BD88" s="280"/>
      <c r="BE88" s="280"/>
      <c r="BF88" s="280"/>
      <c r="BG88" s="280"/>
      <c r="BH88" s="280"/>
      <c r="BI88" s="280"/>
      <c r="BJ88" s="280"/>
      <c r="BK88" s="280"/>
      <c r="BL88" s="280"/>
      <c r="BM88" s="280"/>
      <c r="BN88" s="280"/>
      <c r="BO88" s="280"/>
      <c r="BP88" s="280"/>
      <c r="BQ88" s="280"/>
      <c r="BR88" s="280"/>
      <c r="BS88" s="280"/>
      <c r="BT88" s="280"/>
      <c r="BU88" s="280"/>
      <c r="BV88" s="280"/>
      <c r="BW88" s="280"/>
      <c r="BX88" s="280"/>
      <c r="BY88" s="280"/>
      <c r="BZ88" s="280"/>
      <c r="CA88" s="280"/>
      <c r="CB88" s="280"/>
      <c r="CC88" s="280"/>
      <c r="CD88" s="280"/>
      <c r="CE88" s="280"/>
      <c r="CF88" s="280"/>
      <c r="CG88" s="280"/>
      <c r="CH88" s="280"/>
    </row>
    <row r="89" spans="1:86" s="3" customFormat="1" ht="27.95" customHeight="1" x14ac:dyDescent="0.2">
      <c r="A89" s="572"/>
      <c r="B89" s="234"/>
      <c r="C89" s="615" t="s">
        <v>926</v>
      </c>
      <c r="D89" s="923"/>
      <c r="E89" s="924"/>
      <c r="F89" s="924"/>
      <c r="G89" s="924"/>
      <c r="H89" s="924"/>
      <c r="I89" s="924"/>
      <c r="J89" s="924"/>
      <c r="K89" s="924"/>
      <c r="L89" s="924"/>
      <c r="M89" s="924"/>
      <c r="N89" s="924"/>
      <c r="O89" s="924"/>
      <c r="P89" s="924"/>
      <c r="Q89" s="924"/>
      <c r="R89" s="924"/>
      <c r="S89" s="924"/>
      <c r="T89" s="924"/>
      <c r="U89" s="924"/>
      <c r="V89" s="925"/>
      <c r="W89" s="85"/>
      <c r="X89" s="350"/>
      <c r="Y89" s="280"/>
      <c r="Z89" s="302"/>
      <c r="AA89" s="280"/>
      <c r="AB89" s="280"/>
      <c r="AC89" s="280"/>
      <c r="AD89" s="280"/>
      <c r="AE89" s="280"/>
      <c r="AF89" s="280"/>
      <c r="AG89" s="280"/>
      <c r="AH89" s="280"/>
      <c r="AI89" s="280"/>
      <c r="AJ89" s="280"/>
      <c r="AK89" s="280"/>
      <c r="AL89" s="280"/>
      <c r="AM89" s="280"/>
      <c r="AN89" s="280"/>
      <c r="AO89" s="280"/>
      <c r="AP89" s="280"/>
      <c r="AQ89" s="280"/>
      <c r="AR89" s="280"/>
      <c r="AS89" s="280"/>
      <c r="AT89" s="280"/>
      <c r="AU89" s="280"/>
      <c r="AV89" s="280"/>
      <c r="AW89" s="280"/>
      <c r="AX89" s="280"/>
      <c r="AY89" s="280"/>
      <c r="AZ89" s="280"/>
      <c r="BA89" s="280"/>
      <c r="BB89" s="280"/>
      <c r="BC89" s="280"/>
      <c r="BD89" s="280"/>
      <c r="BE89" s="280"/>
      <c r="BF89" s="280"/>
      <c r="BG89" s="280"/>
      <c r="BH89" s="280"/>
      <c r="BI89" s="280"/>
      <c r="BJ89" s="280"/>
      <c r="BK89" s="280"/>
      <c r="BL89" s="280"/>
      <c r="BM89" s="280"/>
      <c r="BN89" s="280"/>
      <c r="BO89" s="280"/>
      <c r="BP89" s="280"/>
      <c r="BQ89" s="280"/>
      <c r="BR89" s="280"/>
      <c r="BS89" s="280"/>
      <c r="BT89" s="280"/>
      <c r="BU89" s="280"/>
      <c r="BV89" s="280"/>
      <c r="BW89" s="280"/>
      <c r="BX89" s="280"/>
      <c r="BY89" s="280"/>
      <c r="BZ89" s="280"/>
      <c r="CA89" s="280"/>
      <c r="CB89" s="280"/>
      <c r="CC89" s="280"/>
      <c r="CD89" s="280"/>
      <c r="CE89" s="280"/>
      <c r="CF89" s="280"/>
      <c r="CG89" s="280"/>
      <c r="CH89" s="280"/>
    </row>
    <row r="90" spans="1:86" s="3" customFormat="1" ht="27.95" customHeight="1" x14ac:dyDescent="0.2">
      <c r="A90" s="572"/>
      <c r="B90" s="233" t="s">
        <v>927</v>
      </c>
      <c r="C90" s="121" t="s">
        <v>993</v>
      </c>
      <c r="D90" s="672"/>
      <c r="E90" s="673"/>
      <c r="F90" s="672"/>
      <c r="G90" s="673"/>
      <c r="H90" s="672"/>
      <c r="I90" s="673"/>
      <c r="J90" s="672"/>
      <c r="K90" s="673"/>
      <c r="L90" s="672"/>
      <c r="M90" s="673"/>
      <c r="N90" s="672"/>
      <c r="O90" s="673"/>
      <c r="P90" s="672"/>
      <c r="Q90" s="673"/>
      <c r="R90" s="672"/>
      <c r="S90" s="673"/>
      <c r="T90" s="473"/>
      <c r="U90" s="67">
        <f t="shared" si="14"/>
        <v>0</v>
      </c>
      <c r="V90" s="429">
        <v>10</v>
      </c>
      <c r="W90" s="85">
        <f t="shared" si="15"/>
        <v>0</v>
      </c>
      <c r="X90" s="334"/>
      <c r="Y90" s="280"/>
      <c r="Z90" s="302"/>
      <c r="AA90" s="280"/>
      <c r="AB90" s="280"/>
      <c r="AC90" s="280"/>
      <c r="AD90" s="280"/>
      <c r="AE90" s="280"/>
      <c r="AF90" s="280"/>
      <c r="AG90" s="280"/>
      <c r="AH90" s="280"/>
      <c r="AI90" s="280"/>
      <c r="AJ90" s="280"/>
      <c r="AK90" s="280"/>
      <c r="AL90" s="280"/>
      <c r="AM90" s="280"/>
      <c r="AN90" s="280"/>
      <c r="AO90" s="280"/>
      <c r="AP90" s="280"/>
      <c r="AQ90" s="280"/>
      <c r="AR90" s="280"/>
      <c r="AS90" s="280"/>
      <c r="AT90" s="280"/>
      <c r="AU90" s="280"/>
      <c r="AV90" s="280"/>
      <c r="AW90" s="280"/>
      <c r="AX90" s="280"/>
      <c r="AY90" s="280"/>
      <c r="AZ90" s="280"/>
      <c r="BA90" s="280"/>
      <c r="BB90" s="280"/>
      <c r="BC90" s="280"/>
      <c r="BD90" s="280"/>
      <c r="BE90" s="280"/>
      <c r="BF90" s="280"/>
      <c r="BG90" s="280"/>
      <c r="BH90" s="280"/>
      <c r="BI90" s="280"/>
      <c r="BJ90" s="280"/>
      <c r="BK90" s="280"/>
      <c r="BL90" s="280"/>
      <c r="BM90" s="280"/>
      <c r="BN90" s="280"/>
      <c r="BO90" s="280"/>
      <c r="BP90" s="280"/>
      <c r="BQ90" s="280"/>
      <c r="BR90" s="280"/>
      <c r="BS90" s="280"/>
      <c r="BT90" s="280"/>
      <c r="BU90" s="280"/>
      <c r="BV90" s="280"/>
      <c r="BW90" s="280"/>
      <c r="BX90" s="280"/>
      <c r="BY90" s="280"/>
      <c r="BZ90" s="280"/>
      <c r="CA90" s="280"/>
      <c r="CB90" s="280"/>
      <c r="CC90" s="280"/>
      <c r="CD90" s="280"/>
      <c r="CE90" s="280"/>
      <c r="CF90" s="280"/>
      <c r="CG90" s="280"/>
      <c r="CH90" s="280"/>
    </row>
    <row r="91" spans="1:86" s="3" customFormat="1" ht="106.5" customHeight="1" thickBot="1" x14ac:dyDescent="0.25">
      <c r="A91" s="572"/>
      <c r="B91" s="234" t="s">
        <v>928</v>
      </c>
      <c r="C91" s="128" t="s">
        <v>994</v>
      </c>
      <c r="D91" s="666"/>
      <c r="E91" s="667"/>
      <c r="F91" s="666"/>
      <c r="G91" s="667"/>
      <c r="H91" s="666"/>
      <c r="I91" s="667"/>
      <c r="J91" s="666"/>
      <c r="K91" s="667"/>
      <c r="L91" s="666"/>
      <c r="M91" s="667"/>
      <c r="N91" s="666"/>
      <c r="O91" s="667"/>
      <c r="P91" s="666"/>
      <c r="Q91" s="667"/>
      <c r="R91" s="666"/>
      <c r="S91" s="667"/>
      <c r="T91" s="473"/>
      <c r="U91" s="63">
        <f t="shared" si="14"/>
        <v>0</v>
      </c>
      <c r="V91" s="430">
        <f>IF(T91="na", 0,5)</f>
        <v>5</v>
      </c>
      <c r="W91" s="85">
        <f>COUNTIF(D91:S91,"a")+COUNTIF(D91:S91,"s")</f>
        <v>0</v>
      </c>
      <c r="X91" s="334"/>
      <c r="Y91" s="280"/>
      <c r="Z91" s="302"/>
      <c r="AA91" s="280"/>
      <c r="AB91" s="280"/>
      <c r="AC91" s="280"/>
      <c r="AD91" s="280"/>
      <c r="AE91" s="280"/>
      <c r="AF91" s="280"/>
      <c r="AG91" s="280"/>
      <c r="AH91" s="280"/>
      <c r="AI91" s="280"/>
      <c r="AJ91" s="280"/>
      <c r="AK91" s="280"/>
      <c r="AL91" s="280"/>
      <c r="AM91" s="280"/>
      <c r="AN91" s="280"/>
      <c r="AO91" s="280"/>
      <c r="AP91" s="280"/>
      <c r="AQ91" s="280"/>
      <c r="AR91" s="280"/>
      <c r="AS91" s="280"/>
      <c r="AT91" s="280"/>
      <c r="AU91" s="280"/>
      <c r="AV91" s="280"/>
      <c r="AW91" s="280"/>
      <c r="AX91" s="280"/>
      <c r="AY91" s="280"/>
      <c r="AZ91" s="280"/>
      <c r="BA91" s="280"/>
      <c r="BB91" s="280"/>
      <c r="BC91" s="280"/>
      <c r="BD91" s="280"/>
      <c r="BE91" s="280"/>
      <c r="BF91" s="280"/>
      <c r="BG91" s="280"/>
      <c r="BH91" s="280"/>
      <c r="BI91" s="280"/>
      <c r="BJ91" s="280"/>
      <c r="BK91" s="280"/>
      <c r="BL91" s="280"/>
      <c r="BM91" s="280"/>
      <c r="BN91" s="280"/>
      <c r="BO91" s="280"/>
      <c r="BP91" s="280"/>
      <c r="BQ91" s="280"/>
      <c r="BR91" s="280"/>
      <c r="BS91" s="280"/>
      <c r="BT91" s="280"/>
      <c r="BU91" s="280"/>
      <c r="BV91" s="280"/>
      <c r="BW91" s="280"/>
      <c r="BX91" s="280"/>
      <c r="BY91" s="280"/>
      <c r="BZ91" s="280"/>
      <c r="CA91" s="280"/>
      <c r="CB91" s="280"/>
      <c r="CC91" s="280"/>
      <c r="CD91" s="280"/>
      <c r="CE91" s="280"/>
      <c r="CF91" s="280"/>
      <c r="CG91" s="280"/>
      <c r="CH91" s="280"/>
    </row>
    <row r="92" spans="1:86" s="3" customFormat="1" ht="21" customHeight="1" thickTop="1" thickBot="1" x14ac:dyDescent="0.25">
      <c r="A92" s="383"/>
      <c r="B92" s="71"/>
      <c r="C92" s="164"/>
      <c r="D92" s="677" t="s">
        <v>515</v>
      </c>
      <c r="E92" s="760"/>
      <c r="F92" s="760"/>
      <c r="G92" s="760"/>
      <c r="H92" s="760"/>
      <c r="I92" s="760"/>
      <c r="J92" s="760"/>
      <c r="K92" s="760"/>
      <c r="L92" s="760"/>
      <c r="M92" s="760"/>
      <c r="N92" s="760"/>
      <c r="O92" s="760"/>
      <c r="P92" s="760"/>
      <c r="Q92" s="760"/>
      <c r="R92" s="760"/>
      <c r="S92" s="760"/>
      <c r="T92" s="761"/>
      <c r="U92" s="224">
        <f>SUM(U81:U91)</f>
        <v>0</v>
      </c>
      <c r="V92" s="401">
        <f>SUM(V81:V91)</f>
        <v>50</v>
      </c>
      <c r="W92" s="85"/>
      <c r="X92" s="350"/>
      <c r="Y92" s="280"/>
      <c r="Z92" s="302"/>
      <c r="AA92" s="280"/>
      <c r="AB92" s="280"/>
      <c r="AC92" s="280"/>
      <c r="AD92" s="280"/>
      <c r="AE92" s="280"/>
      <c r="AF92" s="280"/>
      <c r="AG92" s="280"/>
      <c r="AH92" s="280"/>
      <c r="AI92" s="280"/>
      <c r="AJ92" s="280"/>
      <c r="AK92" s="280"/>
      <c r="AL92" s="280"/>
      <c r="AM92" s="280"/>
      <c r="AN92" s="280"/>
      <c r="AO92" s="280"/>
      <c r="AP92" s="280"/>
      <c r="AQ92" s="280"/>
      <c r="AR92" s="280"/>
      <c r="AS92" s="280"/>
      <c r="AT92" s="280"/>
      <c r="AU92" s="280"/>
      <c r="AV92" s="280"/>
      <c r="AW92" s="280"/>
      <c r="AX92" s="280"/>
      <c r="AY92" s="280"/>
      <c r="AZ92" s="280"/>
      <c r="BA92" s="280"/>
      <c r="BB92" s="280"/>
      <c r="BC92" s="280"/>
      <c r="BD92" s="280"/>
      <c r="BE92" s="280"/>
      <c r="BF92" s="280"/>
      <c r="BG92" s="280"/>
      <c r="BH92" s="280"/>
      <c r="BI92" s="280"/>
      <c r="BJ92" s="280"/>
      <c r="BK92" s="280"/>
      <c r="BL92" s="280"/>
      <c r="BM92" s="280"/>
      <c r="BN92" s="280"/>
      <c r="BO92" s="280"/>
      <c r="BP92" s="280"/>
      <c r="BQ92" s="280"/>
      <c r="BR92" s="280"/>
      <c r="BS92" s="280"/>
      <c r="BT92" s="280"/>
      <c r="BU92" s="280"/>
      <c r="BV92" s="280"/>
      <c r="BW92" s="280"/>
      <c r="BX92" s="280"/>
      <c r="BY92" s="280"/>
      <c r="BZ92" s="280"/>
      <c r="CA92" s="280"/>
      <c r="CB92" s="280"/>
      <c r="CC92" s="280"/>
      <c r="CD92" s="280"/>
      <c r="CE92" s="280"/>
      <c r="CF92" s="280"/>
      <c r="CG92" s="280"/>
      <c r="CH92" s="280"/>
    </row>
    <row r="93" spans="1:86" s="3" customFormat="1" ht="21" customHeight="1" thickBot="1" x14ac:dyDescent="0.25">
      <c r="A93" s="382"/>
      <c r="B93" s="116"/>
      <c r="C93" s="454" t="s">
        <v>74</v>
      </c>
      <c r="D93" s="875"/>
      <c r="E93" s="682"/>
      <c r="F93" s="756">
        <v>10</v>
      </c>
      <c r="G93" s="757"/>
      <c r="H93" s="757"/>
      <c r="I93" s="757"/>
      <c r="J93" s="757"/>
      <c r="K93" s="757"/>
      <c r="L93" s="757"/>
      <c r="M93" s="757"/>
      <c r="N93" s="757"/>
      <c r="O93" s="757"/>
      <c r="P93" s="757"/>
      <c r="Q93" s="757"/>
      <c r="R93" s="757"/>
      <c r="S93" s="757"/>
      <c r="T93" s="757"/>
      <c r="U93" s="757"/>
      <c r="V93" s="758"/>
      <c r="W93" s="85"/>
      <c r="X93" s="350"/>
      <c r="Y93" s="280"/>
      <c r="Z93" s="302"/>
      <c r="AA93" s="280"/>
      <c r="AB93" s="280"/>
      <c r="AC93" s="280"/>
      <c r="AD93" s="280"/>
      <c r="AE93" s="280"/>
      <c r="AF93" s="280"/>
      <c r="AG93" s="280"/>
      <c r="AH93" s="280"/>
      <c r="AI93" s="280"/>
      <c r="AJ93" s="280"/>
      <c r="AK93" s="280"/>
      <c r="AL93" s="280"/>
      <c r="AM93" s="280"/>
      <c r="AN93" s="280"/>
      <c r="AO93" s="280"/>
      <c r="AP93" s="280"/>
      <c r="AQ93" s="280"/>
      <c r="AR93" s="280"/>
      <c r="AS93" s="280"/>
      <c r="AT93" s="280"/>
      <c r="AU93" s="280"/>
      <c r="AV93" s="280"/>
      <c r="AW93" s="280"/>
      <c r="AX93" s="280"/>
      <c r="AY93" s="280"/>
      <c r="AZ93" s="280"/>
      <c r="BA93" s="280"/>
      <c r="BB93" s="280"/>
      <c r="BC93" s="280"/>
      <c r="BD93" s="280"/>
      <c r="BE93" s="280"/>
      <c r="BF93" s="280"/>
      <c r="BG93" s="280"/>
      <c r="BH93" s="280"/>
      <c r="BI93" s="280"/>
      <c r="BJ93" s="280"/>
      <c r="BK93" s="280"/>
      <c r="BL93" s="280"/>
      <c r="BM93" s="280"/>
      <c r="BN93" s="280"/>
      <c r="BO93" s="280"/>
      <c r="BP93" s="280"/>
      <c r="BQ93" s="280"/>
      <c r="BR93" s="280"/>
      <c r="BS93" s="280"/>
      <c r="BT93" s="280"/>
      <c r="BU93" s="280"/>
      <c r="BV93" s="280"/>
      <c r="BW93" s="280"/>
      <c r="BX93" s="280"/>
      <c r="BY93" s="280"/>
      <c r="BZ93" s="280"/>
      <c r="CA93" s="280"/>
      <c r="CB93" s="280"/>
      <c r="CC93" s="280"/>
      <c r="CD93" s="280"/>
      <c r="CE93" s="280"/>
      <c r="CF93" s="280"/>
      <c r="CG93" s="280"/>
      <c r="CH93" s="280"/>
    </row>
    <row r="94" spans="1:86" ht="33" customHeight="1" thickBot="1" x14ac:dyDescent="0.25">
      <c r="A94" s="441"/>
      <c r="B94" s="404" t="s">
        <v>350</v>
      </c>
      <c r="C94" s="915" t="s">
        <v>58</v>
      </c>
      <c r="D94" s="916"/>
      <c r="E94" s="916"/>
      <c r="F94" s="916"/>
      <c r="G94" s="916"/>
      <c r="H94" s="916"/>
      <c r="I94" s="916"/>
      <c r="J94" s="916"/>
      <c r="K94" s="916"/>
      <c r="L94" s="916"/>
      <c r="M94" s="916"/>
      <c r="N94" s="916"/>
      <c r="O94" s="916"/>
      <c r="P94" s="916"/>
      <c r="Q94" s="916"/>
      <c r="R94" s="916"/>
      <c r="S94" s="916"/>
      <c r="T94" s="916"/>
      <c r="U94" s="916"/>
      <c r="V94" s="917"/>
      <c r="Z94" s="302"/>
    </row>
    <row r="95" spans="1:86" ht="30" customHeight="1" thickBot="1" x14ac:dyDescent="0.25">
      <c r="A95" s="383"/>
      <c r="B95" s="251" t="s">
        <v>351</v>
      </c>
      <c r="C95" s="144" t="s">
        <v>66</v>
      </c>
      <c r="D95" s="13" t="s">
        <v>514</v>
      </c>
      <c r="E95" s="23"/>
      <c r="F95" s="13" t="s">
        <v>514</v>
      </c>
      <c r="G95" s="23"/>
      <c r="H95" s="13" t="s">
        <v>514</v>
      </c>
      <c r="I95" s="21"/>
      <c r="J95" s="12"/>
      <c r="K95" s="23"/>
      <c r="L95" s="13"/>
      <c r="M95" s="21"/>
      <c r="N95" s="13"/>
      <c r="O95" s="21"/>
      <c r="P95" s="13"/>
      <c r="Q95" s="21"/>
      <c r="R95" s="13"/>
      <c r="S95" s="21"/>
      <c r="T95" s="18"/>
      <c r="U95" s="19"/>
      <c r="V95" s="389"/>
      <c r="Z95" s="302"/>
    </row>
    <row r="96" spans="1:86" s="3" customFormat="1" ht="27.95" customHeight="1" x14ac:dyDescent="0.2">
      <c r="A96" s="383"/>
      <c r="B96" s="234" t="s">
        <v>143</v>
      </c>
      <c r="C96" s="145" t="s">
        <v>424</v>
      </c>
      <c r="D96" s="666"/>
      <c r="E96" s="667"/>
      <c r="F96" s="666"/>
      <c r="G96" s="667"/>
      <c r="H96" s="666"/>
      <c r="I96" s="667"/>
      <c r="J96" s="666"/>
      <c r="K96" s="667"/>
      <c r="L96" s="666"/>
      <c r="M96" s="667"/>
      <c r="N96" s="666"/>
      <c r="O96" s="667"/>
      <c r="P96" s="666"/>
      <c r="Q96" s="667"/>
      <c r="R96" s="666"/>
      <c r="S96" s="667"/>
      <c r="T96" s="473"/>
      <c r="U96" s="63">
        <f t="shared" ref="U96:U105" si="16">IF(OR(D96="s",F96="s",H96="s",J96="s",L96="s",N96="s",P96="s",R96="s"), 0, IF(OR(D96="a",F96="a",H96="a",J96="a",L96="a",N96="a",P96="a",R96="a"),V96,0))</f>
        <v>0</v>
      </c>
      <c r="V96" s="387">
        <v>10</v>
      </c>
      <c r="W96" s="85">
        <f t="shared" ref="W96:W105" si="17">COUNTIF(D96:S96,"a")+COUNTIF(D96:S96,"s")</f>
        <v>0</v>
      </c>
      <c r="X96" s="334"/>
      <c r="Y96" s="280"/>
      <c r="Z96" s="302" t="s">
        <v>239</v>
      </c>
      <c r="AA96" s="280"/>
      <c r="AB96" s="280"/>
      <c r="AC96" s="280"/>
      <c r="AD96" s="280"/>
      <c r="AE96" s="280"/>
      <c r="AF96" s="280"/>
      <c r="AG96" s="280"/>
      <c r="AH96" s="280"/>
      <c r="AI96" s="280"/>
      <c r="AJ96" s="280"/>
      <c r="AK96" s="280"/>
      <c r="AL96" s="280"/>
      <c r="AM96" s="280"/>
      <c r="AN96" s="280"/>
      <c r="AO96" s="280"/>
      <c r="AP96" s="280"/>
      <c r="AQ96" s="280"/>
      <c r="AR96" s="280"/>
      <c r="AS96" s="280"/>
      <c r="AT96" s="280"/>
      <c r="AU96" s="280"/>
      <c r="AV96" s="280"/>
      <c r="AW96" s="280"/>
      <c r="AX96" s="280"/>
      <c r="AY96" s="280"/>
      <c r="AZ96" s="280"/>
      <c r="BA96" s="280"/>
      <c r="BB96" s="280"/>
      <c r="BC96" s="280"/>
      <c r="BD96" s="280"/>
      <c r="BE96" s="280"/>
      <c r="BF96" s="280"/>
      <c r="BG96" s="280"/>
      <c r="BH96" s="280"/>
      <c r="BI96" s="280"/>
      <c r="BJ96" s="280"/>
      <c r="BK96" s="280"/>
      <c r="BL96" s="280"/>
      <c r="BM96" s="280"/>
      <c r="BN96" s="280"/>
      <c r="BO96" s="280"/>
      <c r="BP96" s="280"/>
      <c r="BQ96" s="280"/>
      <c r="BR96" s="280"/>
      <c r="BS96" s="280"/>
      <c r="BT96" s="280"/>
      <c r="BU96" s="280"/>
      <c r="BV96" s="280"/>
      <c r="BW96" s="280"/>
      <c r="BX96" s="280"/>
      <c r="BY96" s="280"/>
      <c r="BZ96" s="280"/>
      <c r="CA96" s="280"/>
      <c r="CB96" s="280"/>
      <c r="CC96" s="280"/>
      <c r="CD96" s="280"/>
      <c r="CE96" s="280"/>
      <c r="CF96" s="280"/>
      <c r="CG96" s="280"/>
      <c r="CH96" s="280"/>
    </row>
    <row r="97" spans="1:86" s="3" customFormat="1" ht="27.95" customHeight="1" x14ac:dyDescent="0.2">
      <c r="A97" s="383"/>
      <c r="B97" s="234" t="s">
        <v>324</v>
      </c>
      <c r="C97" s="145" t="s">
        <v>716</v>
      </c>
      <c r="D97" s="666"/>
      <c r="E97" s="667"/>
      <c r="F97" s="666"/>
      <c r="G97" s="667"/>
      <c r="H97" s="666"/>
      <c r="I97" s="667"/>
      <c r="J97" s="666"/>
      <c r="K97" s="667"/>
      <c r="L97" s="666"/>
      <c r="M97" s="667"/>
      <c r="N97" s="666"/>
      <c r="O97" s="667"/>
      <c r="P97" s="666"/>
      <c r="Q97" s="667"/>
      <c r="R97" s="666"/>
      <c r="S97" s="667"/>
      <c r="T97" s="473"/>
      <c r="U97" s="63">
        <f t="shared" si="16"/>
        <v>0</v>
      </c>
      <c r="V97" s="387">
        <v>10</v>
      </c>
      <c r="W97" s="85">
        <f t="shared" si="17"/>
        <v>0</v>
      </c>
      <c r="X97" s="334"/>
      <c r="Y97" s="280"/>
      <c r="Z97" s="302"/>
      <c r="AA97" s="280"/>
      <c r="AB97" s="280"/>
      <c r="AC97" s="280"/>
      <c r="AD97" s="280"/>
      <c r="AE97" s="280"/>
      <c r="AF97" s="280"/>
      <c r="AG97" s="280"/>
      <c r="AH97" s="280"/>
      <c r="AI97" s="280"/>
      <c r="AJ97" s="280"/>
      <c r="AK97" s="280"/>
      <c r="AL97" s="280"/>
      <c r="AM97" s="280"/>
      <c r="AN97" s="280"/>
      <c r="AO97" s="280"/>
      <c r="AP97" s="280"/>
      <c r="AQ97" s="280"/>
      <c r="AR97" s="280"/>
      <c r="AS97" s="280"/>
      <c r="AT97" s="280"/>
      <c r="AU97" s="280"/>
      <c r="AV97" s="280"/>
      <c r="AW97" s="280"/>
      <c r="AX97" s="280"/>
      <c r="AY97" s="280"/>
      <c r="AZ97" s="280"/>
      <c r="BA97" s="280"/>
      <c r="BB97" s="280"/>
      <c r="BC97" s="280"/>
      <c r="BD97" s="280"/>
      <c r="BE97" s="280"/>
      <c r="BF97" s="280"/>
      <c r="BG97" s="280"/>
      <c r="BH97" s="280"/>
      <c r="BI97" s="280"/>
      <c r="BJ97" s="280"/>
      <c r="BK97" s="280"/>
      <c r="BL97" s="280"/>
      <c r="BM97" s="280"/>
      <c r="BN97" s="280"/>
      <c r="BO97" s="280"/>
      <c r="BP97" s="280"/>
      <c r="BQ97" s="280"/>
      <c r="BR97" s="280"/>
      <c r="BS97" s="280"/>
      <c r="BT97" s="280"/>
      <c r="BU97" s="280"/>
      <c r="BV97" s="280"/>
      <c r="BW97" s="280"/>
      <c r="BX97" s="280"/>
      <c r="BY97" s="280"/>
      <c r="BZ97" s="280"/>
      <c r="CA97" s="280"/>
      <c r="CB97" s="280"/>
      <c r="CC97" s="280"/>
      <c r="CD97" s="280"/>
      <c r="CE97" s="280"/>
      <c r="CF97" s="280"/>
      <c r="CG97" s="280"/>
      <c r="CH97" s="280"/>
    </row>
    <row r="98" spans="1:86" s="3" customFormat="1" ht="27.95" customHeight="1" x14ac:dyDescent="0.2">
      <c r="A98" s="383"/>
      <c r="B98" s="234" t="s">
        <v>323</v>
      </c>
      <c r="C98" s="488" t="s">
        <v>717</v>
      </c>
      <c r="D98" s="666"/>
      <c r="E98" s="667"/>
      <c r="F98" s="666"/>
      <c r="G98" s="667"/>
      <c r="H98" s="666"/>
      <c r="I98" s="667"/>
      <c r="J98" s="666"/>
      <c r="K98" s="667"/>
      <c r="L98" s="666"/>
      <c r="M98" s="667"/>
      <c r="N98" s="666"/>
      <c r="O98" s="667"/>
      <c r="P98" s="666"/>
      <c r="Q98" s="667"/>
      <c r="R98" s="666"/>
      <c r="S98" s="667"/>
      <c r="T98" s="473"/>
      <c r="U98" s="63">
        <f t="shared" si="16"/>
        <v>0</v>
      </c>
      <c r="V98" s="387">
        <v>10</v>
      </c>
      <c r="W98" s="85">
        <f t="shared" si="17"/>
        <v>0</v>
      </c>
      <c r="X98" s="334"/>
      <c r="Y98" s="280"/>
      <c r="Z98" s="302" t="s">
        <v>239</v>
      </c>
      <c r="AA98" s="280"/>
      <c r="AB98" s="280"/>
      <c r="AC98" s="280"/>
      <c r="AD98" s="280"/>
      <c r="AE98" s="280"/>
      <c r="AF98" s="280"/>
      <c r="AG98" s="280"/>
      <c r="AH98" s="280"/>
      <c r="AI98" s="280"/>
      <c r="AJ98" s="280"/>
      <c r="AK98" s="280"/>
      <c r="AL98" s="280"/>
      <c r="AM98" s="280"/>
      <c r="AN98" s="280"/>
      <c r="AO98" s="280"/>
      <c r="AP98" s="280"/>
      <c r="AQ98" s="280"/>
      <c r="AR98" s="280"/>
      <c r="AS98" s="280"/>
      <c r="AT98" s="280"/>
      <c r="AU98" s="280"/>
      <c r="AV98" s="280"/>
      <c r="AW98" s="280"/>
      <c r="AX98" s="280"/>
      <c r="AY98" s="280"/>
      <c r="AZ98" s="280"/>
      <c r="BA98" s="280"/>
      <c r="BB98" s="280"/>
      <c r="BC98" s="280"/>
      <c r="BD98" s="280"/>
      <c r="BE98" s="280"/>
      <c r="BF98" s="280"/>
      <c r="BG98" s="280"/>
      <c r="BH98" s="280"/>
      <c r="BI98" s="280"/>
      <c r="BJ98" s="280"/>
      <c r="BK98" s="280"/>
      <c r="BL98" s="280"/>
      <c r="BM98" s="280"/>
      <c r="BN98" s="280"/>
      <c r="BO98" s="280"/>
      <c r="BP98" s="280"/>
      <c r="BQ98" s="280"/>
      <c r="BR98" s="280"/>
      <c r="BS98" s="280"/>
      <c r="BT98" s="280"/>
      <c r="BU98" s="280"/>
      <c r="BV98" s="280"/>
      <c r="BW98" s="280"/>
      <c r="BX98" s="280"/>
      <c r="BY98" s="280"/>
      <c r="BZ98" s="280"/>
      <c r="CA98" s="280"/>
      <c r="CB98" s="280"/>
      <c r="CC98" s="280"/>
      <c r="CD98" s="280"/>
      <c r="CE98" s="280"/>
      <c r="CF98" s="280"/>
      <c r="CG98" s="280"/>
      <c r="CH98" s="280"/>
    </row>
    <row r="99" spans="1:86" s="3" customFormat="1" ht="27.95" customHeight="1" x14ac:dyDescent="0.2">
      <c r="A99" s="383"/>
      <c r="B99" s="234" t="s">
        <v>322</v>
      </c>
      <c r="C99" s="488" t="s">
        <v>718</v>
      </c>
      <c r="D99" s="666"/>
      <c r="E99" s="667"/>
      <c r="F99" s="666"/>
      <c r="G99" s="667"/>
      <c r="H99" s="666"/>
      <c r="I99" s="667"/>
      <c r="J99" s="666"/>
      <c r="K99" s="667"/>
      <c r="L99" s="666"/>
      <c r="M99" s="667"/>
      <c r="N99" s="666"/>
      <c r="O99" s="667"/>
      <c r="P99" s="666"/>
      <c r="Q99" s="667"/>
      <c r="R99" s="666"/>
      <c r="S99" s="667"/>
      <c r="T99" s="473"/>
      <c r="U99" s="63">
        <f t="shared" si="16"/>
        <v>0</v>
      </c>
      <c r="V99" s="387">
        <v>10</v>
      </c>
      <c r="W99" s="85">
        <f t="shared" si="17"/>
        <v>0</v>
      </c>
      <c r="X99" s="334"/>
      <c r="Y99" s="280"/>
      <c r="Z99" s="302"/>
      <c r="AA99" s="280"/>
      <c r="AB99" s="280"/>
      <c r="AC99" s="280"/>
      <c r="AD99" s="280"/>
      <c r="AE99" s="280"/>
      <c r="AF99" s="280"/>
      <c r="AG99" s="280"/>
      <c r="AH99" s="280"/>
      <c r="AI99" s="280"/>
      <c r="AJ99" s="280"/>
      <c r="AK99" s="280"/>
      <c r="AL99" s="280"/>
      <c r="AM99" s="280"/>
      <c r="AN99" s="280"/>
      <c r="AO99" s="280"/>
      <c r="AP99" s="280"/>
      <c r="AQ99" s="280"/>
      <c r="AR99" s="280"/>
      <c r="AS99" s="280"/>
      <c r="AT99" s="280"/>
      <c r="AU99" s="280"/>
      <c r="AV99" s="280"/>
      <c r="AW99" s="280"/>
      <c r="AX99" s="280"/>
      <c r="AY99" s="280"/>
      <c r="AZ99" s="280"/>
      <c r="BA99" s="280"/>
      <c r="BB99" s="280"/>
      <c r="BC99" s="280"/>
      <c r="BD99" s="280"/>
      <c r="BE99" s="280"/>
      <c r="BF99" s="280"/>
      <c r="BG99" s="280"/>
      <c r="BH99" s="280"/>
      <c r="BI99" s="280"/>
      <c r="BJ99" s="280"/>
      <c r="BK99" s="280"/>
      <c r="BL99" s="280"/>
      <c r="BM99" s="280"/>
      <c r="BN99" s="280"/>
      <c r="BO99" s="280"/>
      <c r="BP99" s="280"/>
      <c r="BQ99" s="280"/>
      <c r="BR99" s="280"/>
      <c r="BS99" s="280"/>
      <c r="BT99" s="280"/>
      <c r="BU99" s="280"/>
      <c r="BV99" s="280"/>
      <c r="BW99" s="280"/>
      <c r="BX99" s="280"/>
      <c r="BY99" s="280"/>
      <c r="BZ99" s="280"/>
      <c r="CA99" s="280"/>
      <c r="CB99" s="280"/>
      <c r="CC99" s="280"/>
      <c r="CD99" s="280"/>
      <c r="CE99" s="280"/>
      <c r="CF99" s="280"/>
      <c r="CG99" s="280"/>
      <c r="CH99" s="280"/>
    </row>
    <row r="100" spans="1:86" s="3" customFormat="1" ht="27.95" customHeight="1" x14ac:dyDescent="0.2">
      <c r="A100" s="383"/>
      <c r="B100" s="234" t="s">
        <v>321</v>
      </c>
      <c r="C100" s="190" t="s">
        <v>6</v>
      </c>
      <c r="D100" s="666"/>
      <c r="E100" s="667"/>
      <c r="F100" s="666"/>
      <c r="G100" s="667"/>
      <c r="H100" s="666"/>
      <c r="I100" s="667"/>
      <c r="J100" s="666"/>
      <c r="K100" s="667"/>
      <c r="L100" s="666"/>
      <c r="M100" s="667"/>
      <c r="N100" s="666"/>
      <c r="O100" s="667"/>
      <c r="P100" s="666"/>
      <c r="Q100" s="667"/>
      <c r="R100" s="666"/>
      <c r="S100" s="667"/>
      <c r="T100" s="473"/>
      <c r="U100" s="63">
        <f t="shared" si="16"/>
        <v>0</v>
      </c>
      <c r="V100" s="387">
        <v>20</v>
      </c>
      <c r="W100" s="85">
        <f t="shared" si="17"/>
        <v>0</v>
      </c>
      <c r="X100" s="334"/>
      <c r="Y100" s="280"/>
      <c r="Z100" s="302"/>
      <c r="AA100" s="280"/>
      <c r="AB100" s="280"/>
      <c r="AC100" s="280"/>
      <c r="AD100" s="280"/>
      <c r="AE100" s="280"/>
      <c r="AF100" s="280"/>
      <c r="AG100" s="280"/>
      <c r="AH100" s="280"/>
      <c r="AI100" s="280"/>
      <c r="AJ100" s="280"/>
      <c r="AK100" s="280"/>
      <c r="AL100" s="280"/>
      <c r="AM100" s="280"/>
      <c r="AN100" s="280"/>
      <c r="AO100" s="280"/>
      <c r="AP100" s="280"/>
      <c r="AQ100" s="280"/>
      <c r="AR100" s="280"/>
      <c r="AS100" s="280"/>
      <c r="AT100" s="280"/>
      <c r="AU100" s="280"/>
      <c r="AV100" s="280"/>
      <c r="AW100" s="280"/>
      <c r="AX100" s="280"/>
      <c r="AY100" s="280"/>
      <c r="AZ100" s="280"/>
      <c r="BA100" s="280"/>
      <c r="BB100" s="280"/>
      <c r="BC100" s="280"/>
      <c r="BD100" s="280"/>
      <c r="BE100" s="280"/>
      <c r="BF100" s="280"/>
      <c r="BG100" s="280"/>
      <c r="BH100" s="280"/>
      <c r="BI100" s="280"/>
      <c r="BJ100" s="280"/>
      <c r="BK100" s="280"/>
      <c r="BL100" s="280"/>
      <c r="BM100" s="280"/>
      <c r="BN100" s="280"/>
      <c r="BO100" s="280"/>
      <c r="BP100" s="280"/>
      <c r="BQ100" s="280"/>
      <c r="BR100" s="280"/>
      <c r="BS100" s="280"/>
      <c r="BT100" s="280"/>
      <c r="BU100" s="280"/>
      <c r="BV100" s="280"/>
      <c r="BW100" s="280"/>
      <c r="BX100" s="280"/>
      <c r="BY100" s="280"/>
      <c r="BZ100" s="280"/>
      <c r="CA100" s="280"/>
      <c r="CB100" s="280"/>
      <c r="CC100" s="280"/>
      <c r="CD100" s="280"/>
      <c r="CE100" s="280"/>
      <c r="CF100" s="280"/>
      <c r="CG100" s="280"/>
      <c r="CH100" s="280"/>
    </row>
    <row r="101" spans="1:86" s="3" customFormat="1" ht="27.95" customHeight="1" x14ac:dyDescent="0.2">
      <c r="A101" s="383"/>
      <c r="B101" s="234" t="s">
        <v>320</v>
      </c>
      <c r="C101" s="190" t="s">
        <v>719</v>
      </c>
      <c r="D101" s="666"/>
      <c r="E101" s="667"/>
      <c r="F101" s="666"/>
      <c r="G101" s="667"/>
      <c r="H101" s="666"/>
      <c r="I101" s="667"/>
      <c r="J101" s="666"/>
      <c r="K101" s="667"/>
      <c r="L101" s="666"/>
      <c r="M101" s="667"/>
      <c r="N101" s="666"/>
      <c r="O101" s="667"/>
      <c r="P101" s="666"/>
      <c r="Q101" s="667"/>
      <c r="R101" s="666"/>
      <c r="S101" s="667"/>
      <c r="T101" s="112"/>
      <c r="U101" s="63">
        <f t="shared" si="16"/>
        <v>0</v>
      </c>
      <c r="V101" s="387">
        <f>IF(T101="na",0,10)</f>
        <v>10</v>
      </c>
      <c r="W101" s="85">
        <f t="shared" ref="W101" si="18">COUNTIF(D101:S101,"a")+COUNTIF(D101:S101,"s")+COUNTIF(T101,"na")</f>
        <v>0</v>
      </c>
      <c r="X101" s="334"/>
      <c r="Y101" s="280"/>
      <c r="Z101" s="302"/>
      <c r="AA101" s="280"/>
      <c r="AB101" s="280"/>
      <c r="AC101" s="280"/>
      <c r="AD101" s="280"/>
      <c r="AE101" s="280"/>
      <c r="AF101" s="280"/>
      <c r="AG101" s="280"/>
      <c r="AH101" s="280"/>
      <c r="AI101" s="280"/>
      <c r="AJ101" s="280"/>
      <c r="AK101" s="280"/>
      <c r="AL101" s="280"/>
      <c r="AM101" s="280"/>
      <c r="AN101" s="280"/>
      <c r="AO101" s="280"/>
      <c r="AP101" s="280"/>
      <c r="AQ101" s="280"/>
      <c r="AR101" s="280"/>
      <c r="AS101" s="280"/>
      <c r="AT101" s="280"/>
      <c r="AU101" s="280"/>
      <c r="AV101" s="280"/>
      <c r="AW101" s="280"/>
      <c r="AX101" s="280"/>
      <c r="AY101" s="280"/>
      <c r="AZ101" s="280"/>
      <c r="BA101" s="280"/>
      <c r="BB101" s="280"/>
      <c r="BC101" s="280"/>
      <c r="BD101" s="280"/>
      <c r="BE101" s="280"/>
      <c r="BF101" s="280"/>
      <c r="BG101" s="280"/>
      <c r="BH101" s="280"/>
      <c r="BI101" s="280"/>
      <c r="BJ101" s="280"/>
      <c r="BK101" s="280"/>
      <c r="BL101" s="280"/>
      <c r="BM101" s="280"/>
      <c r="BN101" s="280"/>
      <c r="BO101" s="280"/>
      <c r="BP101" s="280"/>
      <c r="BQ101" s="280"/>
      <c r="BR101" s="280"/>
      <c r="BS101" s="280"/>
      <c r="BT101" s="280"/>
      <c r="BU101" s="280"/>
      <c r="BV101" s="280"/>
      <c r="BW101" s="280"/>
      <c r="BX101" s="280"/>
      <c r="BY101" s="280"/>
      <c r="BZ101" s="280"/>
      <c r="CA101" s="280"/>
      <c r="CB101" s="280"/>
      <c r="CC101" s="280"/>
      <c r="CD101" s="280"/>
      <c r="CE101" s="280"/>
      <c r="CF101" s="280"/>
      <c r="CG101" s="280"/>
      <c r="CH101" s="280"/>
    </row>
    <row r="102" spans="1:86" s="3" customFormat="1" ht="27.95" customHeight="1" x14ac:dyDescent="0.2">
      <c r="A102" s="383"/>
      <c r="B102" s="234" t="s">
        <v>696</v>
      </c>
      <c r="C102" s="190" t="s">
        <v>720</v>
      </c>
      <c r="D102" s="666"/>
      <c r="E102" s="667"/>
      <c r="F102" s="666"/>
      <c r="G102" s="667"/>
      <c r="H102" s="666"/>
      <c r="I102" s="667"/>
      <c r="J102" s="666"/>
      <c r="K102" s="667"/>
      <c r="L102" s="666"/>
      <c r="M102" s="667"/>
      <c r="N102" s="666"/>
      <c r="O102" s="667"/>
      <c r="P102" s="666"/>
      <c r="Q102" s="667"/>
      <c r="R102" s="666"/>
      <c r="S102" s="667"/>
      <c r="T102" s="473"/>
      <c r="U102" s="63">
        <f t="shared" si="16"/>
        <v>0</v>
      </c>
      <c r="V102" s="387">
        <v>10</v>
      </c>
      <c r="W102" s="85">
        <f>IF((COUNTIF(D102:S102,"a")+COUNTIF(D102:S102,"s"))&gt;0,IF(OR((COUNTIF(D103:S103,"a")+COUNTIF(D103:S103,"s"))),0,COUNTIF(D102:S102,"a")+COUNTIF(D102:S102,"s")),COUNTIF(D102:S102,"a")+COUNTIF(D102:S102,"s"))</f>
        <v>0</v>
      </c>
      <c r="X102" s="334"/>
      <c r="Y102" s="280"/>
      <c r="Z102" s="302"/>
      <c r="AA102" s="280"/>
      <c r="AB102" s="280"/>
      <c r="AC102" s="280"/>
      <c r="AD102" s="280"/>
      <c r="AE102" s="280"/>
      <c r="AF102" s="280"/>
      <c r="AG102" s="280"/>
      <c r="AH102" s="280"/>
      <c r="AI102" s="280"/>
      <c r="AJ102" s="280"/>
      <c r="AK102" s="280"/>
      <c r="AL102" s="280"/>
      <c r="AM102" s="280"/>
      <c r="AN102" s="280"/>
      <c r="AO102" s="280"/>
      <c r="AP102" s="280"/>
      <c r="AQ102" s="280"/>
      <c r="AR102" s="280"/>
      <c r="AS102" s="280"/>
      <c r="AT102" s="280"/>
      <c r="AU102" s="280"/>
      <c r="AV102" s="280"/>
      <c r="AW102" s="280"/>
      <c r="AX102" s="280"/>
      <c r="AY102" s="280"/>
      <c r="AZ102" s="280"/>
      <c r="BA102" s="280"/>
      <c r="BB102" s="280"/>
      <c r="BC102" s="280"/>
      <c r="BD102" s="280"/>
      <c r="BE102" s="280"/>
      <c r="BF102" s="280"/>
      <c r="BG102" s="280"/>
      <c r="BH102" s="280"/>
      <c r="BI102" s="280"/>
      <c r="BJ102" s="280"/>
      <c r="BK102" s="280"/>
      <c r="BL102" s="280"/>
      <c r="BM102" s="280"/>
      <c r="BN102" s="280"/>
      <c r="BO102" s="280"/>
      <c r="BP102" s="280"/>
      <c r="BQ102" s="280"/>
      <c r="BR102" s="280"/>
      <c r="BS102" s="280"/>
      <c r="BT102" s="280"/>
      <c r="BU102" s="280"/>
      <c r="BV102" s="280"/>
      <c r="BW102" s="280"/>
      <c r="BX102" s="280"/>
      <c r="BY102" s="280"/>
      <c r="BZ102" s="280"/>
      <c r="CA102" s="280"/>
      <c r="CB102" s="280"/>
      <c r="CC102" s="280"/>
      <c r="CD102" s="280"/>
      <c r="CE102" s="280"/>
      <c r="CF102" s="280"/>
      <c r="CG102" s="280"/>
      <c r="CH102" s="280"/>
    </row>
    <row r="103" spans="1:86" s="3" customFormat="1" ht="45" customHeight="1" x14ac:dyDescent="0.2">
      <c r="A103" s="383"/>
      <c r="B103" s="234" t="s">
        <v>697</v>
      </c>
      <c r="C103" s="489" t="s">
        <v>721</v>
      </c>
      <c r="D103" s="666"/>
      <c r="E103" s="667"/>
      <c r="F103" s="666"/>
      <c r="G103" s="667"/>
      <c r="H103" s="666"/>
      <c r="I103" s="667"/>
      <c r="J103" s="666"/>
      <c r="K103" s="667"/>
      <c r="L103" s="666"/>
      <c r="M103" s="667"/>
      <c r="N103" s="666"/>
      <c r="O103" s="667"/>
      <c r="P103" s="666"/>
      <c r="Q103" s="667"/>
      <c r="R103" s="666"/>
      <c r="S103" s="667"/>
      <c r="T103" s="473"/>
      <c r="U103" s="109">
        <f t="shared" si="16"/>
        <v>0</v>
      </c>
      <c r="V103" s="387">
        <v>5</v>
      </c>
      <c r="W103" s="85">
        <f>IF((COUNTIF(D103:S103,"a")+COUNTIF(D103:S103,"s"))&gt;0,IF((COUNTIF(D102:S102,"a")+COUNTIF(D102:S102,"s"))&gt;0,0,COUNTIF(D103:S103,"a")+COUNTIF(D103:S103,"s")), COUNTIF(D103:S103,"a")+COUNTIF(D103:S103,"s"))</f>
        <v>0</v>
      </c>
      <c r="X103" s="334"/>
      <c r="Y103" s="280"/>
      <c r="Z103" s="302"/>
      <c r="AA103" s="280"/>
      <c r="AB103" s="280"/>
      <c r="AC103" s="280"/>
      <c r="AD103" s="280"/>
      <c r="AE103" s="280"/>
      <c r="AF103" s="280"/>
      <c r="AG103" s="280"/>
      <c r="AH103" s="280"/>
      <c r="AI103" s="280"/>
      <c r="AJ103" s="280"/>
      <c r="AK103" s="280"/>
      <c r="AL103" s="280"/>
      <c r="AM103" s="280"/>
      <c r="AN103" s="280"/>
      <c r="AO103" s="280"/>
      <c r="AP103" s="280"/>
      <c r="AQ103" s="280"/>
      <c r="AR103" s="280"/>
      <c r="AS103" s="280"/>
      <c r="AT103" s="280"/>
      <c r="AU103" s="280"/>
      <c r="AV103" s="280"/>
      <c r="AW103" s="280"/>
      <c r="AX103" s="280"/>
      <c r="AY103" s="280"/>
      <c r="AZ103" s="280"/>
      <c r="BA103" s="280"/>
      <c r="BB103" s="280"/>
      <c r="BC103" s="280"/>
      <c r="BD103" s="280"/>
      <c r="BE103" s="280"/>
      <c r="BF103" s="280"/>
      <c r="BG103" s="280"/>
      <c r="BH103" s="280"/>
      <c r="BI103" s="280"/>
      <c r="BJ103" s="280"/>
      <c r="BK103" s="280"/>
      <c r="BL103" s="280"/>
      <c r="BM103" s="280"/>
      <c r="BN103" s="280"/>
      <c r="BO103" s="280"/>
      <c r="BP103" s="280"/>
      <c r="BQ103" s="280"/>
      <c r="BR103" s="280"/>
      <c r="BS103" s="280"/>
      <c r="BT103" s="280"/>
      <c r="BU103" s="280"/>
      <c r="BV103" s="280"/>
      <c r="BW103" s="280"/>
      <c r="BX103" s="280"/>
      <c r="BY103" s="280"/>
      <c r="BZ103" s="280"/>
      <c r="CA103" s="280"/>
      <c r="CB103" s="280"/>
      <c r="CC103" s="280"/>
      <c r="CD103" s="280"/>
      <c r="CE103" s="280"/>
      <c r="CF103" s="280"/>
      <c r="CG103" s="280"/>
      <c r="CH103" s="280"/>
    </row>
    <row r="104" spans="1:86" s="3" customFormat="1" ht="27.95" customHeight="1" x14ac:dyDescent="0.2">
      <c r="A104" s="383"/>
      <c r="B104" s="234" t="s">
        <v>698</v>
      </c>
      <c r="C104" s="190" t="s">
        <v>722</v>
      </c>
      <c r="D104" s="666"/>
      <c r="E104" s="667"/>
      <c r="F104" s="666"/>
      <c r="G104" s="667"/>
      <c r="H104" s="666"/>
      <c r="I104" s="667"/>
      <c r="J104" s="666"/>
      <c r="K104" s="667"/>
      <c r="L104" s="666"/>
      <c r="M104" s="667"/>
      <c r="N104" s="666"/>
      <c r="O104" s="667"/>
      <c r="P104" s="666"/>
      <c r="Q104" s="667"/>
      <c r="R104" s="666"/>
      <c r="S104" s="667"/>
      <c r="T104" s="473"/>
      <c r="U104" s="63">
        <f>IF(OR(D104="s",F104="s",H104="s",J104="s",L104="s",N104="s",P104="s",R104="s"), 0, IF(OR(D104="a",F104="a",H104="a",J104="a",L104="a",N104="a",P104="a",R104="a"),V104,0))</f>
        <v>0</v>
      </c>
      <c r="V104" s="387">
        <v>10</v>
      </c>
      <c r="W104" s="85">
        <f>COUNTIF(D104:S104,"a")+COUNTIF(D104:S104,"s")</f>
        <v>0</v>
      </c>
      <c r="X104" s="334"/>
      <c r="Y104" s="280"/>
      <c r="Z104" s="302"/>
      <c r="AA104" s="280"/>
      <c r="AB104" s="280"/>
      <c r="AC104" s="280"/>
      <c r="AD104" s="280"/>
      <c r="AE104" s="280"/>
      <c r="AF104" s="280"/>
      <c r="AG104" s="280"/>
      <c r="AH104" s="280"/>
      <c r="AI104" s="280"/>
      <c r="AJ104" s="280"/>
      <c r="AK104" s="280"/>
      <c r="AL104" s="280"/>
      <c r="AM104" s="280"/>
      <c r="AN104" s="280"/>
      <c r="AO104" s="280"/>
      <c r="AP104" s="280"/>
      <c r="AQ104" s="280"/>
      <c r="AR104" s="280"/>
      <c r="AS104" s="280"/>
      <c r="AT104" s="280"/>
      <c r="AU104" s="280"/>
      <c r="AV104" s="280"/>
      <c r="AW104" s="280"/>
      <c r="AX104" s="280"/>
      <c r="AY104" s="280"/>
      <c r="AZ104" s="280"/>
      <c r="BA104" s="280"/>
      <c r="BB104" s="280"/>
      <c r="BC104" s="280"/>
      <c r="BD104" s="280"/>
      <c r="BE104" s="280"/>
      <c r="BF104" s="280"/>
      <c r="BG104" s="280"/>
      <c r="BH104" s="280"/>
      <c r="BI104" s="280"/>
      <c r="BJ104" s="280"/>
      <c r="BK104" s="280"/>
      <c r="BL104" s="280"/>
      <c r="BM104" s="280"/>
      <c r="BN104" s="280"/>
      <c r="BO104" s="280"/>
      <c r="BP104" s="280"/>
      <c r="BQ104" s="280"/>
      <c r="BR104" s="280"/>
      <c r="BS104" s="280"/>
      <c r="BT104" s="280"/>
      <c r="BU104" s="280"/>
      <c r="BV104" s="280"/>
      <c r="BW104" s="280"/>
      <c r="BX104" s="280"/>
      <c r="BY104" s="280"/>
      <c r="BZ104" s="280"/>
      <c r="CA104" s="280"/>
      <c r="CB104" s="280"/>
      <c r="CC104" s="280"/>
      <c r="CD104" s="280"/>
      <c r="CE104" s="280"/>
      <c r="CF104" s="280"/>
      <c r="CG104" s="280"/>
      <c r="CH104" s="280"/>
    </row>
    <row r="105" spans="1:86" s="3" customFormat="1" ht="27.95" customHeight="1" x14ac:dyDescent="0.2">
      <c r="A105" s="383"/>
      <c r="B105" s="234" t="s">
        <v>699</v>
      </c>
      <c r="C105" s="190" t="s">
        <v>723</v>
      </c>
      <c r="D105" s="666"/>
      <c r="E105" s="667"/>
      <c r="F105" s="666"/>
      <c r="G105" s="667"/>
      <c r="H105" s="666"/>
      <c r="I105" s="667"/>
      <c r="J105" s="666"/>
      <c r="K105" s="667"/>
      <c r="L105" s="666"/>
      <c r="M105" s="667"/>
      <c r="N105" s="666"/>
      <c r="O105" s="667"/>
      <c r="P105" s="666"/>
      <c r="Q105" s="667"/>
      <c r="R105" s="666"/>
      <c r="S105" s="667"/>
      <c r="T105" s="473"/>
      <c r="U105" s="63">
        <f t="shared" si="16"/>
        <v>0</v>
      </c>
      <c r="V105" s="387">
        <v>10</v>
      </c>
      <c r="W105" s="85">
        <f t="shared" si="17"/>
        <v>0</v>
      </c>
      <c r="X105" s="334"/>
      <c r="Y105" s="280"/>
      <c r="Z105" s="302"/>
      <c r="AA105" s="280"/>
      <c r="AB105" s="280"/>
      <c r="AC105" s="280"/>
      <c r="AD105" s="280"/>
      <c r="AE105" s="280"/>
      <c r="AF105" s="280"/>
      <c r="AG105" s="280"/>
      <c r="AH105" s="280"/>
      <c r="AI105" s="280"/>
      <c r="AJ105" s="280"/>
      <c r="AK105" s="280"/>
      <c r="AL105" s="280"/>
      <c r="AM105" s="280"/>
      <c r="AN105" s="280"/>
      <c r="AO105" s="280"/>
      <c r="AP105" s="280"/>
      <c r="AQ105" s="280"/>
      <c r="AR105" s="280"/>
      <c r="AS105" s="280"/>
      <c r="AT105" s="280"/>
      <c r="AU105" s="280"/>
      <c r="AV105" s="280"/>
      <c r="AW105" s="280"/>
      <c r="AX105" s="280"/>
      <c r="AY105" s="280"/>
      <c r="AZ105" s="280"/>
      <c r="BA105" s="280"/>
      <c r="BB105" s="280"/>
      <c r="BC105" s="280"/>
      <c r="BD105" s="280"/>
      <c r="BE105" s="280"/>
      <c r="BF105" s="280"/>
      <c r="BG105" s="280"/>
      <c r="BH105" s="280"/>
      <c r="BI105" s="280"/>
      <c r="BJ105" s="280"/>
      <c r="BK105" s="280"/>
      <c r="BL105" s="280"/>
      <c r="BM105" s="280"/>
      <c r="BN105" s="280"/>
      <c r="BO105" s="280"/>
      <c r="BP105" s="280"/>
      <c r="BQ105" s="280"/>
      <c r="BR105" s="280"/>
      <c r="BS105" s="280"/>
      <c r="BT105" s="280"/>
      <c r="BU105" s="280"/>
      <c r="BV105" s="280"/>
      <c r="BW105" s="280"/>
      <c r="BX105" s="280"/>
      <c r="BY105" s="280"/>
      <c r="BZ105" s="280"/>
      <c r="CA105" s="280"/>
      <c r="CB105" s="280"/>
      <c r="CC105" s="280"/>
      <c r="CD105" s="280"/>
      <c r="CE105" s="280"/>
      <c r="CF105" s="280"/>
      <c r="CG105" s="280"/>
      <c r="CH105" s="280"/>
    </row>
    <row r="106" spans="1:86" s="3" customFormat="1" ht="27.95" customHeight="1" thickBot="1" x14ac:dyDescent="0.25">
      <c r="A106" s="383"/>
      <c r="B106" s="234" t="s">
        <v>700</v>
      </c>
      <c r="C106" s="190" t="s">
        <v>724</v>
      </c>
      <c r="D106" s="666"/>
      <c r="E106" s="667"/>
      <c r="F106" s="666"/>
      <c r="G106" s="667"/>
      <c r="H106" s="666"/>
      <c r="I106" s="667"/>
      <c r="J106" s="666"/>
      <c r="K106" s="667"/>
      <c r="L106" s="666"/>
      <c r="M106" s="667"/>
      <c r="N106" s="666"/>
      <c r="O106" s="667"/>
      <c r="P106" s="666"/>
      <c r="Q106" s="667"/>
      <c r="R106" s="666"/>
      <c r="S106" s="667"/>
      <c r="T106" s="473"/>
      <c r="U106" s="63">
        <f>IF(OR(D106="s",F106="s",H106="s",J106="s",L106="s",N106="s",P106="s",R106="s"), 0, IF(OR(D106="a",F106="a",H106="a",J106="a",L106="a",N106="a",P106="a",R106="a"),V106,0))</f>
        <v>0</v>
      </c>
      <c r="V106" s="387">
        <v>20</v>
      </c>
      <c r="W106" s="85">
        <f>COUNTIF(D106:S106,"a")+COUNTIF(D106:S106,"s")</f>
        <v>0</v>
      </c>
      <c r="X106" s="334"/>
      <c r="Y106" s="280"/>
      <c r="Z106" s="302" t="s">
        <v>239</v>
      </c>
      <c r="AA106" s="280"/>
      <c r="AB106" s="280"/>
      <c r="AC106" s="280"/>
      <c r="AD106" s="280"/>
      <c r="AE106" s="280"/>
      <c r="AF106" s="280"/>
      <c r="AG106" s="280"/>
      <c r="AH106" s="280"/>
      <c r="AI106" s="280"/>
      <c r="AJ106" s="280"/>
      <c r="AK106" s="280"/>
      <c r="AL106" s="280"/>
      <c r="AM106" s="280"/>
      <c r="AN106" s="280"/>
      <c r="AO106" s="280"/>
      <c r="AP106" s="280"/>
      <c r="AQ106" s="280"/>
      <c r="AR106" s="280"/>
      <c r="AS106" s="280"/>
      <c r="AT106" s="280"/>
      <c r="AU106" s="280"/>
      <c r="AV106" s="280"/>
      <c r="AW106" s="280"/>
      <c r="AX106" s="280"/>
      <c r="AY106" s="280"/>
      <c r="AZ106" s="280"/>
      <c r="BA106" s="280"/>
      <c r="BB106" s="280"/>
      <c r="BC106" s="280"/>
      <c r="BD106" s="280"/>
      <c r="BE106" s="280"/>
      <c r="BF106" s="280"/>
      <c r="BG106" s="280"/>
      <c r="BH106" s="280"/>
      <c r="BI106" s="280"/>
      <c r="BJ106" s="280"/>
      <c r="BK106" s="280"/>
      <c r="BL106" s="280"/>
      <c r="BM106" s="280"/>
      <c r="BN106" s="280"/>
      <c r="BO106" s="280"/>
      <c r="BP106" s="280"/>
      <c r="BQ106" s="280"/>
      <c r="BR106" s="280"/>
      <c r="BS106" s="280"/>
      <c r="BT106" s="280"/>
      <c r="BU106" s="280"/>
      <c r="BV106" s="280"/>
      <c r="BW106" s="280"/>
      <c r="BX106" s="280"/>
      <c r="BY106" s="280"/>
      <c r="BZ106" s="280"/>
      <c r="CA106" s="280"/>
      <c r="CB106" s="280"/>
      <c r="CC106" s="280"/>
      <c r="CD106" s="280"/>
      <c r="CE106" s="280"/>
      <c r="CF106" s="280"/>
      <c r="CG106" s="280"/>
      <c r="CH106" s="280"/>
    </row>
    <row r="107" spans="1:86" ht="21.6" customHeight="1" thickTop="1" thickBot="1" x14ac:dyDescent="0.25">
      <c r="A107" s="383"/>
      <c r="B107" s="80" t="s">
        <v>74</v>
      </c>
      <c r="C107" s="190"/>
      <c r="D107" s="677" t="s">
        <v>515</v>
      </c>
      <c r="E107" s="760"/>
      <c r="F107" s="760"/>
      <c r="G107" s="760"/>
      <c r="H107" s="760"/>
      <c r="I107" s="760"/>
      <c r="J107" s="760"/>
      <c r="K107" s="760"/>
      <c r="L107" s="760"/>
      <c r="M107" s="760"/>
      <c r="N107" s="760"/>
      <c r="O107" s="760"/>
      <c r="P107" s="760"/>
      <c r="Q107" s="760"/>
      <c r="R107" s="760"/>
      <c r="S107" s="760"/>
      <c r="T107" s="761"/>
      <c r="U107" s="2">
        <f>SUM(U96:U106)</f>
        <v>0</v>
      </c>
      <c r="V107" s="388">
        <f>SUM(V96:V102)+SUM(V104:V106)</f>
        <v>120</v>
      </c>
      <c r="Y107" s="306"/>
      <c r="Z107" s="302"/>
    </row>
    <row r="108" spans="1:86" ht="21.6" customHeight="1" thickBot="1" x14ac:dyDescent="0.25">
      <c r="A108" s="383"/>
      <c r="B108" s="117"/>
      <c r="C108" s="124"/>
      <c r="D108" s="875"/>
      <c r="E108" s="682"/>
      <c r="F108" s="721">
        <v>40</v>
      </c>
      <c r="G108" s="675"/>
      <c r="H108" s="675"/>
      <c r="I108" s="675"/>
      <c r="J108" s="675"/>
      <c r="K108" s="675"/>
      <c r="L108" s="675"/>
      <c r="M108" s="675"/>
      <c r="N108" s="675"/>
      <c r="O108" s="675"/>
      <c r="P108" s="675"/>
      <c r="Q108" s="675"/>
      <c r="R108" s="675"/>
      <c r="S108" s="675"/>
      <c r="T108" s="675"/>
      <c r="U108" s="675"/>
      <c r="V108" s="676"/>
      <c r="Z108" s="302"/>
    </row>
    <row r="109" spans="1:86" s="3" customFormat="1" ht="30" customHeight="1" thickBot="1" x14ac:dyDescent="0.25">
      <c r="A109" s="383"/>
      <c r="B109" s="251" t="s">
        <v>701</v>
      </c>
      <c r="C109" s="144" t="s">
        <v>702</v>
      </c>
      <c r="D109" s="13"/>
      <c r="E109" s="23"/>
      <c r="F109" s="13"/>
      <c r="G109" s="23"/>
      <c r="H109" s="13"/>
      <c r="I109" s="21"/>
      <c r="J109" s="12"/>
      <c r="K109" s="23"/>
      <c r="L109" s="13"/>
      <c r="M109" s="21"/>
      <c r="N109" s="13"/>
      <c r="O109" s="21"/>
      <c r="P109" s="13"/>
      <c r="Q109" s="21"/>
      <c r="R109" s="13"/>
      <c r="S109" s="21"/>
      <c r="T109" s="18"/>
      <c r="U109" s="19"/>
      <c r="V109" s="389"/>
      <c r="W109" s="85"/>
      <c r="X109" s="350"/>
      <c r="Y109" s="280"/>
      <c r="Z109" s="302"/>
      <c r="AA109" s="280"/>
      <c r="AB109" s="280"/>
      <c r="AC109" s="280"/>
      <c r="AD109" s="280"/>
      <c r="AE109" s="280"/>
      <c r="AF109" s="280"/>
      <c r="AG109" s="280"/>
      <c r="AH109" s="280"/>
      <c r="AI109" s="280"/>
      <c r="AJ109" s="280"/>
      <c r="AK109" s="280"/>
      <c r="AL109" s="280"/>
      <c r="AM109" s="280"/>
      <c r="AN109" s="280"/>
      <c r="AO109" s="280"/>
      <c r="AP109" s="280"/>
      <c r="AQ109" s="280"/>
      <c r="AR109" s="280"/>
      <c r="AS109" s="280"/>
      <c r="AT109" s="280"/>
      <c r="AU109" s="280"/>
      <c r="AV109" s="280"/>
      <c r="AW109" s="280"/>
      <c r="AX109" s="280"/>
      <c r="AY109" s="280"/>
      <c r="AZ109" s="280"/>
      <c r="BA109" s="280"/>
      <c r="BB109" s="280"/>
      <c r="BC109" s="280"/>
      <c r="BD109" s="280"/>
      <c r="BE109" s="280"/>
      <c r="BF109" s="280"/>
      <c r="BG109" s="280"/>
      <c r="BH109" s="280"/>
      <c r="BI109" s="280"/>
      <c r="BJ109" s="280"/>
      <c r="BK109" s="280"/>
      <c r="BL109" s="280"/>
      <c r="BM109" s="280"/>
      <c r="BN109" s="280"/>
      <c r="BO109" s="280"/>
      <c r="BP109" s="280"/>
      <c r="BQ109" s="280"/>
      <c r="BR109" s="280"/>
      <c r="BS109" s="280"/>
      <c r="BT109" s="280"/>
      <c r="BU109" s="280"/>
      <c r="BV109" s="280"/>
      <c r="BW109" s="280"/>
      <c r="BX109" s="280"/>
      <c r="BY109" s="280"/>
      <c r="BZ109" s="280"/>
      <c r="CA109" s="280"/>
      <c r="CB109" s="280"/>
      <c r="CC109" s="280"/>
      <c r="CD109" s="280"/>
      <c r="CE109" s="280"/>
      <c r="CF109" s="280"/>
      <c r="CG109" s="280"/>
      <c r="CH109" s="280"/>
    </row>
    <row r="110" spans="1:86" s="3" customFormat="1" ht="30" customHeight="1" thickBot="1" x14ac:dyDescent="0.25">
      <c r="A110" s="396"/>
      <c r="B110" s="235"/>
      <c r="C110" s="490" t="s">
        <v>725</v>
      </c>
      <c r="D110" s="926"/>
      <c r="E110" s="927"/>
      <c r="F110" s="927"/>
      <c r="G110" s="927"/>
      <c r="H110" s="927"/>
      <c r="I110" s="927"/>
      <c r="J110" s="927"/>
      <c r="K110" s="927"/>
      <c r="L110" s="927"/>
      <c r="M110" s="927"/>
      <c r="N110" s="927"/>
      <c r="O110" s="927"/>
      <c r="P110" s="927"/>
      <c r="Q110" s="927"/>
      <c r="R110" s="927"/>
      <c r="S110" s="927"/>
      <c r="T110" s="927"/>
      <c r="U110" s="927"/>
      <c r="V110" s="928"/>
      <c r="W110" s="85"/>
      <c r="X110" s="350"/>
      <c r="Y110" s="280"/>
      <c r="Z110" s="302"/>
      <c r="AA110" s="280"/>
      <c r="AB110" s="280"/>
      <c r="AC110" s="280"/>
      <c r="AD110" s="280"/>
      <c r="AE110" s="280"/>
      <c r="AF110" s="280"/>
      <c r="AG110" s="280"/>
      <c r="AH110" s="280"/>
      <c r="AI110" s="280"/>
      <c r="AJ110" s="280"/>
      <c r="AK110" s="280"/>
      <c r="AL110" s="280"/>
      <c r="AM110" s="280"/>
      <c r="AN110" s="280"/>
      <c r="AO110" s="280"/>
      <c r="AP110" s="280"/>
      <c r="AQ110" s="280"/>
      <c r="AR110" s="280"/>
      <c r="AS110" s="280"/>
      <c r="AT110" s="280"/>
      <c r="AU110" s="280"/>
      <c r="AV110" s="280"/>
      <c r="AW110" s="280"/>
      <c r="AX110" s="280"/>
      <c r="AY110" s="280"/>
      <c r="AZ110" s="280"/>
      <c r="BA110" s="280"/>
      <c r="BB110" s="280"/>
      <c r="BC110" s="280"/>
      <c r="BD110" s="280"/>
      <c r="BE110" s="280"/>
      <c r="BF110" s="280"/>
      <c r="BG110" s="280"/>
      <c r="BH110" s="280"/>
      <c r="BI110" s="280"/>
      <c r="BJ110" s="280"/>
      <c r="BK110" s="280"/>
      <c r="BL110" s="280"/>
      <c r="BM110" s="280"/>
      <c r="BN110" s="280"/>
      <c r="BO110" s="280"/>
      <c r="BP110" s="280"/>
      <c r="BQ110" s="280"/>
      <c r="BR110" s="280"/>
      <c r="BS110" s="280"/>
      <c r="BT110" s="280"/>
      <c r="BU110" s="280"/>
      <c r="BV110" s="280"/>
      <c r="BW110" s="280"/>
      <c r="BX110" s="280"/>
      <c r="BY110" s="280"/>
      <c r="BZ110" s="280"/>
      <c r="CA110" s="280"/>
      <c r="CB110" s="280"/>
      <c r="CC110" s="280"/>
      <c r="CD110" s="280"/>
      <c r="CE110" s="280"/>
      <c r="CF110" s="280"/>
      <c r="CG110" s="280"/>
      <c r="CH110" s="280"/>
    </row>
    <row r="111" spans="1:86" s="3" customFormat="1" ht="27.95" customHeight="1" x14ac:dyDescent="0.2">
      <c r="A111" s="483"/>
      <c r="B111" s="484" t="s">
        <v>703</v>
      </c>
      <c r="C111" s="477" t="s">
        <v>726</v>
      </c>
      <c r="D111" s="678"/>
      <c r="E111" s="679"/>
      <c r="F111" s="678"/>
      <c r="G111" s="679"/>
      <c r="H111" s="678"/>
      <c r="I111" s="679"/>
      <c r="J111" s="678"/>
      <c r="K111" s="679"/>
      <c r="L111" s="678"/>
      <c r="M111" s="679"/>
      <c r="N111" s="678"/>
      <c r="O111" s="679"/>
      <c r="P111" s="678"/>
      <c r="Q111" s="679"/>
      <c r="R111" s="678"/>
      <c r="S111" s="679"/>
      <c r="T111" s="112"/>
      <c r="U111" s="66">
        <f>IF(OR(D111="s",F111="s",H111="s",J111="s",L111="s",N111="s",P111="s",R111="s"), 0, IF(OR(D111="a",F111="a",H111="a",J111="a",L111="a",N111="a",P111="a",R111="a"),V111,0))</f>
        <v>0</v>
      </c>
      <c r="V111" s="390">
        <f>IF(T111="na",0,5)</f>
        <v>5</v>
      </c>
      <c r="W111" s="85">
        <f t="shared" ref="W111:W116" si="19">COUNTIF(D111:S111,"a")+COUNTIF(D111:S111,"s")+COUNTIF(T111,"na")</f>
        <v>0</v>
      </c>
      <c r="X111" s="334"/>
      <c r="Y111" s="280"/>
      <c r="Z111" s="302"/>
      <c r="AA111" s="280"/>
      <c r="AB111" s="280"/>
      <c r="AC111" s="280"/>
      <c r="AD111" s="280"/>
      <c r="AE111" s="280"/>
      <c r="AF111" s="280"/>
      <c r="AG111" s="280"/>
      <c r="AH111" s="280"/>
      <c r="AI111" s="280"/>
      <c r="AJ111" s="280"/>
      <c r="AK111" s="280"/>
      <c r="AL111" s="280"/>
      <c r="AM111" s="280"/>
      <c r="AN111" s="280"/>
      <c r="AO111" s="280"/>
      <c r="AP111" s="280"/>
      <c r="AQ111" s="280"/>
      <c r="AR111" s="280"/>
      <c r="AS111" s="280"/>
      <c r="AT111" s="280"/>
      <c r="AU111" s="280"/>
      <c r="AV111" s="280"/>
      <c r="AW111" s="280"/>
      <c r="AX111" s="280"/>
      <c r="AY111" s="280"/>
      <c r="AZ111" s="280"/>
      <c r="BA111" s="280"/>
      <c r="BB111" s="280"/>
      <c r="BC111" s="280"/>
      <c r="BD111" s="280"/>
      <c r="BE111" s="280"/>
      <c r="BF111" s="280"/>
      <c r="BG111" s="280"/>
      <c r="BH111" s="280"/>
      <c r="BI111" s="280"/>
      <c r="BJ111" s="280"/>
      <c r="BK111" s="280"/>
      <c r="BL111" s="280"/>
      <c r="BM111" s="280"/>
      <c r="BN111" s="280"/>
      <c r="BO111" s="280"/>
      <c r="BP111" s="280"/>
      <c r="BQ111" s="280"/>
      <c r="BR111" s="280"/>
      <c r="BS111" s="280"/>
      <c r="BT111" s="280"/>
      <c r="BU111" s="280"/>
      <c r="BV111" s="280"/>
      <c r="BW111" s="280"/>
      <c r="BX111" s="280"/>
      <c r="BY111" s="280"/>
      <c r="BZ111" s="280"/>
      <c r="CA111" s="280"/>
      <c r="CB111" s="280"/>
      <c r="CC111" s="280"/>
      <c r="CD111" s="280"/>
      <c r="CE111" s="280"/>
      <c r="CF111" s="280"/>
      <c r="CG111" s="280"/>
      <c r="CH111" s="280"/>
    </row>
    <row r="112" spans="1:86" s="3" customFormat="1" ht="45" customHeight="1" x14ac:dyDescent="0.2">
      <c r="A112" s="483"/>
      <c r="B112" s="485" t="s">
        <v>704</v>
      </c>
      <c r="C112" s="491" t="s">
        <v>727</v>
      </c>
      <c r="D112" s="666"/>
      <c r="E112" s="667"/>
      <c r="F112" s="666"/>
      <c r="G112" s="667"/>
      <c r="H112" s="666"/>
      <c r="I112" s="667"/>
      <c r="J112" s="666"/>
      <c r="K112" s="667"/>
      <c r="L112" s="666"/>
      <c r="M112" s="667"/>
      <c r="N112" s="666"/>
      <c r="O112" s="667"/>
      <c r="P112" s="666"/>
      <c r="Q112" s="667"/>
      <c r="R112" s="666"/>
      <c r="S112" s="667"/>
      <c r="T112" s="112"/>
      <c r="U112" s="63">
        <f t="shared" ref="U112:U117" si="20">IF(OR(D112="s",F112="s",H112="s",J112="s",L112="s",N112="s",P112="s",R112="s"), 0, IF(OR(D112="a",F112="a",H112="a",J112="a",L112="a",N112="a",P112="a",R112="a"),V112,0))</f>
        <v>0</v>
      </c>
      <c r="V112" s="387">
        <f>IF(T112="na",0,5)</f>
        <v>5</v>
      </c>
      <c r="W112" s="85">
        <f t="shared" si="19"/>
        <v>0</v>
      </c>
      <c r="X112" s="334"/>
      <c r="Y112" s="280"/>
      <c r="Z112" s="302"/>
      <c r="AA112" s="280"/>
      <c r="AB112" s="280"/>
      <c r="AC112" s="280"/>
      <c r="AD112" s="280"/>
      <c r="AE112" s="280"/>
      <c r="AF112" s="280"/>
      <c r="AG112" s="280"/>
      <c r="AH112" s="280"/>
      <c r="AI112" s="280"/>
      <c r="AJ112" s="280"/>
      <c r="AK112" s="280"/>
      <c r="AL112" s="280"/>
      <c r="AM112" s="280"/>
      <c r="AN112" s="280"/>
      <c r="AO112" s="280"/>
      <c r="AP112" s="280"/>
      <c r="AQ112" s="280"/>
      <c r="AR112" s="280"/>
      <c r="AS112" s="280"/>
      <c r="AT112" s="280"/>
      <c r="AU112" s="280"/>
      <c r="AV112" s="280"/>
      <c r="AW112" s="280"/>
      <c r="AX112" s="280"/>
      <c r="AY112" s="280"/>
      <c r="AZ112" s="280"/>
      <c r="BA112" s="280"/>
      <c r="BB112" s="280"/>
      <c r="BC112" s="280"/>
      <c r="BD112" s="280"/>
      <c r="BE112" s="280"/>
      <c r="BF112" s="280"/>
      <c r="BG112" s="280"/>
      <c r="BH112" s="280"/>
      <c r="BI112" s="280"/>
      <c r="BJ112" s="280"/>
      <c r="BK112" s="280"/>
      <c r="BL112" s="280"/>
      <c r="BM112" s="280"/>
      <c r="BN112" s="280"/>
      <c r="BO112" s="280"/>
      <c r="BP112" s="280"/>
      <c r="BQ112" s="280"/>
      <c r="BR112" s="280"/>
      <c r="BS112" s="280"/>
      <c r="BT112" s="280"/>
      <c r="BU112" s="280"/>
      <c r="BV112" s="280"/>
      <c r="BW112" s="280"/>
      <c r="BX112" s="280"/>
      <c r="BY112" s="280"/>
      <c r="BZ112" s="280"/>
      <c r="CA112" s="280"/>
      <c r="CB112" s="280"/>
      <c r="CC112" s="280"/>
      <c r="CD112" s="280"/>
      <c r="CE112" s="280"/>
      <c r="CF112" s="280"/>
      <c r="CG112" s="280"/>
      <c r="CH112" s="280"/>
    </row>
    <row r="113" spans="1:86" s="3" customFormat="1" ht="45" customHeight="1" x14ac:dyDescent="0.2">
      <c r="A113" s="483"/>
      <c r="B113" s="485" t="s">
        <v>705</v>
      </c>
      <c r="C113" s="492" t="s">
        <v>728</v>
      </c>
      <c r="D113" s="666"/>
      <c r="E113" s="667"/>
      <c r="F113" s="666"/>
      <c r="G113" s="667"/>
      <c r="H113" s="666"/>
      <c r="I113" s="667"/>
      <c r="J113" s="666"/>
      <c r="K113" s="667"/>
      <c r="L113" s="666"/>
      <c r="M113" s="667"/>
      <c r="N113" s="666"/>
      <c r="O113" s="667"/>
      <c r="P113" s="666"/>
      <c r="Q113" s="667"/>
      <c r="R113" s="666"/>
      <c r="S113" s="667"/>
      <c r="T113" s="112"/>
      <c r="U113" s="63">
        <f t="shared" si="20"/>
        <v>0</v>
      </c>
      <c r="V113" s="387">
        <f>IF(T113="na",0,15)</f>
        <v>15</v>
      </c>
      <c r="W113" s="85">
        <f t="shared" si="19"/>
        <v>0</v>
      </c>
      <c r="X113" s="334"/>
      <c r="Y113" s="280"/>
      <c r="Z113" s="302" t="s">
        <v>239</v>
      </c>
      <c r="AA113" s="280"/>
      <c r="AB113" s="280"/>
      <c r="AC113" s="280"/>
      <c r="AD113" s="280"/>
      <c r="AE113" s="280"/>
      <c r="AF113" s="280"/>
      <c r="AG113" s="280"/>
      <c r="AH113" s="280"/>
      <c r="AI113" s="280"/>
      <c r="AJ113" s="280"/>
      <c r="AK113" s="280"/>
      <c r="AL113" s="280"/>
      <c r="AM113" s="280"/>
      <c r="AN113" s="280"/>
      <c r="AO113" s="280"/>
      <c r="AP113" s="280"/>
      <c r="AQ113" s="280"/>
      <c r="AR113" s="280"/>
      <c r="AS113" s="280"/>
      <c r="AT113" s="280"/>
      <c r="AU113" s="280"/>
      <c r="AV113" s="280"/>
      <c r="AW113" s="280"/>
      <c r="AX113" s="280"/>
      <c r="AY113" s="280"/>
      <c r="AZ113" s="280"/>
      <c r="BA113" s="280"/>
      <c r="BB113" s="280"/>
      <c r="BC113" s="280"/>
      <c r="BD113" s="280"/>
      <c r="BE113" s="280"/>
      <c r="BF113" s="280"/>
      <c r="BG113" s="280"/>
      <c r="BH113" s="280"/>
      <c r="BI113" s="280"/>
      <c r="BJ113" s="280"/>
      <c r="BK113" s="280"/>
      <c r="BL113" s="280"/>
      <c r="BM113" s="280"/>
      <c r="BN113" s="280"/>
      <c r="BO113" s="280"/>
      <c r="BP113" s="280"/>
      <c r="BQ113" s="280"/>
      <c r="BR113" s="280"/>
      <c r="BS113" s="280"/>
      <c r="BT113" s="280"/>
      <c r="BU113" s="280"/>
      <c r="BV113" s="280"/>
      <c r="BW113" s="280"/>
      <c r="BX113" s="280"/>
      <c r="BY113" s="280"/>
      <c r="BZ113" s="280"/>
      <c r="CA113" s="280"/>
      <c r="CB113" s="280"/>
      <c r="CC113" s="280"/>
      <c r="CD113" s="280"/>
      <c r="CE113" s="280"/>
      <c r="CF113" s="280"/>
      <c r="CG113" s="280"/>
      <c r="CH113" s="280"/>
    </row>
    <row r="114" spans="1:86" s="3" customFormat="1" ht="45" customHeight="1" x14ac:dyDescent="0.2">
      <c r="A114" s="483"/>
      <c r="B114" s="485" t="s">
        <v>706</v>
      </c>
      <c r="C114" s="491" t="s">
        <v>729</v>
      </c>
      <c r="D114" s="666"/>
      <c r="E114" s="667"/>
      <c r="F114" s="666"/>
      <c r="G114" s="667"/>
      <c r="H114" s="666"/>
      <c r="I114" s="667"/>
      <c r="J114" s="666"/>
      <c r="K114" s="667"/>
      <c r="L114" s="666"/>
      <c r="M114" s="667"/>
      <c r="N114" s="666"/>
      <c r="O114" s="667"/>
      <c r="P114" s="666"/>
      <c r="Q114" s="667"/>
      <c r="R114" s="666"/>
      <c r="S114" s="667"/>
      <c r="T114" s="112"/>
      <c r="U114" s="63">
        <f t="shared" si="20"/>
        <v>0</v>
      </c>
      <c r="V114" s="387">
        <f>IF(T114="na",0,5)</f>
        <v>5</v>
      </c>
      <c r="W114" s="85">
        <f t="shared" si="19"/>
        <v>0</v>
      </c>
      <c r="X114" s="334"/>
      <c r="Y114" s="280"/>
      <c r="Z114" s="302" t="s">
        <v>239</v>
      </c>
      <c r="AA114" s="280"/>
      <c r="AB114" s="280"/>
      <c r="AC114" s="280"/>
      <c r="AD114" s="280"/>
      <c r="AE114" s="280"/>
      <c r="AF114" s="280"/>
      <c r="AG114" s="280"/>
      <c r="AH114" s="280"/>
      <c r="AI114" s="280"/>
      <c r="AJ114" s="280"/>
      <c r="AK114" s="280"/>
      <c r="AL114" s="280"/>
      <c r="AM114" s="280"/>
      <c r="AN114" s="280"/>
      <c r="AO114" s="280"/>
      <c r="AP114" s="280"/>
      <c r="AQ114" s="280"/>
      <c r="AR114" s="280"/>
      <c r="AS114" s="280"/>
      <c r="AT114" s="280"/>
      <c r="AU114" s="280"/>
      <c r="AV114" s="280"/>
      <c r="AW114" s="280"/>
      <c r="AX114" s="280"/>
      <c r="AY114" s="280"/>
      <c r="AZ114" s="280"/>
      <c r="BA114" s="280"/>
      <c r="BB114" s="280"/>
      <c r="BC114" s="280"/>
      <c r="BD114" s="280"/>
      <c r="BE114" s="280"/>
      <c r="BF114" s="280"/>
      <c r="BG114" s="280"/>
      <c r="BH114" s="280"/>
      <c r="BI114" s="280"/>
      <c r="BJ114" s="280"/>
      <c r="BK114" s="280"/>
      <c r="BL114" s="280"/>
      <c r="BM114" s="280"/>
      <c r="BN114" s="280"/>
      <c r="BO114" s="280"/>
      <c r="BP114" s="280"/>
      <c r="BQ114" s="280"/>
      <c r="BR114" s="280"/>
      <c r="BS114" s="280"/>
      <c r="BT114" s="280"/>
      <c r="BU114" s="280"/>
      <c r="BV114" s="280"/>
      <c r="BW114" s="280"/>
      <c r="BX114" s="280"/>
      <c r="BY114" s="280"/>
      <c r="BZ114" s="280"/>
      <c r="CA114" s="280"/>
      <c r="CB114" s="280"/>
      <c r="CC114" s="280"/>
      <c r="CD114" s="280"/>
      <c r="CE114" s="280"/>
      <c r="CF114" s="280"/>
      <c r="CG114" s="280"/>
      <c r="CH114" s="280"/>
    </row>
    <row r="115" spans="1:86" s="3" customFormat="1" ht="45" customHeight="1" x14ac:dyDescent="0.2">
      <c r="A115" s="483"/>
      <c r="B115" s="485" t="s">
        <v>730</v>
      </c>
      <c r="C115" s="491" t="s">
        <v>731</v>
      </c>
      <c r="D115" s="666"/>
      <c r="E115" s="667"/>
      <c r="F115" s="666"/>
      <c r="G115" s="667"/>
      <c r="H115" s="666"/>
      <c r="I115" s="667"/>
      <c r="J115" s="666"/>
      <c r="K115" s="667"/>
      <c r="L115" s="666"/>
      <c r="M115" s="667"/>
      <c r="N115" s="666"/>
      <c r="O115" s="667"/>
      <c r="P115" s="666"/>
      <c r="Q115" s="667"/>
      <c r="R115" s="666"/>
      <c r="S115" s="667"/>
      <c r="T115" s="112"/>
      <c r="U115" s="63">
        <f t="shared" si="20"/>
        <v>0</v>
      </c>
      <c r="V115" s="387">
        <f>IF(T115="na",0,5)</f>
        <v>5</v>
      </c>
      <c r="W115" s="85">
        <f t="shared" si="19"/>
        <v>0</v>
      </c>
      <c r="X115" s="334"/>
      <c r="Y115" s="280"/>
      <c r="Z115" s="302"/>
      <c r="AA115" s="280"/>
      <c r="AB115" s="280"/>
      <c r="AC115" s="280"/>
      <c r="AD115" s="280"/>
      <c r="AE115" s="280"/>
      <c r="AF115" s="280"/>
      <c r="AG115" s="280"/>
      <c r="AH115" s="280"/>
      <c r="AI115" s="280"/>
      <c r="AJ115" s="280"/>
      <c r="AK115" s="280"/>
      <c r="AL115" s="280"/>
      <c r="AM115" s="280"/>
      <c r="AN115" s="280"/>
      <c r="AO115" s="280"/>
      <c r="AP115" s="280"/>
      <c r="AQ115" s="280"/>
      <c r="AR115" s="280"/>
      <c r="AS115" s="280"/>
      <c r="AT115" s="280"/>
      <c r="AU115" s="280"/>
      <c r="AV115" s="280"/>
      <c r="AW115" s="280"/>
      <c r="AX115" s="280"/>
      <c r="AY115" s="280"/>
      <c r="AZ115" s="280"/>
      <c r="BA115" s="280"/>
      <c r="BB115" s="280"/>
      <c r="BC115" s="280"/>
      <c r="BD115" s="280"/>
      <c r="BE115" s="280"/>
      <c r="BF115" s="280"/>
      <c r="BG115" s="280"/>
      <c r="BH115" s="280"/>
      <c r="BI115" s="280"/>
      <c r="BJ115" s="280"/>
      <c r="BK115" s="280"/>
      <c r="BL115" s="280"/>
      <c r="BM115" s="280"/>
      <c r="BN115" s="280"/>
      <c r="BO115" s="280"/>
      <c r="BP115" s="280"/>
      <c r="BQ115" s="280"/>
      <c r="BR115" s="280"/>
      <c r="BS115" s="280"/>
      <c r="BT115" s="280"/>
      <c r="BU115" s="280"/>
      <c r="BV115" s="280"/>
      <c r="BW115" s="280"/>
      <c r="BX115" s="280"/>
      <c r="BY115" s="280"/>
      <c r="BZ115" s="280"/>
      <c r="CA115" s="280"/>
      <c r="CB115" s="280"/>
      <c r="CC115" s="280"/>
      <c r="CD115" s="280"/>
      <c r="CE115" s="280"/>
      <c r="CF115" s="280"/>
      <c r="CG115" s="280"/>
      <c r="CH115" s="280"/>
    </row>
    <row r="116" spans="1:86" s="3" customFormat="1" ht="45" customHeight="1" x14ac:dyDescent="0.2">
      <c r="A116" s="483"/>
      <c r="B116" s="485" t="s">
        <v>707</v>
      </c>
      <c r="C116" s="491" t="s">
        <v>732</v>
      </c>
      <c r="D116" s="666"/>
      <c r="E116" s="667"/>
      <c r="F116" s="666"/>
      <c r="G116" s="667"/>
      <c r="H116" s="666"/>
      <c r="I116" s="667"/>
      <c r="J116" s="666"/>
      <c r="K116" s="667"/>
      <c r="L116" s="666"/>
      <c r="M116" s="667"/>
      <c r="N116" s="666"/>
      <c r="O116" s="667"/>
      <c r="P116" s="666"/>
      <c r="Q116" s="667"/>
      <c r="R116" s="666"/>
      <c r="S116" s="667"/>
      <c r="T116" s="112"/>
      <c r="U116" s="63">
        <f t="shared" si="20"/>
        <v>0</v>
      </c>
      <c r="V116" s="387">
        <f>IF(T116="na",0,10)</f>
        <v>10</v>
      </c>
      <c r="W116" s="85">
        <f t="shared" si="19"/>
        <v>0</v>
      </c>
      <c r="X116" s="334"/>
      <c r="Y116" s="280"/>
      <c r="Z116" s="302" t="s">
        <v>239</v>
      </c>
      <c r="AA116" s="280"/>
      <c r="AB116" s="280"/>
      <c r="AC116" s="280"/>
      <c r="AD116" s="280"/>
      <c r="AE116" s="280"/>
      <c r="AF116" s="280"/>
      <c r="AG116" s="280"/>
      <c r="AH116" s="280"/>
      <c r="AI116" s="280"/>
      <c r="AJ116" s="280"/>
      <c r="AK116" s="280"/>
      <c r="AL116" s="280"/>
      <c r="AM116" s="280"/>
      <c r="AN116" s="280"/>
      <c r="AO116" s="280"/>
      <c r="AP116" s="280"/>
      <c r="AQ116" s="280"/>
      <c r="AR116" s="280"/>
      <c r="AS116" s="280"/>
      <c r="AT116" s="280"/>
      <c r="AU116" s="280"/>
      <c r="AV116" s="280"/>
      <c r="AW116" s="280"/>
      <c r="AX116" s="280"/>
      <c r="AY116" s="280"/>
      <c r="AZ116" s="280"/>
      <c r="BA116" s="280"/>
      <c r="BB116" s="280"/>
      <c r="BC116" s="280"/>
      <c r="BD116" s="280"/>
      <c r="BE116" s="280"/>
      <c r="BF116" s="280"/>
      <c r="BG116" s="280"/>
      <c r="BH116" s="280"/>
      <c r="BI116" s="280"/>
      <c r="BJ116" s="280"/>
      <c r="BK116" s="280"/>
      <c r="BL116" s="280"/>
      <c r="BM116" s="280"/>
      <c r="BN116" s="280"/>
      <c r="BO116" s="280"/>
      <c r="BP116" s="280"/>
      <c r="BQ116" s="280"/>
      <c r="BR116" s="280"/>
      <c r="BS116" s="280"/>
      <c r="BT116" s="280"/>
      <c r="BU116" s="280"/>
      <c r="BV116" s="280"/>
      <c r="BW116" s="280"/>
      <c r="BX116" s="280"/>
      <c r="BY116" s="280"/>
      <c r="BZ116" s="280"/>
      <c r="CA116" s="280"/>
      <c r="CB116" s="280"/>
      <c r="CC116" s="280"/>
      <c r="CD116" s="280"/>
      <c r="CE116" s="280"/>
      <c r="CF116" s="280"/>
      <c r="CG116" s="280"/>
      <c r="CH116" s="280"/>
    </row>
    <row r="117" spans="1:86" s="3" customFormat="1" ht="27.95" customHeight="1" thickBot="1" x14ac:dyDescent="0.25">
      <c r="A117" s="483"/>
      <c r="B117" s="485" t="s">
        <v>708</v>
      </c>
      <c r="C117" s="493" t="s">
        <v>733</v>
      </c>
      <c r="D117" s="666"/>
      <c r="E117" s="667"/>
      <c r="F117" s="666"/>
      <c r="G117" s="667"/>
      <c r="H117" s="666"/>
      <c r="I117" s="667"/>
      <c r="J117" s="666"/>
      <c r="K117" s="667"/>
      <c r="L117" s="666"/>
      <c r="M117" s="667"/>
      <c r="N117" s="666"/>
      <c r="O117" s="667"/>
      <c r="P117" s="666"/>
      <c r="Q117" s="667"/>
      <c r="R117" s="666"/>
      <c r="S117" s="667"/>
      <c r="T117" s="112"/>
      <c r="U117" s="63">
        <f t="shared" si="20"/>
        <v>0</v>
      </c>
      <c r="V117" s="387">
        <f>IF(T117="na",0,10)</f>
        <v>10</v>
      </c>
      <c r="W117" s="85">
        <f>COUNTIF(D117:S117,"a")+COUNTIF(D117:S117,"s")+COUNTIF(T117,"NA")</f>
        <v>0</v>
      </c>
      <c r="X117" s="334"/>
      <c r="Y117" s="280"/>
      <c r="Z117" s="302"/>
      <c r="AA117" s="280"/>
      <c r="AB117" s="280"/>
      <c r="AC117" s="280"/>
      <c r="AD117" s="280"/>
      <c r="AE117" s="280"/>
      <c r="AF117" s="280"/>
      <c r="AG117" s="280"/>
      <c r="AH117" s="280"/>
      <c r="AI117" s="280"/>
      <c r="AJ117" s="280"/>
      <c r="AK117" s="280"/>
      <c r="AL117" s="280"/>
      <c r="AM117" s="280"/>
      <c r="AN117" s="280"/>
      <c r="AO117" s="280"/>
      <c r="AP117" s="280"/>
      <c r="AQ117" s="280"/>
      <c r="AR117" s="280"/>
      <c r="AS117" s="280"/>
      <c r="AT117" s="280"/>
      <c r="AU117" s="280"/>
      <c r="AV117" s="280"/>
      <c r="AW117" s="280"/>
      <c r="AX117" s="280"/>
      <c r="AY117" s="280"/>
      <c r="AZ117" s="280"/>
      <c r="BA117" s="280"/>
      <c r="BB117" s="280"/>
      <c r="BC117" s="280"/>
      <c r="BD117" s="280"/>
      <c r="BE117" s="280"/>
      <c r="BF117" s="280"/>
      <c r="BG117" s="280"/>
      <c r="BH117" s="280"/>
      <c r="BI117" s="280"/>
      <c r="BJ117" s="280"/>
      <c r="BK117" s="280"/>
      <c r="BL117" s="280"/>
      <c r="BM117" s="280"/>
      <c r="BN117" s="280"/>
      <c r="BO117" s="280"/>
      <c r="BP117" s="280"/>
      <c r="BQ117" s="280"/>
      <c r="BR117" s="280"/>
      <c r="BS117" s="280"/>
      <c r="BT117" s="280"/>
      <c r="BU117" s="280"/>
      <c r="BV117" s="280"/>
      <c r="BW117" s="280"/>
      <c r="BX117" s="280"/>
      <c r="BY117" s="280"/>
      <c r="BZ117" s="280"/>
      <c r="CA117" s="280"/>
      <c r="CB117" s="280"/>
      <c r="CC117" s="280"/>
      <c r="CD117" s="280"/>
      <c r="CE117" s="280"/>
      <c r="CF117" s="280"/>
      <c r="CG117" s="280"/>
      <c r="CH117" s="280"/>
    </row>
    <row r="118" spans="1:86" s="3" customFormat="1" ht="21" customHeight="1" thickTop="1" thickBot="1" x14ac:dyDescent="0.25">
      <c r="A118" s="383"/>
      <c r="B118" s="80"/>
      <c r="C118" s="225"/>
      <c r="D118" s="677" t="s">
        <v>515</v>
      </c>
      <c r="E118" s="760"/>
      <c r="F118" s="760"/>
      <c r="G118" s="760"/>
      <c r="H118" s="760"/>
      <c r="I118" s="760"/>
      <c r="J118" s="760"/>
      <c r="K118" s="760"/>
      <c r="L118" s="760"/>
      <c r="M118" s="760"/>
      <c r="N118" s="760"/>
      <c r="O118" s="760"/>
      <c r="P118" s="760"/>
      <c r="Q118" s="760"/>
      <c r="R118" s="760"/>
      <c r="S118" s="760"/>
      <c r="T118" s="761"/>
      <c r="U118" s="224">
        <f>SUM(U111:U117)</f>
        <v>0</v>
      </c>
      <c r="V118" s="388">
        <f>SUM(V111:V117)</f>
        <v>55</v>
      </c>
      <c r="W118" s="85"/>
      <c r="X118" s="276"/>
      <c r="Y118" s="280"/>
      <c r="Z118" s="302"/>
      <c r="AA118" s="280"/>
      <c r="AB118" s="280"/>
      <c r="AC118" s="280"/>
      <c r="AD118" s="280"/>
      <c r="AE118" s="280"/>
      <c r="AF118" s="280"/>
      <c r="AG118" s="280"/>
      <c r="AH118" s="280"/>
      <c r="AI118" s="280"/>
      <c r="AJ118" s="280"/>
      <c r="AK118" s="280"/>
      <c r="AL118" s="280"/>
      <c r="AM118" s="280"/>
      <c r="AN118" s="280"/>
      <c r="AO118" s="280"/>
      <c r="AP118" s="280"/>
      <c r="AQ118" s="280"/>
      <c r="AR118" s="280"/>
      <c r="AS118" s="280"/>
      <c r="AT118" s="280"/>
      <c r="AU118" s="280"/>
      <c r="AV118" s="280"/>
      <c r="AW118" s="280"/>
      <c r="AX118" s="280"/>
      <c r="AY118" s="280"/>
      <c r="AZ118" s="280"/>
      <c r="BA118" s="280"/>
      <c r="BB118" s="280"/>
      <c r="BC118" s="280"/>
      <c r="BD118" s="280"/>
      <c r="BE118" s="280"/>
      <c r="BF118" s="280"/>
      <c r="BG118" s="280"/>
      <c r="BH118" s="280"/>
      <c r="BI118" s="280"/>
      <c r="BJ118" s="280"/>
      <c r="BK118" s="280"/>
      <c r="BL118" s="280"/>
      <c r="BM118" s="280"/>
      <c r="BN118" s="280"/>
      <c r="BO118" s="280"/>
      <c r="BP118" s="280"/>
      <c r="BQ118" s="280"/>
      <c r="BR118" s="280"/>
      <c r="BS118" s="280"/>
      <c r="BT118" s="280"/>
      <c r="BU118" s="280"/>
      <c r="BV118" s="280"/>
      <c r="BW118" s="280"/>
      <c r="BX118" s="280"/>
      <c r="BY118" s="280"/>
      <c r="BZ118" s="280"/>
      <c r="CA118" s="280"/>
      <c r="CB118" s="280"/>
      <c r="CC118" s="280"/>
      <c r="CD118" s="280"/>
      <c r="CE118" s="280"/>
      <c r="CF118" s="280"/>
      <c r="CG118" s="280"/>
      <c r="CH118" s="280"/>
    </row>
    <row r="119" spans="1:86" s="3" customFormat="1" ht="21" customHeight="1" thickBot="1" x14ac:dyDescent="0.25">
      <c r="A119" s="382"/>
      <c r="B119" s="411"/>
      <c r="C119" s="365"/>
      <c r="D119" s="875"/>
      <c r="E119" s="682"/>
      <c r="F119" s="785">
        <f>IF(T111="na",0,30)</f>
        <v>30</v>
      </c>
      <c r="G119" s="786"/>
      <c r="H119" s="786"/>
      <c r="I119" s="786"/>
      <c r="J119" s="786"/>
      <c r="K119" s="786"/>
      <c r="L119" s="786"/>
      <c r="M119" s="786"/>
      <c r="N119" s="786"/>
      <c r="O119" s="786"/>
      <c r="P119" s="786"/>
      <c r="Q119" s="786"/>
      <c r="R119" s="786"/>
      <c r="S119" s="786"/>
      <c r="T119" s="786"/>
      <c r="U119" s="786"/>
      <c r="V119" s="787"/>
      <c r="W119" s="85"/>
      <c r="X119" s="350"/>
      <c r="Y119" s="280"/>
      <c r="Z119" s="302"/>
      <c r="AA119" s="280"/>
      <c r="AB119" s="280"/>
      <c r="AC119" s="280"/>
      <c r="AD119" s="280"/>
      <c r="AE119" s="280"/>
      <c r="AF119" s="280"/>
      <c r="AG119" s="280"/>
      <c r="AH119" s="280"/>
      <c r="AI119" s="280"/>
      <c r="AJ119" s="280"/>
      <c r="AK119" s="280"/>
      <c r="AL119" s="280"/>
      <c r="AM119" s="280"/>
      <c r="AN119" s="280"/>
      <c r="AO119" s="280"/>
      <c r="AP119" s="280"/>
      <c r="AQ119" s="280"/>
      <c r="AR119" s="280"/>
      <c r="AS119" s="280"/>
      <c r="AT119" s="280"/>
      <c r="AU119" s="280"/>
      <c r="AV119" s="280"/>
      <c r="AW119" s="280"/>
      <c r="AX119" s="280"/>
      <c r="AY119" s="280"/>
      <c r="AZ119" s="280"/>
      <c r="BA119" s="280"/>
      <c r="BB119" s="280"/>
      <c r="BC119" s="280"/>
      <c r="BD119" s="280"/>
      <c r="BE119" s="280"/>
      <c r="BF119" s="280"/>
      <c r="BG119" s="280"/>
      <c r="BH119" s="280"/>
      <c r="BI119" s="280"/>
      <c r="BJ119" s="280"/>
      <c r="BK119" s="280"/>
      <c r="BL119" s="280"/>
      <c r="BM119" s="280"/>
      <c r="BN119" s="280"/>
      <c r="BO119" s="280"/>
      <c r="BP119" s="280"/>
      <c r="BQ119" s="280"/>
      <c r="BR119" s="280"/>
      <c r="BS119" s="280"/>
      <c r="BT119" s="280"/>
      <c r="BU119" s="280"/>
      <c r="BV119" s="280"/>
      <c r="BW119" s="280"/>
      <c r="BX119" s="280"/>
      <c r="BY119" s="280"/>
      <c r="BZ119" s="280"/>
      <c r="CA119" s="280"/>
      <c r="CB119" s="280"/>
      <c r="CC119" s="280"/>
      <c r="CD119" s="280"/>
      <c r="CE119" s="280"/>
      <c r="CF119" s="280"/>
      <c r="CG119" s="280"/>
      <c r="CH119" s="280"/>
    </row>
    <row r="120" spans="1:86" s="3" customFormat="1" ht="30" customHeight="1" thickBot="1" x14ac:dyDescent="0.25">
      <c r="A120" s="606"/>
      <c r="B120" s="444">
        <v>2120</v>
      </c>
      <c r="C120" s="332" t="s">
        <v>292</v>
      </c>
      <c r="D120" s="227" t="s">
        <v>514</v>
      </c>
      <c r="E120" s="229"/>
      <c r="F120" s="227" t="s">
        <v>514</v>
      </c>
      <c r="G120" s="409"/>
      <c r="H120" s="227" t="s">
        <v>514</v>
      </c>
      <c r="I120" s="410"/>
      <c r="J120" s="230"/>
      <c r="K120" s="409"/>
      <c r="L120" s="231"/>
      <c r="M120" s="228"/>
      <c r="N120" s="232"/>
      <c r="O120" s="229"/>
      <c r="P120" s="231"/>
      <c r="Q120" s="228"/>
      <c r="R120" s="231"/>
      <c r="S120" s="228"/>
      <c r="T120" s="445"/>
      <c r="U120" s="333"/>
      <c r="V120" s="384"/>
      <c r="W120" s="85"/>
      <c r="X120" s="350"/>
      <c r="Y120" s="357"/>
      <c r="Z120" s="302"/>
      <c r="AA120" s="280"/>
      <c r="AB120" s="300"/>
      <c r="AC120" s="300"/>
      <c r="AD120" s="300"/>
      <c r="AE120" s="280"/>
      <c r="AF120" s="280"/>
      <c r="AG120" s="280"/>
      <c r="AH120" s="280"/>
      <c r="AI120" s="280"/>
      <c r="AJ120" s="280"/>
      <c r="AK120" s="280"/>
      <c r="AL120" s="280"/>
      <c r="AM120" s="280"/>
      <c r="AN120" s="280"/>
      <c r="AO120" s="280"/>
      <c r="AP120" s="280"/>
      <c r="AQ120" s="280"/>
      <c r="AR120" s="280"/>
      <c r="AS120" s="280"/>
      <c r="AT120" s="280"/>
      <c r="AU120" s="280"/>
      <c r="AV120" s="280"/>
      <c r="AW120" s="280"/>
      <c r="AX120" s="280"/>
      <c r="AY120" s="280"/>
      <c r="AZ120" s="280"/>
      <c r="BA120" s="280"/>
      <c r="BB120" s="280"/>
      <c r="BC120" s="280"/>
      <c r="BD120" s="280"/>
      <c r="BE120" s="280"/>
      <c r="BF120" s="280"/>
      <c r="BG120" s="280"/>
      <c r="BH120" s="280"/>
      <c r="BI120" s="280"/>
      <c r="BJ120" s="280"/>
      <c r="BK120" s="280"/>
      <c r="BL120" s="280"/>
      <c r="BM120" s="280"/>
      <c r="BN120" s="280"/>
      <c r="BO120" s="280"/>
      <c r="BP120" s="280"/>
      <c r="BQ120" s="280"/>
      <c r="BR120" s="280"/>
      <c r="BS120" s="280"/>
      <c r="BT120" s="280"/>
      <c r="BU120" s="280"/>
      <c r="BV120" s="280"/>
      <c r="BW120" s="280"/>
      <c r="BX120" s="280"/>
      <c r="BY120" s="280"/>
      <c r="BZ120" s="280"/>
      <c r="CA120" s="280"/>
    </row>
    <row r="121" spans="1:86" s="3" customFormat="1" ht="27.95" customHeight="1" x14ac:dyDescent="0.2">
      <c r="A121" s="435"/>
      <c r="B121" s="358" t="s">
        <v>62</v>
      </c>
      <c r="C121" s="220" t="s">
        <v>734</v>
      </c>
      <c r="D121" s="678"/>
      <c r="E121" s="679"/>
      <c r="F121" s="678"/>
      <c r="G121" s="679"/>
      <c r="H121" s="678"/>
      <c r="I121" s="679"/>
      <c r="J121" s="678"/>
      <c r="K121" s="679"/>
      <c r="L121" s="678"/>
      <c r="M121" s="679"/>
      <c r="N121" s="678"/>
      <c r="O121" s="679"/>
      <c r="P121" s="678"/>
      <c r="Q121" s="679"/>
      <c r="R121" s="678"/>
      <c r="S121" s="679"/>
      <c r="T121" s="473"/>
      <c r="U121" s="66">
        <f>IF(OR(D121="s",F121="s",H121="s",J121="s",L121="s",N121="s",P121="s",R121="s"), 0, IF(OR(D121="a",F121="a",H121="a",J121="a",L121="a",N121="a",P121="a",R121="a"),V121,0))</f>
        <v>0</v>
      </c>
      <c r="V121" s="390">
        <v>10</v>
      </c>
      <c r="W121" s="85">
        <f>COUNTIF(D121:S121,"a")+COUNTIF(D121:S121,"s")</f>
        <v>0</v>
      </c>
      <c r="X121" s="263"/>
      <c r="Y121" s="357"/>
      <c r="Z121" s="302" t="s">
        <v>239</v>
      </c>
      <c r="AA121" s="280"/>
      <c r="AB121" s="280"/>
      <c r="AC121" s="280"/>
      <c r="AD121" s="280"/>
      <c r="AE121" s="280"/>
      <c r="AF121" s="280"/>
      <c r="AG121" s="280"/>
      <c r="AH121" s="280"/>
      <c r="AI121" s="280"/>
      <c r="AJ121" s="280"/>
      <c r="AK121" s="280"/>
      <c r="AL121" s="280"/>
      <c r="AM121" s="280"/>
      <c r="AN121" s="280"/>
      <c r="AO121" s="280"/>
      <c r="AP121" s="280"/>
      <c r="AQ121" s="280"/>
      <c r="AR121" s="280"/>
      <c r="AS121" s="280"/>
      <c r="AT121" s="280"/>
      <c r="AU121" s="280"/>
      <c r="AV121" s="280"/>
      <c r="AW121" s="280"/>
      <c r="AX121" s="280"/>
      <c r="AY121" s="280"/>
      <c r="AZ121" s="280"/>
      <c r="BA121" s="280"/>
      <c r="BB121" s="280"/>
      <c r="BC121" s="280"/>
      <c r="BD121" s="280"/>
      <c r="BE121" s="280"/>
      <c r="BF121" s="280"/>
      <c r="BG121" s="280"/>
      <c r="BH121" s="280"/>
      <c r="BI121" s="280"/>
      <c r="BJ121" s="280"/>
      <c r="BK121" s="280"/>
      <c r="BL121" s="280"/>
      <c r="BM121" s="280"/>
      <c r="BN121" s="280"/>
      <c r="BO121" s="280"/>
      <c r="BP121" s="280"/>
      <c r="BQ121" s="280"/>
      <c r="BR121" s="280"/>
      <c r="BS121" s="280"/>
      <c r="BT121" s="280"/>
      <c r="BU121" s="280"/>
      <c r="BV121" s="280"/>
      <c r="BW121" s="280"/>
      <c r="BX121" s="280"/>
      <c r="BY121" s="280"/>
      <c r="BZ121" s="280"/>
      <c r="CA121" s="280"/>
      <c r="CB121" s="280"/>
      <c r="CC121" s="280"/>
      <c r="CD121" s="280"/>
      <c r="CE121" s="280"/>
      <c r="CF121" s="280"/>
      <c r="CG121" s="280"/>
      <c r="CH121" s="280"/>
    </row>
    <row r="122" spans="1:86" s="3" customFormat="1" ht="27.95" customHeight="1" thickBot="1" x14ac:dyDescent="0.25">
      <c r="A122" s="435"/>
      <c r="B122" s="358" t="s">
        <v>293</v>
      </c>
      <c r="C122" s="220" t="s">
        <v>735</v>
      </c>
      <c r="D122" s="664"/>
      <c r="E122" s="665"/>
      <c r="F122" s="664"/>
      <c r="G122" s="665"/>
      <c r="H122" s="664"/>
      <c r="I122" s="665"/>
      <c r="J122" s="664"/>
      <c r="K122" s="665"/>
      <c r="L122" s="664"/>
      <c r="M122" s="665"/>
      <c r="N122" s="664"/>
      <c r="O122" s="665"/>
      <c r="P122" s="664"/>
      <c r="Q122" s="665"/>
      <c r="R122" s="664"/>
      <c r="S122" s="665"/>
      <c r="T122" s="112"/>
      <c r="U122" s="64">
        <f>IF(OR(D122="s",F122="s",H122="s",J122="s",L122="s",N122="s",P122="s",R122="s"), 0, IF(OR(D122="a",F122="a",H122="a",J122="a",L122="a",N122="a",P122="a",R122="a"),V122,0))</f>
        <v>0</v>
      </c>
      <c r="V122" s="399">
        <f>IF(T122="na",0,10)</f>
        <v>10</v>
      </c>
      <c r="W122" s="85">
        <f>COUNTIF(D122:S122,"a")+COUNTIF(D122:S122,"s")+COUNTIF(T122,"NA")</f>
        <v>0</v>
      </c>
      <c r="X122" s="263"/>
      <c r="Y122" s="357"/>
      <c r="Z122" s="302" t="s">
        <v>239</v>
      </c>
      <c r="AA122" s="280"/>
      <c r="AB122" s="280"/>
      <c r="AC122" s="280"/>
      <c r="AD122" s="280"/>
      <c r="AE122" s="280"/>
      <c r="AF122" s="280"/>
      <c r="AG122" s="280"/>
      <c r="AH122" s="280"/>
      <c r="AI122" s="280"/>
      <c r="AJ122" s="280"/>
      <c r="AK122" s="280"/>
      <c r="AL122" s="280"/>
      <c r="AM122" s="280"/>
      <c r="AN122" s="280"/>
      <c r="AO122" s="280"/>
      <c r="AP122" s="280"/>
      <c r="AQ122" s="280"/>
      <c r="AR122" s="280"/>
      <c r="AS122" s="280"/>
      <c r="AT122" s="280"/>
      <c r="AU122" s="280"/>
      <c r="AV122" s="280"/>
      <c r="AW122" s="280"/>
      <c r="AX122" s="280"/>
      <c r="AY122" s="280"/>
      <c r="AZ122" s="280"/>
      <c r="BA122" s="280"/>
      <c r="BB122" s="280"/>
      <c r="BC122" s="280"/>
      <c r="BD122" s="280"/>
      <c r="BE122" s="280"/>
      <c r="BF122" s="280"/>
      <c r="BG122" s="280"/>
      <c r="BH122" s="280"/>
      <c r="BI122" s="280"/>
      <c r="BJ122" s="280"/>
      <c r="BK122" s="280"/>
      <c r="BL122" s="280"/>
      <c r="BM122" s="280"/>
      <c r="BN122" s="280"/>
      <c r="BO122" s="280"/>
      <c r="BP122" s="280"/>
      <c r="BQ122" s="280"/>
      <c r="BR122" s="280"/>
      <c r="BS122" s="280"/>
      <c r="BT122" s="280"/>
      <c r="BU122" s="280"/>
      <c r="BV122" s="280"/>
      <c r="BW122" s="280"/>
      <c r="BX122" s="280"/>
      <c r="BY122" s="280"/>
      <c r="BZ122" s="280"/>
      <c r="CA122" s="280"/>
      <c r="CB122" s="280"/>
      <c r="CC122" s="280"/>
      <c r="CD122" s="280"/>
      <c r="CE122" s="280"/>
      <c r="CF122" s="280"/>
      <c r="CG122" s="280"/>
      <c r="CH122" s="280"/>
    </row>
    <row r="123" spans="1:86" s="3" customFormat="1" ht="21" customHeight="1" thickTop="1" thickBot="1" x14ac:dyDescent="0.25">
      <c r="A123" s="383"/>
      <c r="B123" s="171"/>
      <c r="C123" s="359"/>
      <c r="D123" s="677" t="s">
        <v>515</v>
      </c>
      <c r="E123" s="760"/>
      <c r="F123" s="760"/>
      <c r="G123" s="760"/>
      <c r="H123" s="760"/>
      <c r="I123" s="760"/>
      <c r="J123" s="760"/>
      <c r="K123" s="760"/>
      <c r="L123" s="760"/>
      <c r="M123" s="760"/>
      <c r="N123" s="760"/>
      <c r="O123" s="760"/>
      <c r="P123" s="760"/>
      <c r="Q123" s="760"/>
      <c r="R123" s="760"/>
      <c r="S123" s="760"/>
      <c r="T123" s="761"/>
      <c r="U123" s="224">
        <f>SUM(U121:U122)</f>
        <v>0</v>
      </c>
      <c r="V123" s="431">
        <f>SUM(V121:V122)</f>
        <v>20</v>
      </c>
      <c r="W123" s="85"/>
      <c r="X123" s="276"/>
      <c r="Y123" s="357"/>
      <c r="Z123" s="302"/>
      <c r="AA123" s="280"/>
      <c r="AB123" s="300"/>
      <c r="AC123" s="300"/>
      <c r="AD123" s="300"/>
      <c r="AE123" s="280"/>
      <c r="AF123" s="280"/>
      <c r="AG123" s="280"/>
      <c r="AH123" s="280"/>
      <c r="AI123" s="280"/>
      <c r="AJ123" s="280"/>
      <c r="AK123" s="280"/>
      <c r="AL123" s="280"/>
      <c r="AM123" s="280"/>
      <c r="AN123" s="280"/>
      <c r="AO123" s="280"/>
      <c r="AP123" s="280"/>
      <c r="AQ123" s="280"/>
      <c r="AR123" s="280"/>
      <c r="AS123" s="280"/>
      <c r="AT123" s="280"/>
      <c r="AU123" s="280"/>
      <c r="AV123" s="280"/>
      <c r="AW123" s="280"/>
      <c r="AX123" s="280"/>
      <c r="AY123" s="280"/>
      <c r="AZ123" s="280"/>
      <c r="BA123" s="280"/>
      <c r="BB123" s="280"/>
      <c r="BC123" s="280"/>
      <c r="BD123" s="280"/>
      <c r="BE123" s="280"/>
      <c r="BF123" s="280"/>
      <c r="BG123" s="280"/>
      <c r="BH123" s="280"/>
      <c r="BI123" s="280"/>
      <c r="BJ123" s="280"/>
      <c r="BK123" s="280"/>
      <c r="BL123" s="280"/>
      <c r="BM123" s="280"/>
      <c r="BN123" s="280"/>
      <c r="BO123" s="280"/>
      <c r="BP123" s="280"/>
      <c r="BQ123" s="280"/>
      <c r="BR123" s="280"/>
      <c r="BS123" s="280"/>
      <c r="BT123" s="280"/>
      <c r="BU123" s="280"/>
      <c r="BV123" s="280"/>
      <c r="BW123" s="280"/>
      <c r="BX123" s="280"/>
      <c r="BY123" s="280"/>
      <c r="BZ123" s="280"/>
      <c r="CA123" s="280"/>
    </row>
    <row r="124" spans="1:86" s="3" customFormat="1" ht="21" customHeight="1" thickBot="1" x14ac:dyDescent="0.25">
      <c r="A124" s="382"/>
      <c r="B124" s="116"/>
      <c r="C124" s="365"/>
      <c r="D124" s="875"/>
      <c r="E124" s="682"/>
      <c r="F124" s="943">
        <f>IF(T122="na",10,20)</f>
        <v>20</v>
      </c>
      <c r="G124" s="675"/>
      <c r="H124" s="675"/>
      <c r="I124" s="675"/>
      <c r="J124" s="675"/>
      <c r="K124" s="675"/>
      <c r="L124" s="675"/>
      <c r="M124" s="675"/>
      <c r="N124" s="675"/>
      <c r="O124" s="675"/>
      <c r="P124" s="675"/>
      <c r="Q124" s="675"/>
      <c r="R124" s="675"/>
      <c r="S124" s="675"/>
      <c r="T124" s="675"/>
      <c r="U124" s="675"/>
      <c r="V124" s="676"/>
      <c r="W124" s="85"/>
      <c r="X124" s="350"/>
      <c r="Y124" s="357"/>
      <c r="Z124" s="302"/>
      <c r="AA124" s="280"/>
      <c r="AB124" s="300"/>
      <c r="AC124" s="300"/>
      <c r="AD124" s="300"/>
      <c r="AE124" s="280"/>
      <c r="AF124" s="280"/>
      <c r="AG124" s="280"/>
      <c r="AH124" s="280"/>
      <c r="AI124" s="280"/>
      <c r="AJ124" s="280"/>
      <c r="AK124" s="280"/>
      <c r="AL124" s="280"/>
      <c r="AM124" s="280"/>
      <c r="AN124" s="280"/>
      <c r="AO124" s="280"/>
      <c r="AP124" s="280"/>
      <c r="AQ124" s="280"/>
      <c r="AR124" s="280"/>
      <c r="AS124" s="280"/>
      <c r="AT124" s="280"/>
      <c r="AU124" s="280"/>
      <c r="AV124" s="280"/>
      <c r="AW124" s="280"/>
      <c r="AX124" s="280"/>
      <c r="AY124" s="280"/>
      <c r="AZ124" s="280"/>
      <c r="BA124" s="280"/>
      <c r="BB124" s="280"/>
      <c r="BC124" s="280"/>
      <c r="BD124" s="280"/>
      <c r="BE124" s="280"/>
      <c r="BF124" s="280"/>
      <c r="BG124" s="280"/>
      <c r="BH124" s="280"/>
      <c r="BI124" s="280"/>
      <c r="BJ124" s="280"/>
      <c r="BK124" s="280"/>
      <c r="BL124" s="280"/>
      <c r="BM124" s="280"/>
      <c r="BN124" s="280"/>
      <c r="BO124" s="280"/>
      <c r="BP124" s="280"/>
      <c r="BQ124" s="280"/>
      <c r="BR124" s="280"/>
      <c r="BS124" s="280"/>
      <c r="BT124" s="280"/>
      <c r="BU124" s="280"/>
      <c r="BV124" s="280"/>
      <c r="BW124" s="280"/>
      <c r="BX124" s="280"/>
      <c r="BY124" s="280"/>
      <c r="BZ124" s="280"/>
      <c r="CA124" s="280"/>
    </row>
    <row r="125" spans="1:86" ht="30" customHeight="1" thickBot="1" x14ac:dyDescent="0.25">
      <c r="A125" s="380"/>
      <c r="B125" s="253" t="s">
        <v>144</v>
      </c>
      <c r="C125" s="332" t="s">
        <v>449</v>
      </c>
      <c r="D125" s="232"/>
      <c r="E125" s="229"/>
      <c r="F125" s="231"/>
      <c r="G125" s="409"/>
      <c r="H125" s="227" t="s">
        <v>514</v>
      </c>
      <c r="I125" s="410"/>
      <c r="J125" s="230" t="s">
        <v>514</v>
      </c>
      <c r="K125" s="409"/>
      <c r="L125" s="231"/>
      <c r="M125" s="228"/>
      <c r="N125" s="232"/>
      <c r="O125" s="229"/>
      <c r="P125" s="231"/>
      <c r="Q125" s="228"/>
      <c r="R125" s="231"/>
      <c r="S125" s="228"/>
      <c r="T125" s="445"/>
      <c r="U125" s="333"/>
      <c r="V125" s="384"/>
      <c r="Z125" s="302"/>
    </row>
    <row r="126" spans="1:86" ht="27.95" customHeight="1" x14ac:dyDescent="0.2">
      <c r="A126" s="383"/>
      <c r="B126" s="239" t="s">
        <v>145</v>
      </c>
      <c r="C126" s="199" t="s">
        <v>425</v>
      </c>
      <c r="D126" s="678"/>
      <c r="E126" s="679"/>
      <c r="F126" s="678"/>
      <c r="G126" s="679"/>
      <c r="H126" s="678"/>
      <c r="I126" s="679"/>
      <c r="J126" s="678"/>
      <c r="K126" s="679"/>
      <c r="L126" s="678"/>
      <c r="M126" s="679"/>
      <c r="N126" s="678"/>
      <c r="O126" s="679"/>
      <c r="P126" s="678"/>
      <c r="Q126" s="679"/>
      <c r="R126" s="678"/>
      <c r="S126" s="679"/>
      <c r="T126" s="65"/>
      <c r="U126" s="66">
        <f>IF(OR(D126="s",F126="s",H126="s",J126="s",L126="s",N126="s",P126="s",R126="s"), 0, IF(OR(D126="a",F126="a",H126="a",J126="a",L126="a",N126="a",P126="a",R126="a"),V126,0))</f>
        <v>0</v>
      </c>
      <c r="V126" s="390">
        <v>10</v>
      </c>
      <c r="W126" s="85">
        <f>COUNTIF(D126:S126,"a")+COUNTIF(D126:S126,"s")</f>
        <v>0</v>
      </c>
      <c r="X126" s="335"/>
      <c r="Z126" s="302" t="s">
        <v>239</v>
      </c>
    </row>
    <row r="127" spans="1:86" ht="27.95" customHeight="1" thickBot="1" x14ac:dyDescent="0.25">
      <c r="A127" s="383"/>
      <c r="B127" s="234" t="s">
        <v>146</v>
      </c>
      <c r="C127" s="200" t="s">
        <v>419</v>
      </c>
      <c r="D127" s="664"/>
      <c r="E127" s="665"/>
      <c r="F127" s="664"/>
      <c r="G127" s="665"/>
      <c r="H127" s="664"/>
      <c r="I127" s="665"/>
      <c r="J127" s="664"/>
      <c r="K127" s="665"/>
      <c r="L127" s="664"/>
      <c r="M127" s="665"/>
      <c r="N127" s="664"/>
      <c r="O127" s="665"/>
      <c r="P127" s="664"/>
      <c r="Q127" s="665"/>
      <c r="R127" s="664"/>
      <c r="S127" s="665"/>
      <c r="T127" s="65"/>
      <c r="U127" s="64">
        <f>IF(OR(D127="s",F127="s",H127="s",J127="s",L127="s",N127="s",P127="s",R127="s"), 0, IF(OR(D127="a",F127="a",H127="a",J127="a",L127="a",N127="a",P127="a",R127="a"),V127,0))</f>
        <v>0</v>
      </c>
      <c r="V127" s="399">
        <v>10</v>
      </c>
      <c r="W127" s="85">
        <f>COUNTIF(D127:S127,"a")+COUNTIF(D127:S127,"s")</f>
        <v>0</v>
      </c>
      <c r="X127" s="335"/>
      <c r="Z127" s="302" t="s">
        <v>239</v>
      </c>
    </row>
    <row r="128" spans="1:86" ht="21.6" customHeight="1" thickTop="1" thickBot="1" x14ac:dyDescent="0.25">
      <c r="A128" s="383"/>
      <c r="B128" s="171"/>
      <c r="C128" s="198"/>
      <c r="D128" s="677" t="s">
        <v>515</v>
      </c>
      <c r="E128" s="760"/>
      <c r="F128" s="760"/>
      <c r="G128" s="760"/>
      <c r="H128" s="760"/>
      <c r="I128" s="760"/>
      <c r="J128" s="760"/>
      <c r="K128" s="760"/>
      <c r="L128" s="760"/>
      <c r="M128" s="760"/>
      <c r="N128" s="760"/>
      <c r="O128" s="760"/>
      <c r="P128" s="760"/>
      <c r="Q128" s="760"/>
      <c r="R128" s="760"/>
      <c r="S128" s="760"/>
      <c r="T128" s="761"/>
      <c r="U128" s="2">
        <f>SUM(U126:U127)</f>
        <v>0</v>
      </c>
      <c r="V128" s="431">
        <f>SUM(V126:V127)</f>
        <v>20</v>
      </c>
      <c r="Y128" s="306"/>
      <c r="Z128" s="302"/>
    </row>
    <row r="129" spans="1:102" ht="21" customHeight="1" thickBot="1" x14ac:dyDescent="0.25">
      <c r="A129" s="383"/>
      <c r="B129" s="71"/>
      <c r="C129" s="124"/>
      <c r="D129" s="875"/>
      <c r="E129" s="682"/>
      <c r="F129" s="944">
        <v>20</v>
      </c>
      <c r="G129" s="675"/>
      <c r="H129" s="675"/>
      <c r="I129" s="675"/>
      <c r="J129" s="675"/>
      <c r="K129" s="675"/>
      <c r="L129" s="675"/>
      <c r="M129" s="675"/>
      <c r="N129" s="675"/>
      <c r="O129" s="675"/>
      <c r="P129" s="675"/>
      <c r="Q129" s="675"/>
      <c r="R129" s="675"/>
      <c r="S129" s="675"/>
      <c r="T129" s="675"/>
      <c r="U129" s="675"/>
      <c r="V129" s="676"/>
      <c r="Z129" s="302"/>
    </row>
    <row r="130" spans="1:102" ht="30" customHeight="1" thickBot="1" x14ac:dyDescent="0.25">
      <c r="A130" s="383"/>
      <c r="B130" s="235" t="s">
        <v>353</v>
      </c>
      <c r="C130" s="147" t="s">
        <v>450</v>
      </c>
      <c r="D130" s="13" t="s">
        <v>514</v>
      </c>
      <c r="E130" s="21"/>
      <c r="F130" s="22" t="s">
        <v>514</v>
      </c>
      <c r="G130" s="23"/>
      <c r="H130" s="13"/>
      <c r="I130" s="21"/>
      <c r="J130" s="22" t="s">
        <v>514</v>
      </c>
      <c r="K130" s="23"/>
      <c r="L130" s="13"/>
      <c r="M130" s="28"/>
      <c r="N130" s="29"/>
      <c r="O130" s="30"/>
      <c r="P130" s="31"/>
      <c r="Q130" s="30"/>
      <c r="R130" s="31"/>
      <c r="S130" s="28"/>
      <c r="T130" s="27"/>
      <c r="U130" s="32"/>
      <c r="V130" s="32"/>
      <c r="Z130" s="302"/>
    </row>
    <row r="131" spans="1:102" ht="27.95" customHeight="1" thickBot="1" x14ac:dyDescent="0.25">
      <c r="A131" s="383"/>
      <c r="B131" s="233" t="s">
        <v>352</v>
      </c>
      <c r="C131" s="121" t="s">
        <v>258</v>
      </c>
      <c r="D131" s="678"/>
      <c r="E131" s="679"/>
      <c r="F131" s="678"/>
      <c r="G131" s="679"/>
      <c r="H131" s="678"/>
      <c r="I131" s="679"/>
      <c r="J131" s="678"/>
      <c r="K131" s="679"/>
      <c r="L131" s="678"/>
      <c r="M131" s="679"/>
      <c r="N131" s="678"/>
      <c r="O131" s="679"/>
      <c r="P131" s="678"/>
      <c r="Q131" s="679"/>
      <c r="R131" s="678"/>
      <c r="S131" s="679"/>
      <c r="T131" s="65"/>
      <c r="U131" s="66">
        <f>IF(OR(D131="s",F131="s",H131="s",J131="s",L131="s",N131="s",P131="s",R131="s"), 0, IF(OR(D131="a",F131="a",H131="a",J131="a",L131="a",N131="a",P131="a",R131="a"),V131,0))</f>
        <v>0</v>
      </c>
      <c r="V131" s="429">
        <v>10</v>
      </c>
      <c r="W131" s="85">
        <f>COUNTIF(D131:S131,"a")+COUNTIF(D131:S131,"s")</f>
        <v>0</v>
      </c>
      <c r="X131" s="335"/>
      <c r="Z131" s="302"/>
    </row>
    <row r="132" spans="1:102" s="72" customFormat="1" ht="27.95" customHeight="1" thickBot="1" x14ac:dyDescent="0.25">
      <c r="A132" s="383"/>
      <c r="B132" s="233" t="s">
        <v>147</v>
      </c>
      <c r="C132" s="128" t="s">
        <v>200</v>
      </c>
      <c r="D132" s="666"/>
      <c r="E132" s="667"/>
      <c r="F132" s="666"/>
      <c r="G132" s="667"/>
      <c r="H132" s="666"/>
      <c r="I132" s="667"/>
      <c r="J132" s="666"/>
      <c r="K132" s="667"/>
      <c r="L132" s="666"/>
      <c r="M132" s="667"/>
      <c r="N132" s="666"/>
      <c r="O132" s="667"/>
      <c r="P132" s="666"/>
      <c r="Q132" s="667"/>
      <c r="R132" s="666"/>
      <c r="S132" s="667"/>
      <c r="T132" s="65"/>
      <c r="U132" s="63">
        <f>IF(OR(D132="s",F132="s",H132="s",J132="s",L132="s",N132="s",P132="s",R132="s"), 0, IF(OR(D132="a",F132="a",H132="a",J132="a",L132="a",N132="a",P132="a",R132="a"),V132,0))</f>
        <v>0</v>
      </c>
      <c r="V132" s="433">
        <v>10</v>
      </c>
      <c r="W132" s="85">
        <f>COUNTIF(D132:S132,"a")+COUNTIF(D132:S132,"s")</f>
        <v>0</v>
      </c>
      <c r="X132" s="335"/>
      <c r="Y132" s="287"/>
      <c r="Z132" s="302"/>
      <c r="AA132" s="280"/>
      <c r="AB132" s="280"/>
      <c r="AC132" s="280"/>
      <c r="AD132" s="280"/>
      <c r="AE132" s="280"/>
      <c r="AF132" s="280"/>
      <c r="AG132" s="280"/>
      <c r="AH132" s="280"/>
      <c r="AI132" s="280"/>
      <c r="AJ132" s="280"/>
      <c r="AK132" s="280"/>
      <c r="AL132" s="280"/>
      <c r="AM132" s="280"/>
      <c r="AN132" s="280"/>
      <c r="AO132" s="280"/>
      <c r="AP132" s="280"/>
      <c r="AQ132" s="280"/>
      <c r="AR132" s="280"/>
      <c r="AS132" s="280"/>
      <c r="AT132" s="280"/>
      <c r="AU132" s="280"/>
      <c r="AV132" s="280"/>
      <c r="AW132" s="280"/>
      <c r="AX132" s="280"/>
      <c r="AY132" s="280"/>
      <c r="AZ132" s="280"/>
      <c r="BA132" s="280"/>
      <c r="BB132" s="280"/>
      <c r="BC132" s="280"/>
      <c r="BD132" s="280"/>
      <c r="BE132" s="280"/>
      <c r="BF132" s="280"/>
      <c r="BG132" s="280"/>
      <c r="BH132" s="280"/>
      <c r="BI132" s="280"/>
      <c r="BJ132" s="282"/>
      <c r="BK132" s="282"/>
      <c r="BL132" s="282"/>
      <c r="BM132" s="282"/>
      <c r="BN132" s="282"/>
      <c r="BO132" s="282"/>
      <c r="BP132" s="282"/>
      <c r="BQ132" s="282"/>
      <c r="BR132" s="282"/>
      <c r="BS132" s="282"/>
      <c r="BT132" s="282"/>
      <c r="BU132" s="282"/>
      <c r="BV132" s="282"/>
      <c r="BW132" s="282"/>
      <c r="BX132" s="282"/>
      <c r="BY132" s="282"/>
      <c r="BZ132" s="282"/>
      <c r="CA132" s="282"/>
      <c r="CB132" s="282"/>
      <c r="CC132" s="282"/>
      <c r="CD132" s="282"/>
      <c r="CE132" s="282"/>
      <c r="CF132" s="282"/>
      <c r="CG132" s="282"/>
      <c r="CH132" s="282"/>
      <c r="CI132" s="282"/>
      <c r="CJ132" s="282"/>
      <c r="CK132" s="282"/>
      <c r="CL132" s="282"/>
      <c r="CM132" s="282"/>
      <c r="CN132" s="282"/>
      <c r="CO132" s="282"/>
      <c r="CP132" s="282"/>
      <c r="CQ132" s="282"/>
      <c r="CR132" s="282"/>
      <c r="CS132" s="282"/>
      <c r="CT132" s="282"/>
      <c r="CU132" s="282"/>
      <c r="CV132" s="282"/>
      <c r="CW132" s="282"/>
      <c r="CX132" s="282"/>
    </row>
    <row r="133" spans="1:102" s="72" customFormat="1" ht="27.95" customHeight="1" thickBot="1" x14ac:dyDescent="0.25">
      <c r="A133" s="383"/>
      <c r="B133" s="248" t="s">
        <v>148</v>
      </c>
      <c r="C133" s="190" t="s">
        <v>477</v>
      </c>
      <c r="D133" s="666"/>
      <c r="E133" s="667"/>
      <c r="F133" s="666"/>
      <c r="G133" s="667"/>
      <c r="H133" s="666"/>
      <c r="I133" s="667"/>
      <c r="J133" s="666"/>
      <c r="K133" s="667"/>
      <c r="L133" s="666"/>
      <c r="M133" s="667"/>
      <c r="N133" s="666"/>
      <c r="O133" s="667"/>
      <c r="P133" s="666"/>
      <c r="Q133" s="667"/>
      <c r="R133" s="666"/>
      <c r="S133" s="667"/>
      <c r="T133" s="65"/>
      <c r="U133" s="63">
        <f>IF(OR(D133="s",F133="s",H133="s",J133="s",L133="s",N133="s",P133="s",R133="s"), 0, IF(OR(D133="a",F133="a",H133="a",J133="a",L133="a",N133="a",P133="a",R133="a"),V133,0))</f>
        <v>0</v>
      </c>
      <c r="V133" s="433">
        <v>20</v>
      </c>
      <c r="W133" s="85">
        <f>COUNTIF(D133:S133,"a")+COUNTIF(D133:S133,"s")</f>
        <v>0</v>
      </c>
      <c r="X133" s="335"/>
      <c r="Y133" s="287"/>
      <c r="Z133" s="302" t="s">
        <v>239</v>
      </c>
      <c r="AA133" s="280"/>
      <c r="AB133" s="280"/>
      <c r="AC133" s="280"/>
      <c r="AD133" s="280"/>
      <c r="AE133" s="280"/>
      <c r="AF133" s="280"/>
      <c r="AG133" s="280"/>
      <c r="AH133" s="280"/>
      <c r="AI133" s="280"/>
      <c r="AJ133" s="280"/>
      <c r="AK133" s="280"/>
      <c r="AL133" s="280"/>
      <c r="AM133" s="280"/>
      <c r="AN133" s="280"/>
      <c r="AO133" s="280"/>
      <c r="AP133" s="280"/>
      <c r="AQ133" s="280"/>
      <c r="AR133" s="280"/>
      <c r="AS133" s="280"/>
      <c r="AT133" s="280"/>
      <c r="AU133" s="280"/>
      <c r="AV133" s="280"/>
      <c r="AW133" s="280"/>
      <c r="AX133" s="280"/>
      <c r="AY133" s="280"/>
      <c r="AZ133" s="280"/>
      <c r="BA133" s="280"/>
      <c r="BB133" s="280"/>
      <c r="BC133" s="280"/>
      <c r="BD133" s="280"/>
      <c r="BE133" s="280"/>
      <c r="BF133" s="280"/>
      <c r="BG133" s="280"/>
      <c r="BH133" s="280"/>
      <c r="BI133" s="280"/>
      <c r="BJ133" s="282"/>
      <c r="BK133" s="282"/>
      <c r="BL133" s="282"/>
      <c r="BM133" s="282"/>
      <c r="BN133" s="282"/>
      <c r="BO133" s="282"/>
      <c r="BP133" s="282"/>
      <c r="BQ133" s="282"/>
      <c r="BR133" s="282"/>
      <c r="BS133" s="282"/>
      <c r="BT133" s="282"/>
      <c r="BU133" s="282"/>
      <c r="BV133" s="282"/>
      <c r="BW133" s="282"/>
      <c r="BX133" s="282"/>
      <c r="BY133" s="282"/>
      <c r="BZ133" s="282"/>
      <c r="CA133" s="282"/>
      <c r="CB133" s="282"/>
      <c r="CC133" s="282"/>
      <c r="CD133" s="282"/>
      <c r="CE133" s="282"/>
      <c r="CF133" s="282"/>
      <c r="CG133" s="282"/>
      <c r="CH133" s="282"/>
      <c r="CI133" s="282"/>
      <c r="CJ133" s="282"/>
      <c r="CK133" s="282"/>
      <c r="CL133" s="282"/>
      <c r="CM133" s="282"/>
      <c r="CN133" s="282"/>
      <c r="CO133" s="282"/>
      <c r="CP133" s="282"/>
      <c r="CQ133" s="282"/>
      <c r="CR133" s="282"/>
      <c r="CS133" s="282"/>
      <c r="CT133" s="282"/>
      <c r="CU133" s="282"/>
      <c r="CV133" s="282"/>
      <c r="CW133" s="282"/>
      <c r="CX133" s="282"/>
    </row>
    <row r="134" spans="1:102" s="72" customFormat="1" ht="27.95" customHeight="1" thickBot="1" x14ac:dyDescent="0.25">
      <c r="A134" s="383"/>
      <c r="B134" s="234" t="s">
        <v>149</v>
      </c>
      <c r="C134" s="201" t="s">
        <v>406</v>
      </c>
      <c r="D134" s="664"/>
      <c r="E134" s="665"/>
      <c r="F134" s="664"/>
      <c r="G134" s="665"/>
      <c r="H134" s="664"/>
      <c r="I134" s="665"/>
      <c r="J134" s="664"/>
      <c r="K134" s="665"/>
      <c r="L134" s="664"/>
      <c r="M134" s="665"/>
      <c r="N134" s="664"/>
      <c r="O134" s="665"/>
      <c r="P134" s="664"/>
      <c r="Q134" s="665"/>
      <c r="R134" s="664"/>
      <c r="S134" s="665"/>
      <c r="T134" s="65"/>
      <c r="U134" s="64">
        <f>IF(OR(D134="s",F134="s",H134="s",J134="s",L134="s",N134="s",P134="s",R134="s"), 0, IF(OR(D134="a",F134="a",H134="a",J134="a",L134="a",N134="a",P134="a",R134="a"),V134,0))</f>
        <v>0</v>
      </c>
      <c r="V134" s="436">
        <v>10</v>
      </c>
      <c r="W134" s="85">
        <f>COUNTIF(D134:S134,"a")+COUNTIF(D134:S134,"s")</f>
        <v>0</v>
      </c>
      <c r="X134" s="335"/>
      <c r="Y134" s="287"/>
      <c r="Z134" s="302" t="s">
        <v>239</v>
      </c>
      <c r="AA134" s="280"/>
      <c r="AB134" s="280"/>
      <c r="AC134" s="280"/>
      <c r="AD134" s="280"/>
      <c r="AE134" s="280"/>
      <c r="AF134" s="280"/>
      <c r="AG134" s="280"/>
      <c r="AH134" s="280"/>
      <c r="AI134" s="280"/>
      <c r="AJ134" s="280"/>
      <c r="AK134" s="280"/>
      <c r="AL134" s="280"/>
      <c r="AM134" s="280"/>
      <c r="AN134" s="280"/>
      <c r="AO134" s="280"/>
      <c r="AP134" s="280"/>
      <c r="AQ134" s="280"/>
      <c r="AR134" s="280"/>
      <c r="AS134" s="280"/>
      <c r="AT134" s="280"/>
      <c r="AU134" s="280"/>
      <c r="AV134" s="280"/>
      <c r="AW134" s="280"/>
      <c r="AX134" s="280"/>
      <c r="AY134" s="280"/>
      <c r="AZ134" s="280"/>
      <c r="BA134" s="280"/>
      <c r="BB134" s="280"/>
      <c r="BC134" s="280"/>
      <c r="BD134" s="280"/>
      <c r="BE134" s="280"/>
      <c r="BF134" s="280"/>
      <c r="BG134" s="280"/>
      <c r="BH134" s="280"/>
      <c r="BI134" s="280"/>
      <c r="BJ134" s="282"/>
      <c r="BK134" s="282"/>
      <c r="BL134" s="282"/>
      <c r="BM134" s="282"/>
      <c r="BN134" s="282"/>
      <c r="BO134" s="282"/>
      <c r="BP134" s="282"/>
      <c r="BQ134" s="282"/>
      <c r="BR134" s="282"/>
      <c r="BS134" s="282"/>
      <c r="BT134" s="282"/>
      <c r="BU134" s="282"/>
      <c r="BV134" s="282"/>
      <c r="BW134" s="282"/>
      <c r="BX134" s="282"/>
      <c r="BY134" s="282"/>
      <c r="BZ134" s="282"/>
      <c r="CA134" s="282"/>
      <c r="CB134" s="282"/>
      <c r="CC134" s="282"/>
      <c r="CD134" s="282"/>
      <c r="CE134" s="282"/>
      <c r="CF134" s="282"/>
      <c r="CG134" s="282"/>
      <c r="CH134" s="282"/>
      <c r="CI134" s="282"/>
      <c r="CJ134" s="282"/>
      <c r="CK134" s="282"/>
      <c r="CL134" s="282"/>
      <c r="CM134" s="282"/>
      <c r="CN134" s="282"/>
      <c r="CO134" s="282"/>
      <c r="CP134" s="282"/>
      <c r="CQ134" s="282"/>
      <c r="CR134" s="282"/>
      <c r="CS134" s="282"/>
      <c r="CT134" s="282"/>
      <c r="CU134" s="282"/>
      <c r="CV134" s="282"/>
      <c r="CW134" s="282"/>
      <c r="CX134" s="282"/>
    </row>
    <row r="135" spans="1:102" s="72" customFormat="1" ht="21.6" customHeight="1" thickTop="1" thickBot="1" x14ac:dyDescent="0.25">
      <c r="A135" s="383"/>
      <c r="B135" s="172"/>
      <c r="C135" s="170"/>
      <c r="D135" s="677" t="s">
        <v>515</v>
      </c>
      <c r="E135" s="760"/>
      <c r="F135" s="760"/>
      <c r="G135" s="760"/>
      <c r="H135" s="760"/>
      <c r="I135" s="760"/>
      <c r="J135" s="760"/>
      <c r="K135" s="760"/>
      <c r="L135" s="760"/>
      <c r="M135" s="760"/>
      <c r="N135" s="760"/>
      <c r="O135" s="760"/>
      <c r="P135" s="760"/>
      <c r="Q135" s="760"/>
      <c r="R135" s="760"/>
      <c r="S135" s="760"/>
      <c r="T135" s="761"/>
      <c r="U135" s="2">
        <f>SUM(U131:U134)</f>
        <v>0</v>
      </c>
      <c r="V135" s="437">
        <f>SUM(V131:V134)</f>
        <v>50</v>
      </c>
      <c r="W135" s="85"/>
      <c r="X135" s="85"/>
      <c r="Y135" s="287"/>
      <c r="Z135" s="302"/>
      <c r="AA135" s="280"/>
      <c r="AB135" s="280"/>
      <c r="AC135" s="280"/>
      <c r="AD135" s="280"/>
      <c r="AE135" s="280"/>
      <c r="AF135" s="280"/>
      <c r="AG135" s="280"/>
      <c r="AH135" s="280"/>
      <c r="AI135" s="280"/>
      <c r="AJ135" s="280"/>
      <c r="AK135" s="280"/>
      <c r="AL135" s="280"/>
      <c r="AM135" s="280"/>
      <c r="AN135" s="280"/>
      <c r="AO135" s="280"/>
      <c r="AP135" s="280"/>
      <c r="AQ135" s="280"/>
      <c r="AR135" s="280"/>
      <c r="AS135" s="280"/>
      <c r="AT135" s="280"/>
      <c r="AU135" s="280"/>
      <c r="AV135" s="280"/>
      <c r="AW135" s="280"/>
      <c r="AX135" s="280"/>
      <c r="AY135" s="280"/>
      <c r="AZ135" s="280"/>
      <c r="BA135" s="280"/>
      <c r="BB135" s="280"/>
      <c r="BC135" s="280"/>
      <c r="BD135" s="280"/>
      <c r="BE135" s="280"/>
      <c r="BF135" s="280"/>
      <c r="BG135" s="280"/>
      <c r="BH135" s="280"/>
      <c r="BI135" s="280"/>
      <c r="BJ135" s="282"/>
      <c r="BK135" s="282"/>
      <c r="BL135" s="282"/>
      <c r="BM135" s="282"/>
      <c r="BN135" s="282"/>
      <c r="BO135" s="282"/>
      <c r="BP135" s="282"/>
      <c r="BQ135" s="282"/>
      <c r="BR135" s="282"/>
      <c r="BS135" s="282"/>
      <c r="BT135" s="282"/>
      <c r="BU135" s="282"/>
      <c r="BV135" s="282"/>
      <c r="BW135" s="282"/>
      <c r="BX135" s="282"/>
      <c r="BY135" s="282"/>
      <c r="BZ135" s="282"/>
      <c r="CA135" s="282"/>
      <c r="CB135" s="282"/>
      <c r="CC135" s="282"/>
      <c r="CD135" s="282"/>
      <c r="CE135" s="282"/>
      <c r="CF135" s="282"/>
      <c r="CG135" s="282"/>
      <c r="CH135" s="282"/>
      <c r="CI135" s="282"/>
      <c r="CJ135" s="282"/>
      <c r="CK135" s="282"/>
      <c r="CL135" s="282"/>
      <c r="CM135" s="282"/>
      <c r="CN135" s="282"/>
      <c r="CO135" s="282"/>
      <c r="CP135" s="282"/>
      <c r="CQ135" s="282"/>
      <c r="CR135" s="282"/>
      <c r="CS135" s="282"/>
      <c r="CT135" s="282"/>
      <c r="CU135" s="282"/>
      <c r="CV135" s="282"/>
      <c r="CW135" s="282"/>
      <c r="CX135" s="282"/>
    </row>
    <row r="136" spans="1:102" ht="21.6" customHeight="1" thickBot="1" x14ac:dyDescent="0.25">
      <c r="A136" s="184"/>
      <c r="B136" s="151"/>
      <c r="C136" s="607"/>
      <c r="D136" s="875"/>
      <c r="E136" s="682"/>
      <c r="F136" s="759">
        <v>30</v>
      </c>
      <c r="G136" s="675"/>
      <c r="H136" s="675"/>
      <c r="I136" s="675"/>
      <c r="J136" s="675"/>
      <c r="K136" s="675"/>
      <c r="L136" s="675"/>
      <c r="M136" s="675"/>
      <c r="N136" s="675"/>
      <c r="O136" s="675"/>
      <c r="P136" s="675"/>
      <c r="Q136" s="675"/>
      <c r="R136" s="675"/>
      <c r="S136" s="675"/>
      <c r="T136" s="675"/>
      <c r="U136" s="675"/>
      <c r="V136" s="676"/>
      <c r="Y136" s="306"/>
      <c r="Z136" s="302"/>
    </row>
    <row r="137" spans="1:102" ht="33" customHeight="1" thickBot="1" x14ac:dyDescent="0.25">
      <c r="A137" s="441"/>
      <c r="B137" s="404" t="s">
        <v>354</v>
      </c>
      <c r="C137" s="915" t="s">
        <v>287</v>
      </c>
      <c r="D137" s="916"/>
      <c r="E137" s="916"/>
      <c r="F137" s="916"/>
      <c r="G137" s="916"/>
      <c r="H137" s="916"/>
      <c r="I137" s="916"/>
      <c r="J137" s="916"/>
      <c r="K137" s="916"/>
      <c r="L137" s="916"/>
      <c r="M137" s="916"/>
      <c r="N137" s="916"/>
      <c r="O137" s="916"/>
      <c r="P137" s="916"/>
      <c r="Q137" s="916"/>
      <c r="R137" s="916"/>
      <c r="S137" s="916"/>
      <c r="T137" s="916"/>
      <c r="U137" s="916"/>
      <c r="V137" s="917"/>
      <c r="Z137" s="302"/>
    </row>
    <row r="138" spans="1:102" ht="30" customHeight="1" thickBot="1" x14ac:dyDescent="0.25">
      <c r="A138" s="383"/>
      <c r="B138" s="245" t="s">
        <v>355</v>
      </c>
      <c r="C138" s="147" t="s">
        <v>451</v>
      </c>
      <c r="D138" s="14"/>
      <c r="E138" s="15"/>
      <c r="F138" s="16"/>
      <c r="G138" s="23"/>
      <c r="H138" s="13" t="s">
        <v>514</v>
      </c>
      <c r="I138" s="21"/>
      <c r="J138" s="22"/>
      <c r="K138" s="23"/>
      <c r="L138" s="13" t="s">
        <v>514</v>
      </c>
      <c r="M138" s="21"/>
      <c r="N138" s="22" t="s">
        <v>514</v>
      </c>
      <c r="O138" s="23"/>
      <c r="P138" s="13" t="s">
        <v>514</v>
      </c>
      <c r="Q138" s="21"/>
      <c r="R138" s="16"/>
      <c r="S138" s="17"/>
      <c r="T138" s="18"/>
      <c r="U138" s="20"/>
      <c r="V138" s="389"/>
      <c r="Z138" s="302"/>
    </row>
    <row r="139" spans="1:102" ht="27.95" customHeight="1" x14ac:dyDescent="0.2">
      <c r="A139" s="383"/>
      <c r="B139" s="236" t="s">
        <v>356</v>
      </c>
      <c r="C139" s="202" t="s">
        <v>212</v>
      </c>
      <c r="D139" s="678"/>
      <c r="E139" s="679"/>
      <c r="F139" s="678"/>
      <c r="G139" s="679"/>
      <c r="H139" s="678"/>
      <c r="I139" s="679"/>
      <c r="J139" s="678"/>
      <c r="K139" s="679"/>
      <c r="L139" s="678"/>
      <c r="M139" s="679"/>
      <c r="N139" s="678"/>
      <c r="O139" s="679"/>
      <c r="P139" s="678"/>
      <c r="Q139" s="679"/>
      <c r="R139" s="678"/>
      <c r="S139" s="679"/>
      <c r="T139" s="65"/>
      <c r="U139" s="66">
        <f>IF(OR(D139="s",F139="s",H139="s",J139="s",L139="s",N139="s",P139="s",R139="s"), 0, IF(OR(D139="a",F139="a",H139="a",J139="a",L139="a",N139="a",P139="a",R139="a"),V139,0))</f>
        <v>0</v>
      </c>
      <c r="V139" s="390">
        <v>10</v>
      </c>
      <c r="W139" s="85">
        <f>COUNTIF(D139:S139,"a")+COUNTIF(D139:S139,"s")</f>
        <v>0</v>
      </c>
      <c r="X139" s="335"/>
      <c r="Z139" s="302" t="s">
        <v>239</v>
      </c>
    </row>
    <row r="140" spans="1:102" ht="27.95" customHeight="1" x14ac:dyDescent="0.2">
      <c r="A140" s="383"/>
      <c r="B140" s="237" t="s">
        <v>357</v>
      </c>
      <c r="C140" s="203" t="s">
        <v>584</v>
      </c>
      <c r="D140" s="666"/>
      <c r="E140" s="667"/>
      <c r="F140" s="666"/>
      <c r="G140" s="667"/>
      <c r="H140" s="666"/>
      <c r="I140" s="667"/>
      <c r="J140" s="666"/>
      <c r="K140" s="667"/>
      <c r="L140" s="666"/>
      <c r="M140" s="667"/>
      <c r="N140" s="666"/>
      <c r="O140" s="667"/>
      <c r="P140" s="666"/>
      <c r="Q140" s="667"/>
      <c r="R140" s="666"/>
      <c r="S140" s="667"/>
      <c r="T140" s="65"/>
      <c r="U140" s="63">
        <f>IF(OR(D140="s",F140="s",H140="s",J140="s",L140="s",N140="s",P140="s",R140="s"), 0, IF(OR(D140="a",F140="a",H140="a",J140="a",L140="a",N140="a",P140="a",R140="a"),V140,0))</f>
        <v>0</v>
      </c>
      <c r="V140" s="387">
        <v>10</v>
      </c>
      <c r="W140" s="85">
        <f>COUNTIF(D140:S140,"a")+COUNTIF(D140:S140,"s")</f>
        <v>0</v>
      </c>
      <c r="X140" s="335"/>
      <c r="Z140" s="302" t="s">
        <v>239</v>
      </c>
    </row>
    <row r="141" spans="1:102" ht="27.95" customHeight="1" x14ac:dyDescent="0.2">
      <c r="A141" s="383"/>
      <c r="B141" s="237" t="s">
        <v>358</v>
      </c>
      <c r="C141" s="203" t="s">
        <v>168</v>
      </c>
      <c r="D141" s="666"/>
      <c r="E141" s="667"/>
      <c r="F141" s="666"/>
      <c r="G141" s="667"/>
      <c r="H141" s="666"/>
      <c r="I141" s="667"/>
      <c r="J141" s="666"/>
      <c r="K141" s="667"/>
      <c r="L141" s="666"/>
      <c r="M141" s="667"/>
      <c r="N141" s="666"/>
      <c r="O141" s="667"/>
      <c r="P141" s="666"/>
      <c r="Q141" s="667"/>
      <c r="R141" s="666"/>
      <c r="S141" s="667"/>
      <c r="T141" s="65"/>
      <c r="U141" s="63">
        <f>IF(OR(D141="s",F141="s",H141="s",J141="s",L141="s",N141="s",P141="s",R141="s"), 0, IF(OR(D141="a",F141="a",H141="a",J141="a",L141="a",N141="a",P141="a",R141="a"),V141,0))</f>
        <v>0</v>
      </c>
      <c r="V141" s="387">
        <v>10</v>
      </c>
      <c r="W141" s="85">
        <f>COUNTIF(D141:S141,"a")+COUNTIF(D141:S141,"s")</f>
        <v>0</v>
      </c>
      <c r="X141" s="335"/>
      <c r="Z141" s="302" t="s">
        <v>239</v>
      </c>
    </row>
    <row r="142" spans="1:102" ht="27.95" customHeight="1" x14ac:dyDescent="0.2">
      <c r="A142" s="383"/>
      <c r="B142" s="237" t="s">
        <v>359</v>
      </c>
      <c r="C142" s="204" t="s">
        <v>252</v>
      </c>
      <c r="D142" s="666"/>
      <c r="E142" s="667"/>
      <c r="F142" s="666"/>
      <c r="G142" s="667"/>
      <c r="H142" s="666"/>
      <c r="I142" s="667"/>
      <c r="J142" s="666"/>
      <c r="K142" s="667"/>
      <c r="L142" s="666"/>
      <c r="M142" s="667"/>
      <c r="N142" s="666"/>
      <c r="O142" s="667"/>
      <c r="P142" s="666"/>
      <c r="Q142" s="667"/>
      <c r="R142" s="666"/>
      <c r="S142" s="667"/>
      <c r="T142" s="65"/>
      <c r="U142" s="63">
        <f>IF(OR(D142="s",F142="s",H142="s",J142="s",L142="s",N142="s",P142="s",R142="s"), 0, IF(OR(D142="a",F142="a",H142="a",J142="a",L142="a",N142="a",P142="a",R142="a"),V142,0))</f>
        <v>0</v>
      </c>
      <c r="V142" s="387">
        <v>10</v>
      </c>
      <c r="W142" s="85">
        <f>COUNTIF(D142:S142,"a")+COUNTIF(D142:S142,"s")</f>
        <v>0</v>
      </c>
      <c r="X142" s="335"/>
      <c r="Z142" s="302" t="s">
        <v>239</v>
      </c>
    </row>
    <row r="143" spans="1:102" ht="45" customHeight="1" thickBot="1" x14ac:dyDescent="0.25">
      <c r="A143" s="383"/>
      <c r="B143" s="237" t="s">
        <v>360</v>
      </c>
      <c r="C143" s="204" t="s">
        <v>552</v>
      </c>
      <c r="D143" s="664"/>
      <c r="E143" s="665"/>
      <c r="F143" s="664"/>
      <c r="G143" s="665"/>
      <c r="H143" s="664"/>
      <c r="I143" s="665"/>
      <c r="J143" s="664"/>
      <c r="K143" s="665"/>
      <c r="L143" s="664"/>
      <c r="M143" s="665"/>
      <c r="N143" s="664"/>
      <c r="O143" s="665"/>
      <c r="P143" s="664"/>
      <c r="Q143" s="665"/>
      <c r="R143" s="664"/>
      <c r="S143" s="665"/>
      <c r="T143" s="65"/>
      <c r="U143" s="64">
        <f>IF(OR(D143="s",F143="s",H143="s",J143="s",L143="s",N143="s",P143="s",R143="s"), 0, IF(OR(D143="a",F143="a",H143="a",J143="a",L143="a",N143="a",P143="a",R143="a"),V143,0))</f>
        <v>0</v>
      </c>
      <c r="V143" s="391">
        <v>10</v>
      </c>
      <c r="W143" s="85">
        <f>COUNTIF(D143:S143,"a")+COUNTIF(D143:S143,"s")</f>
        <v>0</v>
      </c>
      <c r="X143" s="335"/>
      <c r="Z143" s="302" t="s">
        <v>239</v>
      </c>
    </row>
    <row r="144" spans="1:102" ht="21" customHeight="1" thickTop="1" thickBot="1" x14ac:dyDescent="0.25">
      <c r="A144" s="383"/>
      <c r="B144" s="114"/>
      <c r="C144" s="145"/>
      <c r="D144" s="677" t="s">
        <v>515</v>
      </c>
      <c r="E144" s="760"/>
      <c r="F144" s="760"/>
      <c r="G144" s="760"/>
      <c r="H144" s="760"/>
      <c r="I144" s="760"/>
      <c r="J144" s="760"/>
      <c r="K144" s="760"/>
      <c r="L144" s="760"/>
      <c r="M144" s="760"/>
      <c r="N144" s="760"/>
      <c r="O144" s="760"/>
      <c r="P144" s="760"/>
      <c r="Q144" s="760"/>
      <c r="R144" s="760"/>
      <c r="S144" s="760"/>
      <c r="T144" s="761"/>
      <c r="U144" s="2">
        <f>SUM(U139:U143)</f>
        <v>0</v>
      </c>
      <c r="V144" s="388">
        <f>SUM(V139:V143)</f>
        <v>50</v>
      </c>
      <c r="Y144" s="306"/>
      <c r="Z144" s="302"/>
    </row>
    <row r="145" spans="1:86" ht="21" customHeight="1" thickBot="1" x14ac:dyDescent="0.25">
      <c r="A145" s="383"/>
      <c r="B145" s="115"/>
      <c r="C145" s="205"/>
      <c r="D145" s="875"/>
      <c r="E145" s="682"/>
      <c r="F145" s="952">
        <v>50</v>
      </c>
      <c r="G145" s="675"/>
      <c r="H145" s="675"/>
      <c r="I145" s="675"/>
      <c r="J145" s="675"/>
      <c r="K145" s="675"/>
      <c r="L145" s="675"/>
      <c r="M145" s="675"/>
      <c r="N145" s="675"/>
      <c r="O145" s="675"/>
      <c r="P145" s="675"/>
      <c r="Q145" s="675"/>
      <c r="R145" s="675"/>
      <c r="S145" s="675"/>
      <c r="T145" s="675"/>
      <c r="U145" s="675"/>
      <c r="V145" s="676"/>
      <c r="Z145" s="302"/>
    </row>
    <row r="146" spans="1:86" ht="30" customHeight="1" thickBot="1" x14ac:dyDescent="0.25">
      <c r="A146" s="383"/>
      <c r="B146" s="238" t="s">
        <v>363</v>
      </c>
      <c r="C146" s="147" t="s">
        <v>1108</v>
      </c>
      <c r="D146" s="14"/>
      <c r="E146" s="15"/>
      <c r="F146" s="16"/>
      <c r="G146" s="17"/>
      <c r="H146" s="14"/>
      <c r="I146" s="15"/>
      <c r="J146" s="22"/>
      <c r="K146" s="17"/>
      <c r="L146" s="13"/>
      <c r="M146" s="15"/>
      <c r="N146" s="16"/>
      <c r="O146" s="17"/>
      <c r="P146" s="14"/>
      <c r="Q146" s="15"/>
      <c r="R146" s="16"/>
      <c r="S146" s="17"/>
      <c r="T146" s="18"/>
      <c r="U146" s="19"/>
      <c r="V146" s="389"/>
      <c r="Z146" s="302"/>
    </row>
    <row r="147" spans="1:86" s="3" customFormat="1" ht="27.95" customHeight="1" x14ac:dyDescent="0.2">
      <c r="A147" s="572"/>
      <c r="B147" s="234"/>
      <c r="C147" s="615" t="s">
        <v>1118</v>
      </c>
      <c r="D147" s="923"/>
      <c r="E147" s="924"/>
      <c r="F147" s="924"/>
      <c r="G147" s="924"/>
      <c r="H147" s="924"/>
      <c r="I147" s="924"/>
      <c r="J147" s="924"/>
      <c r="K147" s="924"/>
      <c r="L147" s="924"/>
      <c r="M147" s="924"/>
      <c r="N147" s="924"/>
      <c r="O147" s="924"/>
      <c r="P147" s="924"/>
      <c r="Q147" s="924"/>
      <c r="R147" s="924"/>
      <c r="S147" s="924"/>
      <c r="T147" s="924"/>
      <c r="U147" s="924"/>
      <c r="V147" s="925"/>
      <c r="W147" s="85"/>
      <c r="X147" s="350"/>
      <c r="Y147" s="280"/>
      <c r="Z147" s="302"/>
      <c r="AA147" s="280"/>
      <c r="AB147" s="280"/>
      <c r="AC147" s="280"/>
      <c r="AD147" s="280"/>
      <c r="AE147" s="280"/>
      <c r="AF147" s="280"/>
      <c r="AG147" s="280"/>
      <c r="AH147" s="280"/>
      <c r="AI147" s="280"/>
      <c r="AJ147" s="280"/>
      <c r="AK147" s="280"/>
      <c r="AL147" s="280"/>
      <c r="AM147" s="280"/>
      <c r="AN147" s="280"/>
      <c r="AO147" s="280"/>
      <c r="AP147" s="280"/>
      <c r="AQ147" s="280"/>
      <c r="AR147" s="280"/>
      <c r="AS147" s="280"/>
      <c r="AT147" s="280"/>
      <c r="AU147" s="280"/>
      <c r="AV147" s="280"/>
      <c r="AW147" s="280"/>
      <c r="AX147" s="280"/>
      <c r="AY147" s="280"/>
      <c r="AZ147" s="280"/>
      <c r="BA147" s="280"/>
      <c r="BB147" s="280"/>
      <c r="BC147" s="280"/>
      <c r="BD147" s="280"/>
      <c r="BE147" s="280"/>
      <c r="BF147" s="280"/>
      <c r="BG147" s="280"/>
      <c r="BH147" s="280"/>
      <c r="BI147" s="280"/>
      <c r="BJ147" s="280"/>
      <c r="BK147" s="280"/>
      <c r="BL147" s="280"/>
      <c r="BM147" s="280"/>
      <c r="BN147" s="280"/>
      <c r="BO147" s="280"/>
      <c r="BP147" s="280"/>
      <c r="BQ147" s="280"/>
      <c r="BR147" s="280"/>
      <c r="BS147" s="280"/>
      <c r="BT147" s="280"/>
      <c r="BU147" s="280"/>
      <c r="BV147" s="280"/>
      <c r="BW147" s="280"/>
      <c r="BX147" s="280"/>
      <c r="BY147" s="280"/>
      <c r="BZ147" s="280"/>
      <c r="CA147" s="280"/>
      <c r="CB147" s="280"/>
      <c r="CC147" s="280"/>
      <c r="CD147" s="280"/>
      <c r="CE147" s="280"/>
      <c r="CF147" s="280"/>
      <c r="CG147" s="280"/>
      <c r="CH147" s="280"/>
    </row>
    <row r="148" spans="1:86" s="3" customFormat="1" ht="27.95" customHeight="1" x14ac:dyDescent="0.2">
      <c r="A148" s="572"/>
      <c r="B148" s="234"/>
      <c r="C148" s="615" t="s">
        <v>1109</v>
      </c>
      <c r="D148" s="923"/>
      <c r="E148" s="924"/>
      <c r="F148" s="924"/>
      <c r="G148" s="924"/>
      <c r="H148" s="924"/>
      <c r="I148" s="924"/>
      <c r="J148" s="924"/>
      <c r="K148" s="924"/>
      <c r="L148" s="924"/>
      <c r="M148" s="924"/>
      <c r="N148" s="924"/>
      <c r="O148" s="924"/>
      <c r="P148" s="924"/>
      <c r="Q148" s="924"/>
      <c r="R148" s="924"/>
      <c r="S148" s="924"/>
      <c r="T148" s="924"/>
      <c r="U148" s="924"/>
      <c r="V148" s="925"/>
      <c r="W148" s="85"/>
      <c r="X148" s="350"/>
      <c r="Y148" s="280"/>
      <c r="Z148" s="302"/>
      <c r="AA148" s="280"/>
      <c r="AB148" s="280"/>
      <c r="AC148" s="280"/>
      <c r="AD148" s="280"/>
      <c r="AE148" s="280"/>
      <c r="AF148" s="280"/>
      <c r="AG148" s="280"/>
      <c r="AH148" s="280"/>
      <c r="AI148" s="280"/>
      <c r="AJ148" s="280"/>
      <c r="AK148" s="280"/>
      <c r="AL148" s="280"/>
      <c r="AM148" s="280"/>
      <c r="AN148" s="280"/>
      <c r="AO148" s="280"/>
      <c r="AP148" s="280"/>
      <c r="AQ148" s="280"/>
      <c r="AR148" s="280"/>
      <c r="AS148" s="280"/>
      <c r="AT148" s="280"/>
      <c r="AU148" s="280"/>
      <c r="AV148" s="280"/>
      <c r="AW148" s="280"/>
      <c r="AX148" s="280"/>
      <c r="AY148" s="280"/>
      <c r="AZ148" s="280"/>
      <c r="BA148" s="280"/>
      <c r="BB148" s="280"/>
      <c r="BC148" s="280"/>
      <c r="BD148" s="280"/>
      <c r="BE148" s="280"/>
      <c r="BF148" s="280"/>
      <c r="BG148" s="280"/>
      <c r="BH148" s="280"/>
      <c r="BI148" s="280"/>
      <c r="BJ148" s="280"/>
      <c r="BK148" s="280"/>
      <c r="BL148" s="280"/>
      <c r="BM148" s="280"/>
      <c r="BN148" s="280"/>
      <c r="BO148" s="280"/>
      <c r="BP148" s="280"/>
      <c r="BQ148" s="280"/>
      <c r="BR148" s="280"/>
      <c r="BS148" s="280"/>
      <c r="BT148" s="280"/>
      <c r="BU148" s="280"/>
      <c r="BV148" s="280"/>
      <c r="BW148" s="280"/>
      <c r="BX148" s="280"/>
      <c r="BY148" s="280"/>
      <c r="BZ148" s="280"/>
      <c r="CA148" s="280"/>
      <c r="CB148" s="280"/>
      <c r="CC148" s="280"/>
      <c r="CD148" s="280"/>
      <c r="CE148" s="280"/>
      <c r="CF148" s="280"/>
      <c r="CG148" s="280"/>
      <c r="CH148" s="280"/>
    </row>
    <row r="149" spans="1:86" s="3" customFormat="1" ht="45" customHeight="1" x14ac:dyDescent="0.2">
      <c r="A149" s="383"/>
      <c r="B149" s="236" t="s">
        <v>362</v>
      </c>
      <c r="C149" s="206" t="s">
        <v>1119</v>
      </c>
      <c r="D149" s="666"/>
      <c r="E149" s="667"/>
      <c r="F149" s="666"/>
      <c r="G149" s="667"/>
      <c r="H149" s="666"/>
      <c r="I149" s="667"/>
      <c r="J149" s="666"/>
      <c r="K149" s="667"/>
      <c r="L149" s="666"/>
      <c r="M149" s="667"/>
      <c r="N149" s="666"/>
      <c r="O149" s="667"/>
      <c r="P149" s="666"/>
      <c r="Q149" s="667"/>
      <c r="R149" s="666"/>
      <c r="S149" s="667"/>
      <c r="T149" s="473"/>
      <c r="U149" s="63">
        <f t="shared" ref="U149:U158" si="21">IF(OR(D149="s",F149="s",H149="s",J149="s",L149="s",N149="s",P149="s",R149="s"), 0, IF(OR(D149="a",F149="a",H149="a",J149="a",L149="a",N149="a",P149="a",R149="a"),V149,0))</f>
        <v>0</v>
      </c>
      <c r="V149" s="390">
        <v>10</v>
      </c>
      <c r="W149" s="85">
        <f t="shared" ref="W149:W158" si="22">COUNTIF(D149:S149,"a")+COUNTIF(D149:S149,"s")</f>
        <v>0</v>
      </c>
      <c r="X149" s="334"/>
      <c r="Y149" s="280"/>
      <c r="Z149" s="302"/>
      <c r="AA149" s="280"/>
      <c r="AB149" s="280"/>
      <c r="AC149" s="280"/>
      <c r="AD149" s="280"/>
      <c r="AE149" s="280"/>
      <c r="AF149" s="280"/>
      <c r="AG149" s="280"/>
      <c r="AH149" s="280"/>
      <c r="AI149" s="280"/>
      <c r="AJ149" s="280"/>
      <c r="AK149" s="280"/>
      <c r="AL149" s="280"/>
      <c r="AM149" s="280"/>
      <c r="AN149" s="280"/>
      <c r="AO149" s="280"/>
      <c r="AP149" s="280"/>
      <c r="AQ149" s="280"/>
      <c r="AR149" s="280"/>
      <c r="AS149" s="280"/>
      <c r="AT149" s="280"/>
      <c r="AU149" s="280"/>
      <c r="AV149" s="280"/>
      <c r="AW149" s="280"/>
      <c r="AX149" s="280"/>
      <c r="AY149" s="280"/>
      <c r="AZ149" s="280"/>
      <c r="BA149" s="280"/>
      <c r="BB149" s="280"/>
      <c r="BC149" s="280"/>
      <c r="BD149" s="280"/>
      <c r="BE149" s="280"/>
      <c r="BF149" s="280"/>
      <c r="BG149" s="280"/>
      <c r="BH149" s="280"/>
      <c r="BI149" s="280"/>
      <c r="BJ149" s="280"/>
      <c r="BK149" s="280"/>
      <c r="BL149" s="280"/>
      <c r="BM149" s="280"/>
      <c r="BN149" s="280"/>
      <c r="BO149" s="280"/>
      <c r="BP149" s="280"/>
      <c r="BQ149" s="280"/>
      <c r="BR149" s="280"/>
      <c r="BS149" s="280"/>
      <c r="BT149" s="280"/>
      <c r="BU149" s="280"/>
      <c r="BV149" s="280"/>
      <c r="BW149" s="280"/>
      <c r="BX149" s="280"/>
      <c r="BY149" s="280"/>
      <c r="BZ149" s="280"/>
      <c r="CA149" s="280"/>
      <c r="CB149" s="280"/>
      <c r="CC149" s="280"/>
      <c r="CD149" s="280"/>
      <c r="CE149" s="280"/>
      <c r="CF149" s="280"/>
      <c r="CG149" s="280"/>
      <c r="CH149" s="280"/>
    </row>
    <row r="150" spans="1:86" s="3" customFormat="1" ht="27.95" customHeight="1" x14ac:dyDescent="0.2">
      <c r="A150" s="572"/>
      <c r="B150" s="234"/>
      <c r="C150" s="615" t="s">
        <v>1110</v>
      </c>
      <c r="D150" s="923"/>
      <c r="E150" s="924"/>
      <c r="F150" s="924"/>
      <c r="G150" s="924"/>
      <c r="H150" s="924"/>
      <c r="I150" s="924"/>
      <c r="J150" s="924"/>
      <c r="K150" s="924"/>
      <c r="L150" s="924"/>
      <c r="M150" s="924"/>
      <c r="N150" s="924"/>
      <c r="O150" s="924"/>
      <c r="P150" s="924"/>
      <c r="Q150" s="924"/>
      <c r="R150" s="924"/>
      <c r="S150" s="924"/>
      <c r="T150" s="924"/>
      <c r="U150" s="924"/>
      <c r="V150" s="925"/>
      <c r="W150" s="85"/>
      <c r="X150" s="350"/>
      <c r="Y150" s="280"/>
      <c r="Z150" s="302"/>
      <c r="AA150" s="280"/>
      <c r="AB150" s="280"/>
      <c r="AC150" s="280"/>
      <c r="AD150" s="280"/>
      <c r="AE150" s="280"/>
      <c r="AF150" s="280"/>
      <c r="AG150" s="280"/>
      <c r="AH150" s="280"/>
      <c r="AI150" s="280"/>
      <c r="AJ150" s="280"/>
      <c r="AK150" s="280"/>
      <c r="AL150" s="280"/>
      <c r="AM150" s="280"/>
      <c r="AN150" s="280"/>
      <c r="AO150" s="280"/>
      <c r="AP150" s="280"/>
      <c r="AQ150" s="280"/>
      <c r="AR150" s="280"/>
      <c r="AS150" s="280"/>
      <c r="AT150" s="280"/>
      <c r="AU150" s="280"/>
      <c r="AV150" s="280"/>
      <c r="AW150" s="280"/>
      <c r="AX150" s="280"/>
      <c r="AY150" s="280"/>
      <c r="AZ150" s="280"/>
      <c r="BA150" s="280"/>
      <c r="BB150" s="280"/>
      <c r="BC150" s="280"/>
      <c r="BD150" s="280"/>
      <c r="BE150" s="280"/>
      <c r="BF150" s="280"/>
      <c r="BG150" s="280"/>
      <c r="BH150" s="280"/>
      <c r="BI150" s="280"/>
      <c r="BJ150" s="280"/>
      <c r="BK150" s="280"/>
      <c r="BL150" s="280"/>
      <c r="BM150" s="280"/>
      <c r="BN150" s="280"/>
      <c r="BO150" s="280"/>
      <c r="BP150" s="280"/>
      <c r="BQ150" s="280"/>
      <c r="BR150" s="280"/>
      <c r="BS150" s="280"/>
      <c r="BT150" s="280"/>
      <c r="BU150" s="280"/>
      <c r="BV150" s="280"/>
      <c r="BW150" s="280"/>
      <c r="BX150" s="280"/>
      <c r="BY150" s="280"/>
      <c r="BZ150" s="280"/>
      <c r="CA150" s="280"/>
      <c r="CB150" s="280"/>
      <c r="CC150" s="280"/>
      <c r="CD150" s="280"/>
      <c r="CE150" s="280"/>
      <c r="CF150" s="280"/>
      <c r="CG150" s="280"/>
      <c r="CH150" s="280"/>
    </row>
    <row r="151" spans="1:86" s="3" customFormat="1" ht="106.5" customHeight="1" x14ac:dyDescent="0.2">
      <c r="A151" s="383"/>
      <c r="B151" s="236" t="s">
        <v>1111</v>
      </c>
      <c r="C151" s="206" t="s">
        <v>1179</v>
      </c>
      <c r="D151" s="666"/>
      <c r="E151" s="667"/>
      <c r="F151" s="666"/>
      <c r="G151" s="667"/>
      <c r="H151" s="666"/>
      <c r="I151" s="667"/>
      <c r="J151" s="666"/>
      <c r="K151" s="667"/>
      <c r="L151" s="666"/>
      <c r="M151" s="667"/>
      <c r="N151" s="666"/>
      <c r="O151" s="667"/>
      <c r="P151" s="666"/>
      <c r="Q151" s="667"/>
      <c r="R151" s="666"/>
      <c r="S151" s="667"/>
      <c r="T151" s="473"/>
      <c r="U151" s="63">
        <f t="shared" si="21"/>
        <v>0</v>
      </c>
      <c r="V151" s="390">
        <v>10</v>
      </c>
      <c r="W151" s="85">
        <f t="shared" si="22"/>
        <v>0</v>
      </c>
      <c r="X151" s="334"/>
      <c r="Y151" s="280"/>
      <c r="Z151" s="302"/>
      <c r="AA151" s="280"/>
      <c r="AB151" s="280"/>
      <c r="AC151" s="280"/>
      <c r="AD151" s="280"/>
      <c r="AE151" s="280"/>
      <c r="AF151" s="280"/>
      <c r="AG151" s="280"/>
      <c r="AH151" s="280"/>
      <c r="AI151" s="280"/>
      <c r="AJ151" s="280"/>
      <c r="AK151" s="280"/>
      <c r="AL151" s="280"/>
      <c r="AM151" s="280"/>
      <c r="AN151" s="280"/>
      <c r="AO151" s="280"/>
      <c r="AP151" s="280"/>
      <c r="AQ151" s="280"/>
      <c r="AR151" s="280"/>
      <c r="AS151" s="280"/>
      <c r="AT151" s="280"/>
      <c r="AU151" s="280"/>
      <c r="AV151" s="280"/>
      <c r="AW151" s="280"/>
      <c r="AX151" s="280"/>
      <c r="AY151" s="280"/>
      <c r="AZ151" s="280"/>
      <c r="BA151" s="280"/>
      <c r="BB151" s="280"/>
      <c r="BC151" s="280"/>
      <c r="BD151" s="280"/>
      <c r="BE151" s="280"/>
      <c r="BF151" s="280"/>
      <c r="BG151" s="280"/>
      <c r="BH151" s="280"/>
      <c r="BI151" s="280"/>
      <c r="BJ151" s="280"/>
      <c r="BK151" s="280"/>
      <c r="BL151" s="280"/>
      <c r="BM151" s="280"/>
      <c r="BN151" s="280"/>
      <c r="BO151" s="280"/>
      <c r="BP151" s="280"/>
      <c r="BQ151" s="280"/>
      <c r="BR151" s="280"/>
      <c r="BS151" s="280"/>
      <c r="BT151" s="280"/>
      <c r="BU151" s="280"/>
      <c r="BV151" s="280"/>
      <c r="BW151" s="280"/>
      <c r="BX151" s="280"/>
      <c r="BY151" s="280"/>
      <c r="BZ151" s="280"/>
      <c r="CA151" s="280"/>
      <c r="CB151" s="280"/>
      <c r="CC151" s="280"/>
      <c r="CD151" s="280"/>
      <c r="CE151" s="280"/>
      <c r="CF151" s="280"/>
      <c r="CG151" s="280"/>
      <c r="CH151" s="280"/>
    </row>
    <row r="152" spans="1:86" s="3" customFormat="1" ht="27.95" customHeight="1" x14ac:dyDescent="0.2">
      <c r="A152" s="572"/>
      <c r="B152" s="234"/>
      <c r="C152" s="615" t="s">
        <v>1112</v>
      </c>
      <c r="D152" s="923"/>
      <c r="E152" s="924"/>
      <c r="F152" s="924"/>
      <c r="G152" s="924"/>
      <c r="H152" s="924"/>
      <c r="I152" s="924"/>
      <c r="J152" s="924"/>
      <c r="K152" s="924"/>
      <c r="L152" s="924"/>
      <c r="M152" s="924"/>
      <c r="N152" s="924"/>
      <c r="O152" s="924"/>
      <c r="P152" s="924"/>
      <c r="Q152" s="924"/>
      <c r="R152" s="924"/>
      <c r="S152" s="924"/>
      <c r="T152" s="924"/>
      <c r="U152" s="924"/>
      <c r="V152" s="925"/>
      <c r="W152" s="85"/>
      <c r="X152" s="350"/>
      <c r="Y152" s="280"/>
      <c r="Z152" s="302"/>
      <c r="AA152" s="280"/>
      <c r="AB152" s="280"/>
      <c r="AC152" s="280"/>
      <c r="AD152" s="280"/>
      <c r="AE152" s="280"/>
      <c r="AF152" s="280"/>
      <c r="AG152" s="280"/>
      <c r="AH152" s="280"/>
      <c r="AI152" s="280"/>
      <c r="AJ152" s="280"/>
      <c r="AK152" s="280"/>
      <c r="AL152" s="280"/>
      <c r="AM152" s="280"/>
      <c r="AN152" s="280"/>
      <c r="AO152" s="280"/>
      <c r="AP152" s="280"/>
      <c r="AQ152" s="280"/>
      <c r="AR152" s="280"/>
      <c r="AS152" s="280"/>
      <c r="AT152" s="280"/>
      <c r="AU152" s="280"/>
      <c r="AV152" s="280"/>
      <c r="AW152" s="280"/>
      <c r="AX152" s="280"/>
      <c r="AY152" s="280"/>
      <c r="AZ152" s="280"/>
      <c r="BA152" s="280"/>
      <c r="BB152" s="280"/>
      <c r="BC152" s="280"/>
      <c r="BD152" s="280"/>
      <c r="BE152" s="280"/>
      <c r="BF152" s="280"/>
      <c r="BG152" s="280"/>
      <c r="BH152" s="280"/>
      <c r="BI152" s="280"/>
      <c r="BJ152" s="280"/>
      <c r="BK152" s="280"/>
      <c r="BL152" s="280"/>
      <c r="BM152" s="280"/>
      <c r="BN152" s="280"/>
      <c r="BO152" s="280"/>
      <c r="BP152" s="280"/>
      <c r="BQ152" s="280"/>
      <c r="BR152" s="280"/>
      <c r="BS152" s="280"/>
      <c r="BT152" s="280"/>
      <c r="BU152" s="280"/>
      <c r="BV152" s="280"/>
      <c r="BW152" s="280"/>
      <c r="BX152" s="280"/>
      <c r="BY152" s="280"/>
      <c r="BZ152" s="280"/>
      <c r="CA152" s="280"/>
      <c r="CB152" s="280"/>
      <c r="CC152" s="280"/>
      <c r="CD152" s="280"/>
      <c r="CE152" s="280"/>
      <c r="CF152" s="280"/>
      <c r="CG152" s="280"/>
      <c r="CH152" s="280"/>
    </row>
    <row r="153" spans="1:86" s="3" customFormat="1" ht="45" customHeight="1" x14ac:dyDescent="0.2">
      <c r="A153" s="383"/>
      <c r="B153" s="236" t="s">
        <v>361</v>
      </c>
      <c r="C153" s="206" t="s">
        <v>1120</v>
      </c>
      <c r="D153" s="666"/>
      <c r="E153" s="667"/>
      <c r="F153" s="666"/>
      <c r="G153" s="667"/>
      <c r="H153" s="666"/>
      <c r="I153" s="667"/>
      <c r="J153" s="666"/>
      <c r="K153" s="667"/>
      <c r="L153" s="666"/>
      <c r="M153" s="667"/>
      <c r="N153" s="666"/>
      <c r="O153" s="667"/>
      <c r="P153" s="666"/>
      <c r="Q153" s="667"/>
      <c r="R153" s="666"/>
      <c r="S153" s="667"/>
      <c r="T153" s="473"/>
      <c r="U153" s="63">
        <f t="shared" si="21"/>
        <v>0</v>
      </c>
      <c r="V153" s="390">
        <v>40</v>
      </c>
      <c r="W153" s="85">
        <f t="shared" si="22"/>
        <v>0</v>
      </c>
      <c r="X153" s="334"/>
      <c r="Y153" s="284"/>
      <c r="Z153" s="302" t="s">
        <v>239</v>
      </c>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0"/>
      <c r="AV153" s="280"/>
      <c r="AW153" s="280"/>
      <c r="AX153" s="280"/>
      <c r="AY153" s="280"/>
      <c r="AZ153" s="280"/>
      <c r="BA153" s="280"/>
      <c r="BB153" s="280"/>
      <c r="BC153" s="280"/>
      <c r="BD153" s="280"/>
      <c r="BE153" s="280"/>
      <c r="BF153" s="280"/>
      <c r="BG153" s="280"/>
      <c r="BH153" s="280"/>
      <c r="BI153" s="280"/>
      <c r="BJ153" s="280"/>
      <c r="BK153" s="280"/>
      <c r="BL153" s="280"/>
      <c r="BM153" s="280"/>
      <c r="BN153" s="280"/>
      <c r="BO153" s="280"/>
      <c r="BP153" s="280"/>
      <c r="BQ153" s="280"/>
      <c r="BR153" s="280"/>
      <c r="BS153" s="280"/>
      <c r="BT153" s="280"/>
      <c r="BU153" s="280"/>
      <c r="BV153" s="280"/>
      <c r="BW153" s="280"/>
      <c r="BX153" s="280"/>
      <c r="BY153" s="280"/>
      <c r="BZ153" s="280"/>
      <c r="CA153" s="280"/>
      <c r="CB153" s="280"/>
      <c r="CC153" s="280"/>
      <c r="CD153" s="280"/>
      <c r="CE153" s="280"/>
      <c r="CF153" s="280"/>
      <c r="CG153" s="280"/>
      <c r="CH153" s="280"/>
    </row>
    <row r="154" spans="1:86" s="3" customFormat="1" ht="27.95" customHeight="1" x14ac:dyDescent="0.2">
      <c r="A154" s="572"/>
      <c r="B154" s="234"/>
      <c r="C154" s="615" t="s">
        <v>1113</v>
      </c>
      <c r="D154" s="923"/>
      <c r="E154" s="924"/>
      <c r="F154" s="924"/>
      <c r="G154" s="924"/>
      <c r="H154" s="924"/>
      <c r="I154" s="924"/>
      <c r="J154" s="924"/>
      <c r="K154" s="924"/>
      <c r="L154" s="924"/>
      <c r="M154" s="924"/>
      <c r="N154" s="924"/>
      <c r="O154" s="924"/>
      <c r="P154" s="924"/>
      <c r="Q154" s="924"/>
      <c r="R154" s="924"/>
      <c r="S154" s="924"/>
      <c r="T154" s="924"/>
      <c r="U154" s="924"/>
      <c r="V154" s="925"/>
      <c r="W154" s="85"/>
      <c r="X154" s="350"/>
      <c r="Y154" s="280"/>
      <c r="Z154" s="302"/>
      <c r="AA154" s="280"/>
      <c r="AB154" s="280"/>
      <c r="AC154" s="280"/>
      <c r="AD154" s="280"/>
      <c r="AE154" s="280"/>
      <c r="AF154" s="280"/>
      <c r="AG154" s="280"/>
      <c r="AH154" s="280"/>
      <c r="AI154" s="280"/>
      <c r="AJ154" s="280"/>
      <c r="AK154" s="280"/>
      <c r="AL154" s="280"/>
      <c r="AM154" s="280"/>
      <c r="AN154" s="280"/>
      <c r="AO154" s="280"/>
      <c r="AP154" s="280"/>
      <c r="AQ154" s="280"/>
      <c r="AR154" s="280"/>
      <c r="AS154" s="280"/>
      <c r="AT154" s="280"/>
      <c r="AU154" s="280"/>
      <c r="AV154" s="280"/>
      <c r="AW154" s="280"/>
      <c r="AX154" s="280"/>
      <c r="AY154" s="280"/>
      <c r="AZ154" s="280"/>
      <c r="BA154" s="280"/>
      <c r="BB154" s="280"/>
      <c r="BC154" s="280"/>
      <c r="BD154" s="280"/>
      <c r="BE154" s="280"/>
      <c r="BF154" s="280"/>
      <c r="BG154" s="280"/>
      <c r="BH154" s="280"/>
      <c r="BI154" s="280"/>
      <c r="BJ154" s="280"/>
      <c r="BK154" s="280"/>
      <c r="BL154" s="280"/>
      <c r="BM154" s="280"/>
      <c r="BN154" s="280"/>
      <c r="BO154" s="280"/>
      <c r="BP154" s="280"/>
      <c r="BQ154" s="280"/>
      <c r="BR154" s="280"/>
      <c r="BS154" s="280"/>
      <c r="BT154" s="280"/>
      <c r="BU154" s="280"/>
      <c r="BV154" s="280"/>
      <c r="BW154" s="280"/>
      <c r="BX154" s="280"/>
      <c r="BY154" s="280"/>
      <c r="BZ154" s="280"/>
      <c r="CA154" s="280"/>
      <c r="CB154" s="280"/>
      <c r="CC154" s="280"/>
      <c r="CD154" s="280"/>
      <c r="CE154" s="280"/>
      <c r="CF154" s="280"/>
      <c r="CG154" s="280"/>
      <c r="CH154" s="280"/>
    </row>
    <row r="155" spans="1:86" s="3" customFormat="1" ht="27.95" customHeight="1" x14ac:dyDescent="0.2">
      <c r="A155" s="383"/>
      <c r="B155" s="236" t="s">
        <v>1114</v>
      </c>
      <c r="C155" s="206" t="s">
        <v>1180</v>
      </c>
      <c r="D155" s="666"/>
      <c r="E155" s="667"/>
      <c r="F155" s="666"/>
      <c r="G155" s="667"/>
      <c r="H155" s="666"/>
      <c r="I155" s="667"/>
      <c r="J155" s="666"/>
      <c r="K155" s="667"/>
      <c r="L155" s="666"/>
      <c r="M155" s="667"/>
      <c r="N155" s="666"/>
      <c r="O155" s="667"/>
      <c r="P155" s="666"/>
      <c r="Q155" s="667"/>
      <c r="R155" s="666"/>
      <c r="S155" s="667"/>
      <c r="T155" s="473"/>
      <c r="U155" s="63">
        <f t="shared" si="21"/>
        <v>0</v>
      </c>
      <c r="V155" s="390">
        <v>10</v>
      </c>
      <c r="W155" s="85">
        <f t="shared" si="22"/>
        <v>0</v>
      </c>
      <c r="X155" s="334"/>
      <c r="Y155" s="280"/>
      <c r="Z155" s="302"/>
      <c r="AA155" s="280"/>
      <c r="AB155" s="280"/>
      <c r="AC155" s="280"/>
      <c r="AD155" s="280"/>
      <c r="AE155" s="280"/>
      <c r="AF155" s="280"/>
      <c r="AG155" s="280"/>
      <c r="AH155" s="280"/>
      <c r="AI155" s="280"/>
      <c r="AJ155" s="280"/>
      <c r="AK155" s="280"/>
      <c r="AL155" s="280"/>
      <c r="AM155" s="280"/>
      <c r="AN155" s="280"/>
      <c r="AO155" s="280"/>
      <c r="AP155" s="280"/>
      <c r="AQ155" s="280"/>
      <c r="AR155" s="280"/>
      <c r="AS155" s="280"/>
      <c r="AT155" s="280"/>
      <c r="AU155" s="280"/>
      <c r="AV155" s="280"/>
      <c r="AW155" s="280"/>
      <c r="AX155" s="280"/>
      <c r="AY155" s="280"/>
      <c r="AZ155" s="280"/>
      <c r="BA155" s="280"/>
      <c r="BB155" s="280"/>
      <c r="BC155" s="280"/>
      <c r="BD155" s="280"/>
      <c r="BE155" s="280"/>
      <c r="BF155" s="280"/>
      <c r="BG155" s="280"/>
      <c r="BH155" s="280"/>
      <c r="BI155" s="280"/>
      <c r="BJ155" s="280"/>
      <c r="BK155" s="280"/>
      <c r="BL155" s="280"/>
      <c r="BM155" s="280"/>
      <c r="BN155" s="280"/>
      <c r="BO155" s="280"/>
      <c r="BP155" s="280"/>
      <c r="BQ155" s="280"/>
      <c r="BR155" s="280"/>
      <c r="BS155" s="280"/>
      <c r="BT155" s="280"/>
      <c r="BU155" s="280"/>
      <c r="BV155" s="280"/>
      <c r="BW155" s="280"/>
      <c r="BX155" s="280"/>
      <c r="BY155" s="280"/>
      <c r="BZ155" s="280"/>
      <c r="CA155" s="280"/>
      <c r="CB155" s="280"/>
      <c r="CC155" s="280"/>
      <c r="CD155" s="280"/>
      <c r="CE155" s="280"/>
      <c r="CF155" s="280"/>
      <c r="CG155" s="280"/>
      <c r="CH155" s="280"/>
    </row>
    <row r="156" spans="1:86" s="3" customFormat="1" ht="67.7" customHeight="1" x14ac:dyDescent="0.2">
      <c r="A156" s="383"/>
      <c r="B156" s="236" t="s">
        <v>1115</v>
      </c>
      <c r="C156" s="206" t="s">
        <v>1121</v>
      </c>
      <c r="D156" s="666"/>
      <c r="E156" s="667"/>
      <c r="F156" s="666"/>
      <c r="G156" s="667"/>
      <c r="H156" s="666"/>
      <c r="I156" s="667"/>
      <c r="J156" s="666"/>
      <c r="K156" s="667"/>
      <c r="L156" s="666"/>
      <c r="M156" s="667"/>
      <c r="N156" s="666"/>
      <c r="O156" s="667"/>
      <c r="P156" s="666"/>
      <c r="Q156" s="667"/>
      <c r="R156" s="666"/>
      <c r="S156" s="667"/>
      <c r="T156" s="473"/>
      <c r="U156" s="63">
        <f t="shared" si="21"/>
        <v>0</v>
      </c>
      <c r="V156" s="390">
        <v>5</v>
      </c>
      <c r="W156" s="85">
        <f t="shared" si="22"/>
        <v>0</v>
      </c>
      <c r="X156" s="334"/>
      <c r="Y156" s="280"/>
      <c r="Z156" s="302"/>
      <c r="AA156" s="280"/>
      <c r="AB156" s="280"/>
      <c r="AC156" s="280"/>
      <c r="AD156" s="280"/>
      <c r="AE156" s="280"/>
      <c r="AF156" s="280"/>
      <c r="AG156" s="280"/>
      <c r="AH156" s="280"/>
      <c r="AI156" s="280"/>
      <c r="AJ156" s="280"/>
      <c r="AK156" s="280"/>
      <c r="AL156" s="280"/>
      <c r="AM156" s="280"/>
      <c r="AN156" s="280"/>
      <c r="AO156" s="280"/>
      <c r="AP156" s="280"/>
      <c r="AQ156" s="280"/>
      <c r="AR156" s="280"/>
      <c r="AS156" s="280"/>
      <c r="AT156" s="280"/>
      <c r="AU156" s="280"/>
      <c r="AV156" s="280"/>
      <c r="AW156" s="280"/>
      <c r="AX156" s="280"/>
      <c r="AY156" s="280"/>
      <c r="AZ156" s="280"/>
      <c r="BA156" s="280"/>
      <c r="BB156" s="280"/>
      <c r="BC156" s="280"/>
      <c r="BD156" s="280"/>
      <c r="BE156" s="280"/>
      <c r="BF156" s="280"/>
      <c r="BG156" s="280"/>
      <c r="BH156" s="280"/>
      <c r="BI156" s="280"/>
      <c r="BJ156" s="280"/>
      <c r="BK156" s="280"/>
      <c r="BL156" s="280"/>
      <c r="BM156" s="280"/>
      <c r="BN156" s="280"/>
      <c r="BO156" s="280"/>
      <c r="BP156" s="280"/>
      <c r="BQ156" s="280"/>
      <c r="BR156" s="280"/>
      <c r="BS156" s="280"/>
      <c r="BT156" s="280"/>
      <c r="BU156" s="280"/>
      <c r="BV156" s="280"/>
      <c r="BW156" s="280"/>
      <c r="BX156" s="280"/>
      <c r="BY156" s="280"/>
      <c r="BZ156" s="280"/>
      <c r="CA156" s="280"/>
      <c r="CB156" s="280"/>
      <c r="CC156" s="280"/>
      <c r="CD156" s="280"/>
      <c r="CE156" s="280"/>
      <c r="CF156" s="280"/>
      <c r="CG156" s="280"/>
      <c r="CH156" s="280"/>
    </row>
    <row r="157" spans="1:86" s="3" customFormat="1" ht="27.95" customHeight="1" x14ac:dyDescent="0.2">
      <c r="A157" s="572"/>
      <c r="B157" s="234"/>
      <c r="C157" s="615" t="s">
        <v>1116</v>
      </c>
      <c r="D157" s="923"/>
      <c r="E157" s="924"/>
      <c r="F157" s="924"/>
      <c r="G157" s="924"/>
      <c r="H157" s="924"/>
      <c r="I157" s="924"/>
      <c r="J157" s="924"/>
      <c r="K157" s="924"/>
      <c r="L157" s="924"/>
      <c r="M157" s="924"/>
      <c r="N157" s="924"/>
      <c r="O157" s="924"/>
      <c r="P157" s="924"/>
      <c r="Q157" s="924"/>
      <c r="R157" s="924"/>
      <c r="S157" s="924"/>
      <c r="T157" s="924"/>
      <c r="U157" s="924"/>
      <c r="V157" s="925"/>
      <c r="W157" s="85"/>
      <c r="X157" s="350"/>
      <c r="Y157" s="280"/>
      <c r="Z157" s="302"/>
      <c r="AA157" s="280"/>
      <c r="AB157" s="280"/>
      <c r="AC157" s="280"/>
      <c r="AD157" s="280"/>
      <c r="AE157" s="280"/>
      <c r="AF157" s="280"/>
      <c r="AG157" s="280"/>
      <c r="AH157" s="280"/>
      <c r="AI157" s="280"/>
      <c r="AJ157" s="280"/>
      <c r="AK157" s="280"/>
      <c r="AL157" s="280"/>
      <c r="AM157" s="280"/>
      <c r="AN157" s="280"/>
      <c r="AO157" s="280"/>
      <c r="AP157" s="280"/>
      <c r="AQ157" s="280"/>
      <c r="AR157" s="280"/>
      <c r="AS157" s="280"/>
      <c r="AT157" s="280"/>
      <c r="AU157" s="280"/>
      <c r="AV157" s="280"/>
      <c r="AW157" s="280"/>
      <c r="AX157" s="280"/>
      <c r="AY157" s="280"/>
      <c r="AZ157" s="280"/>
      <c r="BA157" s="280"/>
      <c r="BB157" s="280"/>
      <c r="BC157" s="280"/>
      <c r="BD157" s="280"/>
      <c r="BE157" s="280"/>
      <c r="BF157" s="280"/>
      <c r="BG157" s="280"/>
      <c r="BH157" s="280"/>
      <c r="BI157" s="280"/>
      <c r="BJ157" s="280"/>
      <c r="BK157" s="280"/>
      <c r="BL157" s="280"/>
      <c r="BM157" s="280"/>
      <c r="BN157" s="280"/>
      <c r="BO157" s="280"/>
      <c r="BP157" s="280"/>
      <c r="BQ157" s="280"/>
      <c r="BR157" s="280"/>
      <c r="BS157" s="280"/>
      <c r="BT157" s="280"/>
      <c r="BU157" s="280"/>
      <c r="BV157" s="280"/>
      <c r="BW157" s="280"/>
      <c r="BX157" s="280"/>
      <c r="BY157" s="280"/>
      <c r="BZ157" s="280"/>
      <c r="CA157" s="280"/>
      <c r="CB157" s="280"/>
      <c r="CC157" s="280"/>
      <c r="CD157" s="280"/>
      <c r="CE157" s="280"/>
      <c r="CF157" s="280"/>
      <c r="CG157" s="280"/>
      <c r="CH157" s="280"/>
    </row>
    <row r="158" spans="1:86" s="3" customFormat="1" ht="45" customHeight="1" thickBot="1" x14ac:dyDescent="0.25">
      <c r="A158" s="383"/>
      <c r="B158" s="236" t="s">
        <v>1117</v>
      </c>
      <c r="C158" s="206" t="s">
        <v>1122</v>
      </c>
      <c r="D158" s="666"/>
      <c r="E158" s="667"/>
      <c r="F158" s="666"/>
      <c r="G158" s="667"/>
      <c r="H158" s="666"/>
      <c r="I158" s="667"/>
      <c r="J158" s="666"/>
      <c r="K158" s="667"/>
      <c r="L158" s="666"/>
      <c r="M158" s="667"/>
      <c r="N158" s="666"/>
      <c r="O158" s="667"/>
      <c r="P158" s="666"/>
      <c r="Q158" s="667"/>
      <c r="R158" s="666"/>
      <c r="S158" s="667"/>
      <c r="T158" s="473"/>
      <c r="U158" s="64">
        <f t="shared" si="21"/>
        <v>0</v>
      </c>
      <c r="V158" s="390">
        <v>5</v>
      </c>
      <c r="W158" s="85">
        <f t="shared" si="22"/>
        <v>0</v>
      </c>
      <c r="X158" s="334"/>
      <c r="Y158" s="280"/>
      <c r="Z158" s="302"/>
      <c r="AA158" s="280"/>
      <c r="AB158" s="280"/>
      <c r="AC158" s="280"/>
      <c r="AD158" s="280"/>
      <c r="AE158" s="280"/>
      <c r="AF158" s="280"/>
      <c r="AG158" s="280"/>
      <c r="AH158" s="280"/>
      <c r="AI158" s="280"/>
      <c r="AJ158" s="280"/>
      <c r="AK158" s="280"/>
      <c r="AL158" s="280"/>
      <c r="AM158" s="280"/>
      <c r="AN158" s="280"/>
      <c r="AO158" s="280"/>
      <c r="AP158" s="280"/>
      <c r="AQ158" s="280"/>
      <c r="AR158" s="280"/>
      <c r="AS158" s="280"/>
      <c r="AT158" s="280"/>
      <c r="AU158" s="280"/>
      <c r="AV158" s="280"/>
      <c r="AW158" s="280"/>
      <c r="AX158" s="280"/>
      <c r="AY158" s="280"/>
      <c r="AZ158" s="280"/>
      <c r="BA158" s="280"/>
      <c r="BB158" s="280"/>
      <c r="BC158" s="280"/>
      <c r="BD158" s="280"/>
      <c r="BE158" s="280"/>
      <c r="BF158" s="280"/>
      <c r="BG158" s="280"/>
      <c r="BH158" s="280"/>
      <c r="BI158" s="280"/>
      <c r="BJ158" s="280"/>
      <c r="BK158" s="280"/>
      <c r="BL158" s="280"/>
      <c r="BM158" s="280"/>
      <c r="BN158" s="280"/>
      <c r="BO158" s="280"/>
      <c r="BP158" s="280"/>
      <c r="BQ158" s="280"/>
      <c r="BR158" s="280"/>
      <c r="BS158" s="280"/>
      <c r="BT158" s="280"/>
      <c r="BU158" s="280"/>
      <c r="BV158" s="280"/>
      <c r="BW158" s="280"/>
      <c r="BX158" s="280"/>
      <c r="BY158" s="280"/>
      <c r="BZ158" s="280"/>
      <c r="CA158" s="280"/>
      <c r="CB158" s="280"/>
      <c r="CC158" s="280"/>
      <c r="CD158" s="280"/>
      <c r="CE158" s="280"/>
      <c r="CF158" s="280"/>
      <c r="CG158" s="280"/>
      <c r="CH158" s="280"/>
    </row>
    <row r="159" spans="1:86" ht="21" customHeight="1" thickTop="1" thickBot="1" x14ac:dyDescent="0.25">
      <c r="A159" s="383"/>
      <c r="B159" s="114"/>
      <c r="C159" s="163"/>
      <c r="D159" s="677" t="s">
        <v>515</v>
      </c>
      <c r="E159" s="760"/>
      <c r="F159" s="760"/>
      <c r="G159" s="760"/>
      <c r="H159" s="760"/>
      <c r="I159" s="760"/>
      <c r="J159" s="760"/>
      <c r="K159" s="760"/>
      <c r="L159" s="760"/>
      <c r="M159" s="760"/>
      <c r="N159" s="760"/>
      <c r="O159" s="760"/>
      <c r="P159" s="760"/>
      <c r="Q159" s="760"/>
      <c r="R159" s="760"/>
      <c r="S159" s="760"/>
      <c r="T159" s="761"/>
      <c r="U159" s="2">
        <f>SUM(U147:U158)</f>
        <v>0</v>
      </c>
      <c r="V159" s="388">
        <f>SUM(V147:V158)</f>
        <v>80</v>
      </c>
      <c r="Z159" s="302"/>
    </row>
    <row r="160" spans="1:86" ht="21" customHeight="1" thickBot="1" x14ac:dyDescent="0.25">
      <c r="A160" s="382"/>
      <c r="B160" s="315"/>
      <c r="C160" s="461"/>
      <c r="D160" s="875"/>
      <c r="E160" s="682"/>
      <c r="F160" s="722">
        <v>40</v>
      </c>
      <c r="G160" s="675"/>
      <c r="H160" s="675"/>
      <c r="I160" s="675"/>
      <c r="J160" s="675"/>
      <c r="K160" s="675"/>
      <c r="L160" s="675"/>
      <c r="M160" s="675"/>
      <c r="N160" s="675"/>
      <c r="O160" s="675"/>
      <c r="P160" s="675"/>
      <c r="Q160" s="675"/>
      <c r="R160" s="675"/>
      <c r="S160" s="675"/>
      <c r="T160" s="675"/>
      <c r="U160" s="675"/>
      <c r="V160" s="676"/>
      <c r="Z160" s="302"/>
    </row>
    <row r="161" spans="1:102" ht="33" customHeight="1" thickBot="1" x14ac:dyDescent="0.25">
      <c r="A161" s="380"/>
      <c r="B161" s="404" t="s">
        <v>150</v>
      </c>
      <c r="C161" s="915" t="s">
        <v>233</v>
      </c>
      <c r="D161" s="916"/>
      <c r="E161" s="916"/>
      <c r="F161" s="916"/>
      <c r="G161" s="916"/>
      <c r="H161" s="916"/>
      <c r="I161" s="916"/>
      <c r="J161" s="916"/>
      <c r="K161" s="916"/>
      <c r="L161" s="916"/>
      <c r="M161" s="916"/>
      <c r="N161" s="916"/>
      <c r="O161" s="916"/>
      <c r="P161" s="916"/>
      <c r="Q161" s="916"/>
      <c r="R161" s="916"/>
      <c r="S161" s="916"/>
      <c r="T161" s="916"/>
      <c r="U161" s="916"/>
      <c r="V161" s="917"/>
      <c r="Z161" s="302"/>
    </row>
    <row r="162" spans="1:102" ht="30" customHeight="1" thickBot="1" x14ac:dyDescent="0.25">
      <c r="A162" s="383"/>
      <c r="B162" s="238" t="s">
        <v>9</v>
      </c>
      <c r="C162" s="147" t="s">
        <v>397</v>
      </c>
      <c r="D162" s="13" t="s">
        <v>514</v>
      </c>
      <c r="E162" s="21"/>
      <c r="F162" s="22" t="s">
        <v>514</v>
      </c>
      <c r="G162" s="23"/>
      <c r="H162" s="13"/>
      <c r="I162" s="21"/>
      <c r="J162" s="16"/>
      <c r="K162" s="17"/>
      <c r="L162" s="14"/>
      <c r="M162" s="15"/>
      <c r="N162" s="16"/>
      <c r="O162" s="17"/>
      <c r="P162" s="14"/>
      <c r="Q162" s="15"/>
      <c r="R162" s="16"/>
      <c r="S162" s="17"/>
      <c r="T162" s="18"/>
      <c r="U162" s="19"/>
      <c r="V162" s="389"/>
      <c r="Z162" s="302"/>
    </row>
    <row r="163" spans="1:102" ht="27.95" customHeight="1" x14ac:dyDescent="0.2">
      <c r="A163" s="383"/>
      <c r="B163" s="233" t="s">
        <v>8</v>
      </c>
      <c r="C163" s="121" t="s">
        <v>413</v>
      </c>
      <c r="D163" s="678"/>
      <c r="E163" s="679"/>
      <c r="F163" s="678"/>
      <c r="G163" s="679"/>
      <c r="H163" s="678"/>
      <c r="I163" s="679"/>
      <c r="J163" s="678"/>
      <c r="K163" s="679"/>
      <c r="L163" s="678"/>
      <c r="M163" s="679"/>
      <c r="N163" s="678"/>
      <c r="O163" s="679"/>
      <c r="P163" s="678"/>
      <c r="Q163" s="679"/>
      <c r="R163" s="678"/>
      <c r="S163" s="679"/>
      <c r="T163" s="65"/>
      <c r="U163" s="66">
        <f>IF(OR(D163="s",F163="s",H163="s",J163="s",L163="s",N163="s",P163="s",R163="s"), 0, IF(OR(D163="a",F163="a",H163="a",J163="a",L163="a",N163="a",P163="a",R163="a"),V163,0))</f>
        <v>0</v>
      </c>
      <c r="V163" s="390">
        <v>5</v>
      </c>
      <c r="W163" s="85">
        <f t="shared" ref="W163:W172" si="23">COUNTIF(D163:S163,"a")+COUNTIF(D163:S163,"s")</f>
        <v>0</v>
      </c>
      <c r="X163" s="335"/>
      <c r="Z163" s="302" t="s">
        <v>239</v>
      </c>
    </row>
    <row r="164" spans="1:102" ht="27.95" customHeight="1" x14ac:dyDescent="0.2">
      <c r="A164" s="383"/>
      <c r="B164" s="234" t="s">
        <v>365</v>
      </c>
      <c r="C164" s="128" t="s">
        <v>476</v>
      </c>
      <c r="D164" s="666"/>
      <c r="E164" s="667"/>
      <c r="F164" s="666"/>
      <c r="G164" s="667"/>
      <c r="H164" s="666"/>
      <c r="I164" s="667"/>
      <c r="J164" s="666"/>
      <c r="K164" s="667"/>
      <c r="L164" s="666"/>
      <c r="M164" s="667"/>
      <c r="N164" s="666"/>
      <c r="O164" s="667"/>
      <c r="P164" s="666"/>
      <c r="Q164" s="667"/>
      <c r="R164" s="666"/>
      <c r="S164" s="667"/>
      <c r="T164" s="65"/>
      <c r="U164" s="63">
        <f t="shared" ref="U164:U172" si="24">IF(OR(D164="s",F164="s",H164="s",J164="s",L164="s",N164="s",P164="s",R164="s"), 0, IF(OR(D164="a",F164="a",H164="a",J164="a",L164="a",N164="a",P164="a",R164="a"),V164,0))</f>
        <v>0</v>
      </c>
      <c r="V164" s="387">
        <v>5</v>
      </c>
      <c r="W164" s="85">
        <f t="shared" si="23"/>
        <v>0</v>
      </c>
      <c r="X164" s="335"/>
      <c r="Z164" s="302" t="s">
        <v>239</v>
      </c>
    </row>
    <row r="165" spans="1:102" ht="45" customHeight="1" x14ac:dyDescent="0.2">
      <c r="A165" s="383"/>
      <c r="B165" s="234" t="s">
        <v>364</v>
      </c>
      <c r="C165" s="128" t="s">
        <v>392</v>
      </c>
      <c r="D165" s="666"/>
      <c r="E165" s="667"/>
      <c r="F165" s="666"/>
      <c r="G165" s="667"/>
      <c r="H165" s="666"/>
      <c r="I165" s="667"/>
      <c r="J165" s="666"/>
      <c r="K165" s="667"/>
      <c r="L165" s="666"/>
      <c r="M165" s="667"/>
      <c r="N165" s="666"/>
      <c r="O165" s="667"/>
      <c r="P165" s="666"/>
      <c r="Q165" s="667"/>
      <c r="R165" s="666"/>
      <c r="S165" s="667"/>
      <c r="T165" s="65"/>
      <c r="U165" s="63">
        <f t="shared" si="24"/>
        <v>0</v>
      </c>
      <c r="V165" s="391">
        <v>10</v>
      </c>
      <c r="W165" s="85">
        <f t="shared" si="23"/>
        <v>0</v>
      </c>
      <c r="X165" s="335"/>
      <c r="Z165" s="302"/>
    </row>
    <row r="166" spans="1:102" ht="27.95" customHeight="1" x14ac:dyDescent="0.2">
      <c r="A166" s="383"/>
      <c r="B166" s="258" t="s">
        <v>440</v>
      </c>
      <c r="C166" s="128" t="s">
        <v>316</v>
      </c>
      <c r="D166" s="666"/>
      <c r="E166" s="667"/>
      <c r="F166" s="666"/>
      <c r="G166" s="667"/>
      <c r="H166" s="666"/>
      <c r="I166" s="667"/>
      <c r="J166" s="666"/>
      <c r="K166" s="667"/>
      <c r="L166" s="666"/>
      <c r="M166" s="667"/>
      <c r="N166" s="666"/>
      <c r="O166" s="667"/>
      <c r="P166" s="666"/>
      <c r="Q166" s="667"/>
      <c r="R166" s="666"/>
      <c r="S166" s="667"/>
      <c r="T166" s="65"/>
      <c r="U166" s="63">
        <f t="shared" si="24"/>
        <v>0</v>
      </c>
      <c r="V166" s="391">
        <v>5</v>
      </c>
      <c r="W166" s="85">
        <f t="shared" si="23"/>
        <v>0</v>
      </c>
      <c r="X166" s="335"/>
      <c r="Z166" s="302" t="s">
        <v>239</v>
      </c>
    </row>
    <row r="167" spans="1:102" ht="27.95" customHeight="1" x14ac:dyDescent="0.2">
      <c r="A167" s="383"/>
      <c r="B167" s="258" t="s">
        <v>151</v>
      </c>
      <c r="C167" s="128" t="s">
        <v>366</v>
      </c>
      <c r="D167" s="666"/>
      <c r="E167" s="667"/>
      <c r="F167" s="666"/>
      <c r="G167" s="667"/>
      <c r="H167" s="666"/>
      <c r="I167" s="667"/>
      <c r="J167" s="666"/>
      <c r="K167" s="667"/>
      <c r="L167" s="666"/>
      <c r="M167" s="667"/>
      <c r="N167" s="666"/>
      <c r="O167" s="667"/>
      <c r="P167" s="666"/>
      <c r="Q167" s="667"/>
      <c r="R167" s="666"/>
      <c r="S167" s="667"/>
      <c r="T167" s="65"/>
      <c r="U167" s="63">
        <f t="shared" si="24"/>
        <v>0</v>
      </c>
      <c r="V167" s="387">
        <v>5</v>
      </c>
      <c r="W167" s="85">
        <f t="shared" si="23"/>
        <v>0</v>
      </c>
      <c r="X167" s="335"/>
      <c r="Z167" s="302" t="s">
        <v>239</v>
      </c>
    </row>
    <row r="168" spans="1:102" ht="27.95" customHeight="1" x14ac:dyDescent="0.2">
      <c r="A168" s="383"/>
      <c r="B168" s="258" t="s">
        <v>153</v>
      </c>
      <c r="C168" s="128" t="s">
        <v>317</v>
      </c>
      <c r="D168" s="666"/>
      <c r="E168" s="667"/>
      <c r="F168" s="666"/>
      <c r="G168" s="667"/>
      <c r="H168" s="666"/>
      <c r="I168" s="667"/>
      <c r="J168" s="666"/>
      <c r="K168" s="667"/>
      <c r="L168" s="666"/>
      <c r="M168" s="667"/>
      <c r="N168" s="666"/>
      <c r="O168" s="667"/>
      <c r="P168" s="666"/>
      <c r="Q168" s="667"/>
      <c r="R168" s="666"/>
      <c r="S168" s="667"/>
      <c r="T168" s="65"/>
      <c r="U168" s="63">
        <f>IF(OR(D168="s",F168="s",H168="s",J168="s",L168="s",N168="s",P168="s",R168="s"), 0, IF(OR(D168="a",F168="a",H168="a",J168="a",L168="a",N168="a",P168="a",R168="a"),V168,0))</f>
        <v>0</v>
      </c>
      <c r="V168" s="387">
        <v>5</v>
      </c>
      <c r="W168" s="85">
        <f t="shared" si="23"/>
        <v>0</v>
      </c>
      <c r="X168" s="335"/>
      <c r="Z168" s="302" t="s">
        <v>239</v>
      </c>
    </row>
    <row r="169" spans="1:102" ht="27.95" customHeight="1" x14ac:dyDescent="0.2">
      <c r="A169" s="383"/>
      <c r="B169" s="234" t="s">
        <v>152</v>
      </c>
      <c r="C169" s="128" t="s">
        <v>567</v>
      </c>
      <c r="D169" s="666"/>
      <c r="E169" s="667"/>
      <c r="F169" s="666"/>
      <c r="G169" s="667"/>
      <c r="H169" s="666"/>
      <c r="I169" s="667"/>
      <c r="J169" s="666"/>
      <c r="K169" s="667"/>
      <c r="L169" s="666"/>
      <c r="M169" s="667"/>
      <c r="N169" s="666"/>
      <c r="O169" s="667"/>
      <c r="P169" s="666"/>
      <c r="Q169" s="667"/>
      <c r="R169" s="666"/>
      <c r="S169" s="667"/>
      <c r="T169" s="65"/>
      <c r="U169" s="63">
        <f>IF(OR(D169="s",F169="s",H169="s",J169="s",L169="s",N169="s",P169="s",R169="s"), 0, IF(OR(D169="a",F169="a",H169="a",J169="a",L169="a",N169="a",P169="a",R169="a"),V169,0))</f>
        <v>0</v>
      </c>
      <c r="V169" s="387">
        <v>20</v>
      </c>
      <c r="W169" s="85">
        <f t="shared" si="23"/>
        <v>0</v>
      </c>
      <c r="X169" s="335"/>
      <c r="Z169" s="302" t="s">
        <v>239</v>
      </c>
    </row>
    <row r="170" spans="1:102" ht="45" customHeight="1" x14ac:dyDescent="0.2">
      <c r="A170" s="383"/>
      <c r="B170" s="234" t="s">
        <v>154</v>
      </c>
      <c r="C170" s="128" t="s">
        <v>257</v>
      </c>
      <c r="D170" s="666"/>
      <c r="E170" s="667"/>
      <c r="F170" s="666"/>
      <c r="G170" s="667"/>
      <c r="H170" s="666"/>
      <c r="I170" s="667"/>
      <c r="J170" s="666"/>
      <c r="K170" s="667"/>
      <c r="L170" s="666"/>
      <c r="M170" s="667"/>
      <c r="N170" s="666"/>
      <c r="O170" s="667"/>
      <c r="P170" s="666"/>
      <c r="Q170" s="667"/>
      <c r="R170" s="666"/>
      <c r="S170" s="667"/>
      <c r="T170" s="65"/>
      <c r="U170" s="63">
        <f>IF(OR(D170="s",F170="s",H170="s",J170="s",L170="s",N170="s",P170="s",R170="s"), 0, IF(OR(D170="a",F170="a",H170="a",J170="a",L170="a",N170="a",P170="a",R170="a"),V170,0))</f>
        <v>0</v>
      </c>
      <c r="V170" s="387">
        <v>10</v>
      </c>
      <c r="W170" s="85">
        <f t="shared" si="23"/>
        <v>0</v>
      </c>
      <c r="X170" s="335"/>
      <c r="Z170" s="302" t="s">
        <v>239</v>
      </c>
    </row>
    <row r="171" spans="1:102" ht="27.95" customHeight="1" x14ac:dyDescent="0.2">
      <c r="A171" s="383"/>
      <c r="B171" s="234" t="s">
        <v>155</v>
      </c>
      <c r="C171" s="128" t="s">
        <v>582</v>
      </c>
      <c r="D171" s="666"/>
      <c r="E171" s="667"/>
      <c r="F171" s="666"/>
      <c r="G171" s="667"/>
      <c r="H171" s="666"/>
      <c r="I171" s="667"/>
      <c r="J171" s="666"/>
      <c r="K171" s="667"/>
      <c r="L171" s="666"/>
      <c r="M171" s="667"/>
      <c r="N171" s="666"/>
      <c r="O171" s="667"/>
      <c r="P171" s="666"/>
      <c r="Q171" s="667"/>
      <c r="R171" s="666"/>
      <c r="S171" s="667"/>
      <c r="T171" s="65"/>
      <c r="U171" s="63">
        <f>IF(OR(D171="s",F171="s",H171="s",J171="s",L171="s",N171="s",P171="s",R171="s"), 0, IF(OR(D171="a",F171="a",H171="a",J171="a",L171="a",N171="a",P171="a",R171="a"),V171,0))</f>
        <v>0</v>
      </c>
      <c r="V171" s="387">
        <v>10</v>
      </c>
      <c r="W171" s="85">
        <f t="shared" si="23"/>
        <v>0</v>
      </c>
      <c r="X171" s="335"/>
      <c r="Z171" s="302" t="s">
        <v>239</v>
      </c>
    </row>
    <row r="172" spans="1:102" ht="27.95" customHeight="1" thickBot="1" x14ac:dyDescent="0.25">
      <c r="A172" s="383"/>
      <c r="B172" s="234" t="s">
        <v>156</v>
      </c>
      <c r="C172" s="128" t="s">
        <v>237</v>
      </c>
      <c r="D172" s="664"/>
      <c r="E172" s="665"/>
      <c r="F172" s="664"/>
      <c r="G172" s="665"/>
      <c r="H172" s="664"/>
      <c r="I172" s="665"/>
      <c r="J172" s="664"/>
      <c r="K172" s="665"/>
      <c r="L172" s="664"/>
      <c r="M172" s="665"/>
      <c r="N172" s="664"/>
      <c r="O172" s="665"/>
      <c r="P172" s="664"/>
      <c r="Q172" s="665"/>
      <c r="R172" s="664"/>
      <c r="S172" s="665"/>
      <c r="T172" s="65"/>
      <c r="U172" s="64">
        <f t="shared" si="24"/>
        <v>0</v>
      </c>
      <c r="V172" s="399">
        <v>5</v>
      </c>
      <c r="W172" s="85">
        <f t="shared" si="23"/>
        <v>0</v>
      </c>
      <c r="X172" s="335"/>
      <c r="Z172" s="302" t="s">
        <v>239</v>
      </c>
    </row>
    <row r="173" spans="1:102" ht="21.6" customHeight="1" thickTop="1" thickBot="1" x14ac:dyDescent="0.25">
      <c r="A173" s="383"/>
      <c r="B173" s="80"/>
      <c r="C173" s="128"/>
      <c r="D173" s="677" t="s">
        <v>515</v>
      </c>
      <c r="E173" s="760"/>
      <c r="F173" s="760"/>
      <c r="G173" s="760"/>
      <c r="H173" s="760"/>
      <c r="I173" s="760"/>
      <c r="J173" s="760"/>
      <c r="K173" s="760"/>
      <c r="L173" s="760"/>
      <c r="M173" s="760"/>
      <c r="N173" s="760"/>
      <c r="O173" s="760"/>
      <c r="P173" s="760"/>
      <c r="Q173" s="760"/>
      <c r="R173" s="760"/>
      <c r="S173" s="760"/>
      <c r="T173" s="761"/>
      <c r="U173" s="2">
        <f>SUM(U163:U172)</f>
        <v>0</v>
      </c>
      <c r="V173" s="388">
        <f>SUM(V163:V172)</f>
        <v>80</v>
      </c>
      <c r="Y173" s="306"/>
      <c r="Z173" s="302"/>
    </row>
    <row r="174" spans="1:102" ht="21.6" customHeight="1" thickBot="1" x14ac:dyDescent="0.25">
      <c r="A174" s="382"/>
      <c r="B174" s="116"/>
      <c r="C174" s="427"/>
      <c r="D174" s="875"/>
      <c r="E174" s="682"/>
      <c r="F174" s="788">
        <v>70</v>
      </c>
      <c r="G174" s="675"/>
      <c r="H174" s="675"/>
      <c r="I174" s="675"/>
      <c r="J174" s="675"/>
      <c r="K174" s="675"/>
      <c r="L174" s="675"/>
      <c r="M174" s="675"/>
      <c r="N174" s="675"/>
      <c r="O174" s="675"/>
      <c r="P174" s="675"/>
      <c r="Q174" s="675"/>
      <c r="R174" s="675"/>
      <c r="S174" s="675"/>
      <c r="T174" s="675"/>
      <c r="U174" s="675"/>
      <c r="V174" s="676"/>
      <c r="Z174" s="302"/>
    </row>
    <row r="175" spans="1:102" ht="30" customHeight="1" thickBot="1" x14ac:dyDescent="0.25">
      <c r="A175" s="380"/>
      <c r="B175" s="244" t="s">
        <v>10</v>
      </c>
      <c r="C175" s="226" t="s">
        <v>452</v>
      </c>
      <c r="D175" s="227" t="s">
        <v>514</v>
      </c>
      <c r="E175" s="410"/>
      <c r="F175" s="324" t="s">
        <v>514</v>
      </c>
      <c r="G175" s="409"/>
      <c r="H175" s="227"/>
      <c r="I175" s="410"/>
      <c r="J175" s="324"/>
      <c r="K175" s="409"/>
      <c r="L175" s="227" t="s">
        <v>514</v>
      </c>
      <c r="M175" s="410"/>
      <c r="N175" s="324" t="s">
        <v>514</v>
      </c>
      <c r="O175" s="409"/>
      <c r="P175" s="227"/>
      <c r="Q175" s="228"/>
      <c r="R175" s="232"/>
      <c r="S175" s="229"/>
      <c r="T175" s="325"/>
      <c r="U175" s="403"/>
      <c r="V175" s="398"/>
      <c r="Z175" s="302"/>
    </row>
    <row r="176" spans="1:102" s="74" customFormat="1" ht="27.95" customHeight="1" x14ac:dyDescent="0.2">
      <c r="A176" s="383"/>
      <c r="B176" s="233" t="s">
        <v>157</v>
      </c>
      <c r="C176" s="208" t="s">
        <v>208</v>
      </c>
      <c r="D176" s="678"/>
      <c r="E176" s="679"/>
      <c r="F176" s="678"/>
      <c r="G176" s="679"/>
      <c r="H176" s="678"/>
      <c r="I176" s="679"/>
      <c r="J176" s="678"/>
      <c r="K176" s="679"/>
      <c r="L176" s="678"/>
      <c r="M176" s="679"/>
      <c r="N176" s="678"/>
      <c r="O176" s="679"/>
      <c r="P176" s="678"/>
      <c r="Q176" s="679"/>
      <c r="R176" s="678"/>
      <c r="S176" s="679"/>
      <c r="T176" s="112"/>
      <c r="U176" s="66">
        <f>IF(OR(D176="s",F176="s",H176="s",J176="s",L176="s",N176="s",P176="s",R176="s"), 0, IF(OR(D176="a",F176="a",H176="a",J176="a",L176="a",N176="a",P176="a",R176="a",T176="NA"),V176,0))</f>
        <v>0</v>
      </c>
      <c r="V176" s="390">
        <v>10</v>
      </c>
      <c r="W176" s="85">
        <f>IF((COUNTIF(D176:S176,"a")+COUNTIF(D176:S176,"s"))&gt;0,IF((COUNTIF(D177:S177,"a")+COUNTIF(D177:S177,"s"))&gt;0,0,COUNTIF(D176:S176,"a")+COUNTIF(D176:S176,"s")+COUNTIF(T176,"NA")), COUNTIF(D176:S176,"a")+COUNTIF(D176:S176,"s")+COUNTIF(T176,"NA"))</f>
        <v>0</v>
      </c>
      <c r="X176" s="352"/>
      <c r="Y176" s="307"/>
      <c r="Z176" s="304"/>
      <c r="AA176" s="283"/>
      <c r="AB176" s="283"/>
      <c r="AC176" s="283"/>
      <c r="AD176" s="283"/>
      <c r="AE176" s="283"/>
      <c r="AF176" s="283"/>
      <c r="AG176" s="283"/>
      <c r="AH176" s="283"/>
      <c r="AI176" s="283"/>
      <c r="AJ176" s="283"/>
      <c r="AK176" s="283"/>
      <c r="AL176" s="283"/>
      <c r="AM176" s="283"/>
      <c r="AN176" s="283"/>
      <c r="AO176" s="283"/>
      <c r="AP176" s="283"/>
      <c r="AQ176" s="283"/>
      <c r="AR176" s="283"/>
      <c r="AS176" s="283"/>
      <c r="AT176" s="283"/>
      <c r="AU176" s="283"/>
      <c r="AV176" s="283"/>
      <c r="AW176" s="283"/>
      <c r="AX176" s="283"/>
      <c r="AY176" s="283"/>
      <c r="AZ176" s="283"/>
      <c r="BA176" s="283"/>
      <c r="BB176" s="283"/>
      <c r="BC176" s="283"/>
      <c r="BD176" s="283"/>
      <c r="BE176" s="283"/>
      <c r="BF176" s="283"/>
      <c r="BG176" s="283"/>
      <c r="BH176" s="283"/>
      <c r="BI176" s="283"/>
      <c r="BJ176" s="283"/>
      <c r="BK176" s="283"/>
      <c r="BL176" s="283"/>
      <c r="BM176" s="283"/>
      <c r="BN176" s="283"/>
      <c r="BO176" s="283"/>
      <c r="BP176" s="283"/>
      <c r="BQ176" s="283"/>
      <c r="BR176" s="283"/>
      <c r="BS176" s="283"/>
      <c r="BT176" s="283"/>
      <c r="BU176" s="283"/>
      <c r="BV176" s="283"/>
      <c r="BW176" s="283"/>
      <c r="BX176" s="283"/>
      <c r="BY176" s="283"/>
      <c r="BZ176" s="283"/>
      <c r="CA176" s="283"/>
      <c r="CB176" s="283"/>
      <c r="CC176" s="283"/>
      <c r="CD176" s="283"/>
      <c r="CE176" s="283"/>
      <c r="CF176" s="283"/>
      <c r="CG176" s="283"/>
      <c r="CH176" s="283"/>
      <c r="CI176" s="283"/>
      <c r="CJ176" s="283"/>
      <c r="CK176" s="283"/>
      <c r="CL176" s="283"/>
      <c r="CM176" s="283"/>
      <c r="CN176" s="283"/>
      <c r="CO176" s="283"/>
      <c r="CP176" s="283"/>
      <c r="CQ176" s="283"/>
      <c r="CR176" s="283"/>
      <c r="CS176" s="283"/>
      <c r="CT176" s="283"/>
      <c r="CU176" s="283"/>
      <c r="CV176" s="283"/>
      <c r="CW176" s="283"/>
      <c r="CX176" s="283"/>
    </row>
    <row r="177" spans="1:102" ht="88.5" customHeight="1" x14ac:dyDescent="0.2">
      <c r="A177" s="383"/>
      <c r="B177" s="234" t="s">
        <v>158</v>
      </c>
      <c r="C177" s="209" t="s">
        <v>68</v>
      </c>
      <c r="D177" s="666"/>
      <c r="E177" s="667"/>
      <c r="F177" s="666"/>
      <c r="G177" s="667"/>
      <c r="H177" s="666"/>
      <c r="I177" s="667"/>
      <c r="J177" s="666"/>
      <c r="K177" s="667"/>
      <c r="L177" s="666"/>
      <c r="M177" s="667"/>
      <c r="N177" s="666"/>
      <c r="O177" s="667"/>
      <c r="P177" s="666"/>
      <c r="Q177" s="667"/>
      <c r="R177" s="666"/>
      <c r="S177" s="667"/>
      <c r="T177" s="188"/>
      <c r="U177" s="109">
        <f>IF(OR(D177="s",F177="s",H177="s",J177="s",L177="s",N177="s",P177="s",R177="s"), 0, IF(OR(D177="a",F177="a",H177="a",J177="a",L177="a",N177="a",P177="a",R177="a"),V177,0))</f>
        <v>0</v>
      </c>
      <c r="V177" s="387">
        <v>10</v>
      </c>
      <c r="W177" s="85">
        <f>IF((COUNTIF(D177:S177,"a")+COUNTIF(D177:S177,"s"))&gt;0,IF((COUNTIF(D176:S176,"a")+COUNTIF(D176:S176,"s"))&gt;0,0,COUNTIF(D177:S177,"a")+COUNTIF(D177:S177,"s")+COUNTIF(T177,"NA")), COUNTIF(D177:S177,"a")+COUNTIF(D177:S177,"s")+COUNTIF(T177,"NA"))</f>
        <v>0</v>
      </c>
      <c r="X177" s="336"/>
      <c r="Z177" s="302" t="s">
        <v>239</v>
      </c>
    </row>
    <row r="178" spans="1:102" ht="20.25" customHeight="1" x14ac:dyDescent="0.2">
      <c r="A178" s="383"/>
      <c r="B178" s="107"/>
      <c r="C178" s="210"/>
      <c r="D178" s="731"/>
      <c r="E178" s="732"/>
      <c r="F178" s="670"/>
      <c r="G178" s="670"/>
      <c r="H178" s="670"/>
      <c r="I178" s="670"/>
      <c r="J178" s="670"/>
      <c r="K178" s="670"/>
      <c r="L178" s="670"/>
      <c r="M178" s="670"/>
      <c r="N178" s="670"/>
      <c r="O178" s="670"/>
      <c r="P178" s="670"/>
      <c r="Q178" s="670"/>
      <c r="R178" s="670"/>
      <c r="S178" s="670"/>
      <c r="T178" s="670"/>
      <c r="U178" s="670"/>
      <c r="V178" s="671"/>
      <c r="Z178" s="302"/>
    </row>
    <row r="179" spans="1:102" ht="45" customHeight="1" x14ac:dyDescent="0.2">
      <c r="A179" s="383"/>
      <c r="B179" s="234" t="s">
        <v>159</v>
      </c>
      <c r="C179" s="211" t="s">
        <v>228</v>
      </c>
      <c r="D179" s="666"/>
      <c r="E179" s="667"/>
      <c r="F179" s="666"/>
      <c r="G179" s="667"/>
      <c r="H179" s="666"/>
      <c r="I179" s="667"/>
      <c r="J179" s="666"/>
      <c r="K179" s="667"/>
      <c r="L179" s="666"/>
      <c r="M179" s="667"/>
      <c r="N179" s="666"/>
      <c r="O179" s="667"/>
      <c r="P179" s="666"/>
      <c r="Q179" s="667"/>
      <c r="R179" s="666"/>
      <c r="S179" s="667"/>
      <c r="T179" s="111" t="str">
        <f>IF($T$176="na","na","")</f>
        <v/>
      </c>
      <c r="U179" s="63">
        <f>IF(OR(D179="s",F179="s",H179="s",J179="s",L179="s",N179="s",P179="s",R179="s"), 0, IF(OR(D179="a",F179="a",H179="a",J179="a",L179="a",N179="a",P179="a",R179="a",T179="NA"),V179,0))</f>
        <v>0</v>
      </c>
      <c r="V179" s="387">
        <v>10</v>
      </c>
      <c r="W179" s="85">
        <f>COUNTIF(D179:S179,"a")+COUNTIF(D179:S179,"s")+COUNTIF(T179,"NA")</f>
        <v>0</v>
      </c>
      <c r="X179" s="335"/>
      <c r="Z179" s="302" t="s">
        <v>239</v>
      </c>
    </row>
    <row r="180" spans="1:102" ht="88.5" customHeight="1" thickBot="1" x14ac:dyDescent="0.25">
      <c r="A180" s="383"/>
      <c r="B180" s="234" t="s">
        <v>160</v>
      </c>
      <c r="C180" s="211" t="s">
        <v>172</v>
      </c>
      <c r="D180" s="713"/>
      <c r="E180" s="714"/>
      <c r="F180" s="713"/>
      <c r="G180" s="714"/>
      <c r="H180" s="713"/>
      <c r="I180" s="714"/>
      <c r="J180" s="713"/>
      <c r="K180" s="714"/>
      <c r="L180" s="713"/>
      <c r="M180" s="714"/>
      <c r="N180" s="713"/>
      <c r="O180" s="714"/>
      <c r="P180" s="713"/>
      <c r="Q180" s="714"/>
      <c r="R180" s="713"/>
      <c r="S180" s="714"/>
      <c r="T180" s="113" t="str">
        <f>IF($T$176="na","na","")</f>
        <v/>
      </c>
      <c r="U180" s="63">
        <f>IF(OR(D180="s",F180="s",H180="s",J180="s",L180="s",N180="s",P180="s",R180="s"), 0, IF(OR(D180="a",F180="a",H180="a",J180="a",L180="a",N180="a",P180="a",R180="a",T180="NA"),V180,0))</f>
        <v>0</v>
      </c>
      <c r="V180" s="391">
        <v>10</v>
      </c>
      <c r="W180" s="85">
        <f>COUNTIF(D180:S180,"a")+COUNTIF(D180:S180,"s")+COUNTIF(T180,"NA")</f>
        <v>0</v>
      </c>
      <c r="X180" s="353"/>
      <c r="Z180" s="302" t="s">
        <v>239</v>
      </c>
    </row>
    <row r="181" spans="1:102" ht="21.6" customHeight="1" thickTop="1" thickBot="1" x14ac:dyDescent="0.25">
      <c r="A181" s="383"/>
      <c r="B181" s="80"/>
      <c r="C181" s="165"/>
      <c r="D181" s="677" t="s">
        <v>515</v>
      </c>
      <c r="E181" s="760"/>
      <c r="F181" s="760"/>
      <c r="G181" s="760"/>
      <c r="H181" s="760"/>
      <c r="I181" s="760"/>
      <c r="J181" s="760"/>
      <c r="K181" s="760"/>
      <c r="L181" s="760"/>
      <c r="M181" s="760"/>
      <c r="N181" s="760"/>
      <c r="O181" s="760"/>
      <c r="P181" s="760"/>
      <c r="Q181" s="760"/>
      <c r="R181" s="760"/>
      <c r="S181" s="760"/>
      <c r="T181" s="761"/>
      <c r="U181" s="2">
        <f>SUM(U176:U180)</f>
        <v>0</v>
      </c>
      <c r="V181" s="388">
        <f>30</f>
        <v>30</v>
      </c>
      <c r="Y181" s="306"/>
      <c r="Z181" s="302"/>
    </row>
    <row r="182" spans="1:102" ht="21.6" customHeight="1" thickBot="1" x14ac:dyDescent="0.25">
      <c r="A182" s="383"/>
      <c r="B182" s="71"/>
      <c r="C182" s="165"/>
      <c r="D182" s="918"/>
      <c r="E182" s="709"/>
      <c r="F182" s="951">
        <v>30</v>
      </c>
      <c r="G182" s="938"/>
      <c r="H182" s="938"/>
      <c r="I182" s="938"/>
      <c r="J182" s="938"/>
      <c r="K182" s="938"/>
      <c r="L182" s="938"/>
      <c r="M182" s="938"/>
      <c r="N182" s="938"/>
      <c r="O182" s="938"/>
      <c r="P182" s="938"/>
      <c r="Q182" s="938"/>
      <c r="R182" s="938"/>
      <c r="S182" s="938"/>
      <c r="T182" s="938"/>
      <c r="U182" s="938"/>
      <c r="V182" s="939"/>
      <c r="Z182" s="302"/>
    </row>
    <row r="183" spans="1:102" ht="25.5" customHeight="1" thickBot="1" x14ac:dyDescent="0.25">
      <c r="A183" s="383"/>
      <c r="B183" s="235" t="s">
        <v>161</v>
      </c>
      <c r="C183" s="144" t="s">
        <v>270</v>
      </c>
      <c r="D183" s="14"/>
      <c r="E183" s="15"/>
      <c r="F183" s="16" t="s">
        <v>514</v>
      </c>
      <c r="G183" s="17"/>
      <c r="H183" s="14"/>
      <c r="I183" s="15"/>
      <c r="J183" s="12"/>
      <c r="K183" s="17"/>
      <c r="L183" s="14"/>
      <c r="M183" s="15"/>
      <c r="N183" s="22"/>
      <c r="O183" s="17"/>
      <c r="P183" s="14"/>
      <c r="Q183" s="15"/>
      <c r="R183" s="14"/>
      <c r="S183" s="15"/>
      <c r="T183" s="18"/>
      <c r="U183" s="19"/>
      <c r="V183" s="19"/>
      <c r="Z183" s="302"/>
    </row>
    <row r="184" spans="1:102" ht="27.95" customHeight="1" x14ac:dyDescent="0.2">
      <c r="A184" s="438"/>
      <c r="B184" s="250" t="s">
        <v>162</v>
      </c>
      <c r="C184" s="130" t="s">
        <v>384</v>
      </c>
      <c r="D184" s="678"/>
      <c r="E184" s="679"/>
      <c r="F184" s="678"/>
      <c r="G184" s="679"/>
      <c r="H184" s="678"/>
      <c r="I184" s="679"/>
      <c r="J184" s="678"/>
      <c r="K184" s="679"/>
      <c r="L184" s="678"/>
      <c r="M184" s="679"/>
      <c r="N184" s="678"/>
      <c r="O184" s="679"/>
      <c r="P184" s="678"/>
      <c r="Q184" s="679"/>
      <c r="R184" s="678"/>
      <c r="S184" s="679"/>
      <c r="T184" s="113"/>
      <c r="U184" s="66">
        <f>IF(OR(D184="s",F184="s",H184="s",J184="s",L184="s",N184="s",P184="s",R184="s"), 0, IF(OR(D184="a",F184="a",H184="a",J184="a",L184="a",N184="a",P184="a",R184="a"),V184,0))</f>
        <v>0</v>
      </c>
      <c r="V184" s="390">
        <f>IF(T184="na",0,20)</f>
        <v>20</v>
      </c>
      <c r="W184" s="85">
        <f>COUNTIF(D184:S184,"a")+COUNTIF(D184:S184,"s")+COUNTIF(T184,"na")</f>
        <v>0</v>
      </c>
      <c r="X184" s="335"/>
      <c r="Z184" s="302" t="s">
        <v>239</v>
      </c>
    </row>
    <row r="185" spans="1:102" ht="27.95" customHeight="1" x14ac:dyDescent="0.2">
      <c r="A185" s="438"/>
      <c r="B185" s="234" t="s">
        <v>163</v>
      </c>
      <c r="C185" s="145" t="s">
        <v>238</v>
      </c>
      <c r="D185" s="666"/>
      <c r="E185" s="667"/>
      <c r="F185" s="666"/>
      <c r="G185" s="667"/>
      <c r="H185" s="666"/>
      <c r="I185" s="667"/>
      <c r="J185" s="666"/>
      <c r="K185" s="667"/>
      <c r="L185" s="666"/>
      <c r="M185" s="667"/>
      <c r="N185" s="666"/>
      <c r="O185" s="667"/>
      <c r="P185" s="666"/>
      <c r="Q185" s="667"/>
      <c r="R185" s="666"/>
      <c r="S185" s="667"/>
      <c r="T185" s="65"/>
      <c r="U185" s="67">
        <f>IF(OR(D185="s",F185="s",H185="s",J185="s",L185="s",N185="s",P185="s",R185="s"), 0, IF(OR(D185="a",F185="a",H185="a",J185="a",L185="a",N185="a",P185="a",R185="a"),V185,0))</f>
        <v>0</v>
      </c>
      <c r="V185" s="387">
        <v>20</v>
      </c>
      <c r="W185" s="85">
        <f>COUNTIF(D185:S185,"a")+COUNTIF(D185:S185,"s")</f>
        <v>0</v>
      </c>
      <c r="X185" s="335"/>
      <c r="Z185" s="302" t="s">
        <v>239</v>
      </c>
    </row>
    <row r="186" spans="1:102" ht="27.95" customHeight="1" thickBot="1" x14ac:dyDescent="0.25">
      <c r="A186" s="383"/>
      <c r="B186" s="248" t="s">
        <v>164</v>
      </c>
      <c r="C186" s="145" t="s">
        <v>453</v>
      </c>
      <c r="D186" s="666"/>
      <c r="E186" s="667"/>
      <c r="F186" s="666"/>
      <c r="G186" s="667"/>
      <c r="H186" s="666"/>
      <c r="I186" s="667"/>
      <c r="J186" s="666"/>
      <c r="K186" s="667"/>
      <c r="L186" s="666"/>
      <c r="M186" s="667"/>
      <c r="N186" s="666"/>
      <c r="O186" s="667"/>
      <c r="P186" s="666"/>
      <c r="Q186" s="667"/>
      <c r="R186" s="666"/>
      <c r="S186" s="667"/>
      <c r="T186" s="65"/>
      <c r="U186" s="63">
        <f>IF(OR(D186="s",F186="s",H186="s",J186="s",L186="s",N186="s",P186="s",R186="s"), 0, IF(OR(D186="a",F186="a",H186="a",J186="a",L186="a",N186="a",P186="a",R186="a"),V186,0))</f>
        <v>0</v>
      </c>
      <c r="V186" s="387">
        <v>10</v>
      </c>
      <c r="W186" s="85">
        <f>COUNTIF(D186:S186,"a")+COUNTIF(D186:S186,"s")</f>
        <v>0</v>
      </c>
      <c r="X186" s="335"/>
      <c r="Z186" s="302"/>
    </row>
    <row r="187" spans="1:102" ht="21" customHeight="1" thickTop="1" thickBot="1" x14ac:dyDescent="0.25">
      <c r="A187" s="383"/>
      <c r="B187" s="102"/>
      <c r="C187" s="201"/>
      <c r="D187" s="677" t="s">
        <v>515</v>
      </c>
      <c r="E187" s="760"/>
      <c r="F187" s="760"/>
      <c r="G187" s="760"/>
      <c r="H187" s="760"/>
      <c r="I187" s="760"/>
      <c r="J187" s="760"/>
      <c r="K187" s="760"/>
      <c r="L187" s="760"/>
      <c r="M187" s="760"/>
      <c r="N187" s="760"/>
      <c r="O187" s="760"/>
      <c r="P187" s="760"/>
      <c r="Q187" s="760"/>
      <c r="R187" s="760"/>
      <c r="S187" s="760"/>
      <c r="T187" s="761"/>
      <c r="U187" s="2">
        <f>SUM(U184:U186)</f>
        <v>0</v>
      </c>
      <c r="V187" s="392">
        <f>SUM(V184:V186)</f>
        <v>50</v>
      </c>
      <c r="Y187" s="306"/>
      <c r="Z187" s="302"/>
    </row>
    <row r="188" spans="1:102" s="75" customFormat="1" ht="21.6" customHeight="1" thickBot="1" x14ac:dyDescent="0.25">
      <c r="A188" s="383"/>
      <c r="B188" s="175"/>
      <c r="C188" s="212" t="s">
        <v>74</v>
      </c>
      <c r="D188" s="875"/>
      <c r="E188" s="682"/>
      <c r="F188" s="932">
        <f>IF(T184="na",20,40)</f>
        <v>40</v>
      </c>
      <c r="G188" s="675"/>
      <c r="H188" s="675"/>
      <c r="I188" s="675"/>
      <c r="J188" s="675"/>
      <c r="K188" s="675"/>
      <c r="L188" s="675"/>
      <c r="M188" s="675"/>
      <c r="N188" s="675"/>
      <c r="O188" s="675"/>
      <c r="P188" s="675"/>
      <c r="Q188" s="675"/>
      <c r="R188" s="675"/>
      <c r="S188" s="675"/>
      <c r="T188" s="675"/>
      <c r="U188" s="675"/>
      <c r="V188" s="676"/>
      <c r="W188" s="272"/>
      <c r="X188" s="272"/>
      <c r="Y188" s="287"/>
      <c r="Z188" s="302"/>
      <c r="AA188" s="284"/>
      <c r="AB188" s="284"/>
      <c r="AC188" s="284"/>
      <c r="AD188" s="284"/>
      <c r="AE188" s="284"/>
      <c r="AF188" s="284"/>
      <c r="AG188" s="284"/>
      <c r="AH188" s="284"/>
      <c r="AI188" s="284"/>
      <c r="AJ188" s="284"/>
      <c r="AK188" s="284"/>
      <c r="AL188" s="284"/>
      <c r="AM188" s="284"/>
      <c r="AN188" s="284"/>
      <c r="AO188" s="284"/>
      <c r="AP188" s="284"/>
      <c r="AQ188" s="284"/>
      <c r="AR188" s="284"/>
      <c r="AS188" s="284"/>
      <c r="AT188" s="284"/>
      <c r="AU188" s="284"/>
      <c r="AV188" s="284"/>
      <c r="AW188" s="284"/>
      <c r="AX188" s="284"/>
      <c r="AY188" s="284"/>
      <c r="AZ188" s="284"/>
      <c r="BA188" s="284"/>
      <c r="BB188" s="284"/>
      <c r="BC188" s="284"/>
      <c r="BD188" s="284"/>
      <c r="BE188" s="284"/>
      <c r="BF188" s="284"/>
      <c r="BG188" s="284"/>
      <c r="BH188" s="284"/>
      <c r="BI188" s="284"/>
      <c r="BJ188" s="284"/>
      <c r="BK188" s="284"/>
      <c r="BL188" s="284"/>
      <c r="BM188" s="284"/>
      <c r="BN188" s="284"/>
      <c r="BO188" s="284"/>
      <c r="BP188" s="284"/>
      <c r="BQ188" s="284"/>
      <c r="BR188" s="284"/>
      <c r="BS188" s="284"/>
      <c r="BT188" s="284"/>
      <c r="BU188" s="284"/>
      <c r="BV188" s="284"/>
      <c r="BW188" s="284"/>
      <c r="BX188" s="284"/>
      <c r="BY188" s="284"/>
      <c r="BZ188" s="284"/>
      <c r="CA188" s="284"/>
      <c r="CB188" s="284"/>
      <c r="CC188" s="284"/>
      <c r="CD188" s="284"/>
      <c r="CE188" s="284"/>
      <c r="CF188" s="284"/>
      <c r="CG188" s="284"/>
      <c r="CH188" s="284"/>
      <c r="CI188" s="284"/>
      <c r="CJ188" s="284"/>
      <c r="CK188" s="284"/>
      <c r="CL188" s="284"/>
      <c r="CM188" s="284"/>
      <c r="CN188" s="284"/>
      <c r="CO188" s="284"/>
      <c r="CP188" s="284"/>
      <c r="CQ188" s="284"/>
      <c r="CR188" s="284"/>
      <c r="CS188" s="284"/>
      <c r="CT188" s="284"/>
      <c r="CU188" s="284"/>
      <c r="CV188" s="284"/>
      <c r="CW188" s="284"/>
      <c r="CX188" s="284"/>
    </row>
    <row r="189" spans="1:102" ht="25.5" customHeight="1" thickBot="1" x14ac:dyDescent="0.25">
      <c r="A189" s="383"/>
      <c r="B189" s="235" t="s">
        <v>166</v>
      </c>
      <c r="C189" s="144" t="s">
        <v>45</v>
      </c>
      <c r="D189" s="13" t="s">
        <v>514</v>
      </c>
      <c r="E189" s="21"/>
      <c r="F189" s="22" t="s">
        <v>514</v>
      </c>
      <c r="G189" s="17"/>
      <c r="H189" s="14"/>
      <c r="I189" s="15"/>
      <c r="J189" s="34"/>
      <c r="K189" s="17"/>
      <c r="L189" s="14"/>
      <c r="M189" s="15"/>
      <c r="N189" s="16"/>
      <c r="O189" s="17"/>
      <c r="P189" s="14"/>
      <c r="Q189" s="15"/>
      <c r="R189" s="14"/>
      <c r="S189" s="15"/>
      <c r="T189" s="35"/>
      <c r="U189" s="33"/>
      <c r="V189" s="393"/>
      <c r="Z189" s="302"/>
    </row>
    <row r="190" spans="1:102" ht="45" customHeight="1" thickBot="1" x14ac:dyDescent="0.25">
      <c r="A190" s="383"/>
      <c r="B190" s="250" t="s">
        <v>165</v>
      </c>
      <c r="C190" s="616" t="s">
        <v>46</v>
      </c>
      <c r="D190" s="680"/>
      <c r="E190" s="681"/>
      <c r="F190" s="680"/>
      <c r="G190" s="681"/>
      <c r="H190" s="680"/>
      <c r="I190" s="681"/>
      <c r="J190" s="680"/>
      <c r="K190" s="681"/>
      <c r="L190" s="680"/>
      <c r="M190" s="681"/>
      <c r="N190" s="680"/>
      <c r="O190" s="681"/>
      <c r="P190" s="680"/>
      <c r="Q190" s="681"/>
      <c r="R190" s="680"/>
      <c r="S190" s="681"/>
      <c r="T190" s="112"/>
      <c r="U190" s="66">
        <f>IF(OR(D190="s",F190="s",H190="s",J190="s",L190="s",N190="s",P190="s",R190="s"), 0, IF(OR(D190="a",F190="a",H190="a",J190="a",L190="a",N190="a",P190="a",R190="a",T190="na"),V190,0))</f>
        <v>0</v>
      </c>
      <c r="V190" s="390">
        <v>50</v>
      </c>
      <c r="W190" s="85">
        <f>COUNTIF(D190:S190,"a")+COUNTIF(D190:S190,"s")+COUNTIF(T190,"na")</f>
        <v>0</v>
      </c>
      <c r="X190" s="335"/>
      <c r="Z190" s="302"/>
    </row>
    <row r="191" spans="1:102" ht="21.6" customHeight="1" thickTop="1" thickBot="1" x14ac:dyDescent="0.25">
      <c r="A191" s="383"/>
      <c r="B191" s="71"/>
      <c r="C191" s="189"/>
      <c r="D191" s="677" t="s">
        <v>515</v>
      </c>
      <c r="E191" s="760"/>
      <c r="F191" s="760"/>
      <c r="G191" s="760"/>
      <c r="H191" s="760"/>
      <c r="I191" s="760"/>
      <c r="J191" s="760"/>
      <c r="K191" s="760"/>
      <c r="L191" s="760"/>
      <c r="M191" s="760"/>
      <c r="N191" s="760"/>
      <c r="O191" s="760"/>
      <c r="P191" s="760"/>
      <c r="Q191" s="760"/>
      <c r="R191" s="760"/>
      <c r="S191" s="760"/>
      <c r="T191" s="761"/>
      <c r="U191" s="2">
        <f>SUM(U190)</f>
        <v>0</v>
      </c>
      <c r="V191" s="392">
        <f>SUM(V190)</f>
        <v>50</v>
      </c>
      <c r="Y191" s="306"/>
      <c r="Z191" s="302"/>
    </row>
    <row r="192" spans="1:102" ht="21.6" customHeight="1" thickBot="1" x14ac:dyDescent="0.25">
      <c r="A192" s="382"/>
      <c r="B192" s="116"/>
      <c r="C192" s="460"/>
      <c r="D192" s="875"/>
      <c r="E192" s="682"/>
      <c r="F192" s="919">
        <v>0</v>
      </c>
      <c r="G192" s="675"/>
      <c r="H192" s="675"/>
      <c r="I192" s="675"/>
      <c r="J192" s="675"/>
      <c r="K192" s="675"/>
      <c r="L192" s="675"/>
      <c r="M192" s="675"/>
      <c r="N192" s="675"/>
      <c r="O192" s="675"/>
      <c r="P192" s="675"/>
      <c r="Q192" s="675"/>
      <c r="R192" s="675"/>
      <c r="S192" s="675"/>
      <c r="T192" s="675"/>
      <c r="U192" s="675"/>
      <c r="V192" s="676"/>
      <c r="Z192" s="302"/>
    </row>
    <row r="193" spans="1:86" ht="33" customHeight="1" thickBot="1" x14ac:dyDescent="0.25">
      <c r="A193" s="380"/>
      <c r="B193" s="404" t="s">
        <v>11</v>
      </c>
      <c r="C193" s="915" t="s">
        <v>205</v>
      </c>
      <c r="D193" s="916"/>
      <c r="E193" s="916"/>
      <c r="F193" s="916"/>
      <c r="G193" s="916"/>
      <c r="H193" s="916"/>
      <c r="I193" s="916"/>
      <c r="J193" s="916"/>
      <c r="K193" s="916"/>
      <c r="L193" s="916"/>
      <c r="M193" s="916"/>
      <c r="N193" s="916"/>
      <c r="O193" s="916"/>
      <c r="P193" s="916"/>
      <c r="Q193" s="916"/>
      <c r="R193" s="916"/>
      <c r="S193" s="916"/>
      <c r="T193" s="916"/>
      <c r="U193" s="916"/>
      <c r="V193" s="917"/>
      <c r="Z193" s="302"/>
    </row>
    <row r="194" spans="1:86" s="3" customFormat="1" ht="30" customHeight="1" thickBot="1" x14ac:dyDescent="0.25">
      <c r="A194" s="383"/>
      <c r="B194" s="235" t="s">
        <v>1201</v>
      </c>
      <c r="C194" s="144" t="s">
        <v>1202</v>
      </c>
      <c r="D194" s="14"/>
      <c r="E194" s="15"/>
      <c r="F194" s="16"/>
      <c r="G194" s="17"/>
      <c r="H194" s="14"/>
      <c r="I194" s="15"/>
      <c r="J194" s="12"/>
      <c r="K194" s="17"/>
      <c r="L194" s="14"/>
      <c r="M194" s="15"/>
      <c r="N194" s="22"/>
      <c r="O194" s="17"/>
      <c r="P194" s="14"/>
      <c r="Q194" s="15"/>
      <c r="R194" s="14"/>
      <c r="S194" s="15"/>
      <c r="T194" s="18"/>
      <c r="U194" s="19"/>
      <c r="V194" s="19"/>
      <c r="W194" s="85"/>
      <c r="X194" s="350"/>
      <c r="Y194" s="280"/>
      <c r="Z194" s="302"/>
      <c r="AA194" s="280"/>
      <c r="AB194" s="280"/>
      <c r="AC194" s="280"/>
      <c r="AD194" s="280"/>
      <c r="AE194" s="280"/>
      <c r="AF194" s="280"/>
      <c r="AG194" s="280"/>
      <c r="AH194" s="280"/>
      <c r="AI194" s="280"/>
      <c r="AJ194" s="280"/>
      <c r="AK194" s="280"/>
      <c r="AL194" s="280"/>
      <c r="AM194" s="280"/>
      <c r="AN194" s="280"/>
      <c r="AO194" s="280"/>
      <c r="AP194" s="280"/>
      <c r="AQ194" s="280"/>
      <c r="AR194" s="280"/>
      <c r="AS194" s="280"/>
      <c r="AT194" s="280"/>
      <c r="AU194" s="280"/>
      <c r="AV194" s="280"/>
      <c r="AW194" s="280"/>
      <c r="AX194" s="280"/>
      <c r="AY194" s="280"/>
      <c r="AZ194" s="280"/>
      <c r="BA194" s="280"/>
      <c r="BB194" s="280"/>
      <c r="BC194" s="280"/>
      <c r="BD194" s="280"/>
      <c r="BE194" s="280"/>
      <c r="BF194" s="280"/>
      <c r="BG194" s="280"/>
      <c r="BH194" s="280"/>
      <c r="BI194" s="280"/>
      <c r="BJ194" s="280"/>
      <c r="BK194" s="280"/>
      <c r="BL194" s="280"/>
      <c r="BM194" s="280"/>
      <c r="BN194" s="280"/>
      <c r="BO194" s="280"/>
      <c r="BP194" s="280"/>
      <c r="BQ194" s="280"/>
      <c r="BR194" s="280"/>
      <c r="BS194" s="280"/>
      <c r="BT194" s="280"/>
      <c r="BU194" s="280"/>
      <c r="BV194" s="280"/>
      <c r="BW194" s="280"/>
      <c r="BX194" s="280"/>
      <c r="BY194" s="280"/>
      <c r="BZ194" s="280"/>
      <c r="CA194" s="280"/>
      <c r="CB194" s="280"/>
      <c r="CC194" s="280"/>
      <c r="CD194" s="280"/>
      <c r="CE194" s="280"/>
      <c r="CF194" s="280"/>
      <c r="CG194" s="280"/>
      <c r="CH194" s="280"/>
    </row>
    <row r="195" spans="1:86" s="3" customFormat="1" ht="45" customHeight="1" x14ac:dyDescent="0.2">
      <c r="A195" s="383"/>
      <c r="B195" s="250" t="s">
        <v>1203</v>
      </c>
      <c r="C195" s="130" t="s">
        <v>1206</v>
      </c>
      <c r="D195" s="678"/>
      <c r="E195" s="679"/>
      <c r="F195" s="678"/>
      <c r="G195" s="679"/>
      <c r="H195" s="678"/>
      <c r="I195" s="679"/>
      <c r="J195" s="678"/>
      <c r="K195" s="679"/>
      <c r="L195" s="678"/>
      <c r="M195" s="679"/>
      <c r="N195" s="678"/>
      <c r="O195" s="679"/>
      <c r="P195" s="678"/>
      <c r="Q195" s="679"/>
      <c r="R195" s="678"/>
      <c r="S195" s="679"/>
      <c r="T195" s="473"/>
      <c r="U195" s="66">
        <f>IF(OR(D195="s",F195="s",H195="s",J195="s",L195="s",N195="s",P195="s",R195="s"), 0, IF(OR(D195="a",F195="a",H195="a",J195="a",L195="a",N195="a",P195="a",R195="a"),V195,0))</f>
        <v>0</v>
      </c>
      <c r="V195" s="390">
        <v>10</v>
      </c>
      <c r="W195" s="85">
        <f>COUNTIF(D195:S195,"a")+COUNTIF(D195:S195,"s")</f>
        <v>0</v>
      </c>
      <c r="X195" s="334"/>
      <c r="Y195" s="280"/>
      <c r="Z195" s="302"/>
      <c r="AA195" s="280"/>
      <c r="AB195" s="280"/>
      <c r="AC195" s="280"/>
      <c r="AD195" s="280"/>
      <c r="AE195" s="280"/>
      <c r="AF195" s="280"/>
      <c r="AG195" s="280"/>
      <c r="AH195" s="280"/>
      <c r="AI195" s="280"/>
      <c r="AJ195" s="280"/>
      <c r="AK195" s="280"/>
      <c r="AL195" s="280"/>
      <c r="AM195" s="280"/>
      <c r="AN195" s="280"/>
      <c r="AO195" s="280"/>
      <c r="AP195" s="280"/>
      <c r="AQ195" s="280"/>
      <c r="AR195" s="280"/>
      <c r="AS195" s="280"/>
      <c r="AT195" s="280"/>
      <c r="AU195" s="280"/>
      <c r="AV195" s="280"/>
      <c r="AW195" s="280"/>
      <c r="AX195" s="280"/>
      <c r="AY195" s="280"/>
      <c r="AZ195" s="280"/>
      <c r="BA195" s="280"/>
      <c r="BB195" s="280"/>
      <c r="BC195" s="280"/>
      <c r="BD195" s="280"/>
      <c r="BE195" s="280"/>
      <c r="BF195" s="280"/>
      <c r="BG195" s="280"/>
      <c r="BH195" s="280"/>
      <c r="BI195" s="280"/>
      <c r="BJ195" s="280"/>
      <c r="BK195" s="280"/>
      <c r="BL195" s="280"/>
      <c r="BM195" s="280"/>
      <c r="BN195" s="280"/>
      <c r="BO195" s="280"/>
      <c r="BP195" s="280"/>
      <c r="BQ195" s="280"/>
      <c r="BR195" s="280"/>
      <c r="BS195" s="280"/>
      <c r="BT195" s="280"/>
      <c r="BU195" s="280"/>
      <c r="BV195" s="280"/>
      <c r="BW195" s="280"/>
      <c r="BX195" s="280"/>
      <c r="BY195" s="280"/>
      <c r="BZ195" s="280"/>
      <c r="CA195" s="280"/>
      <c r="CB195" s="280"/>
      <c r="CC195" s="280"/>
      <c r="CD195" s="280"/>
      <c r="CE195" s="280"/>
      <c r="CF195" s="280"/>
      <c r="CG195" s="280"/>
      <c r="CH195" s="280"/>
    </row>
    <row r="196" spans="1:86" s="3" customFormat="1" ht="45" customHeight="1" x14ac:dyDescent="0.2">
      <c r="A196" s="383"/>
      <c r="B196" s="234" t="s">
        <v>1204</v>
      </c>
      <c r="C196" s="145" t="s">
        <v>1207</v>
      </c>
      <c r="D196" s="666"/>
      <c r="E196" s="667"/>
      <c r="F196" s="666"/>
      <c r="G196" s="667"/>
      <c r="H196" s="666"/>
      <c r="I196" s="667"/>
      <c r="J196" s="666"/>
      <c r="K196" s="667"/>
      <c r="L196" s="666"/>
      <c r="M196" s="667"/>
      <c r="N196" s="666"/>
      <c r="O196" s="667"/>
      <c r="P196" s="666"/>
      <c r="Q196" s="667"/>
      <c r="R196" s="666"/>
      <c r="S196" s="667"/>
      <c r="T196" s="473"/>
      <c r="U196" s="67">
        <f>IF(OR(D196="s",F196="s",H196="s",J196="s",L196="s",N196="s",P196="s",R196="s"), 0, IF(OR(D196="a",F196="a",H196="a",J196="a",L196="a",N196="a",P196="a",R196="a"),V196,0))</f>
        <v>0</v>
      </c>
      <c r="V196" s="387">
        <v>5</v>
      </c>
      <c r="W196" s="85">
        <f>COUNTIF(D196:S196,"a")+COUNTIF(D196:S196,"s")</f>
        <v>0</v>
      </c>
      <c r="X196" s="334"/>
      <c r="Y196" s="280"/>
      <c r="Z196" s="302"/>
      <c r="AA196" s="280"/>
      <c r="AB196" s="280"/>
      <c r="AC196" s="280"/>
      <c r="AD196" s="280"/>
      <c r="AE196" s="280"/>
      <c r="AF196" s="280"/>
      <c r="AG196" s="280"/>
      <c r="AH196" s="280"/>
      <c r="AI196" s="280"/>
      <c r="AJ196" s="280"/>
      <c r="AK196" s="280"/>
      <c r="AL196" s="280"/>
      <c r="AM196" s="280"/>
      <c r="AN196" s="280"/>
      <c r="AO196" s="280"/>
      <c r="AP196" s="280"/>
      <c r="AQ196" s="280"/>
      <c r="AR196" s="280"/>
      <c r="AS196" s="280"/>
      <c r="AT196" s="280"/>
      <c r="AU196" s="280"/>
      <c r="AV196" s="280"/>
      <c r="AW196" s="280"/>
      <c r="AX196" s="280"/>
      <c r="AY196" s="280"/>
      <c r="AZ196" s="280"/>
      <c r="BA196" s="280"/>
      <c r="BB196" s="280"/>
      <c r="BC196" s="280"/>
      <c r="BD196" s="280"/>
      <c r="BE196" s="280"/>
      <c r="BF196" s="280"/>
      <c r="BG196" s="280"/>
      <c r="BH196" s="280"/>
      <c r="BI196" s="280"/>
      <c r="BJ196" s="280"/>
      <c r="BK196" s="280"/>
      <c r="BL196" s="280"/>
      <c r="BM196" s="280"/>
      <c r="BN196" s="280"/>
      <c r="BO196" s="280"/>
      <c r="BP196" s="280"/>
      <c r="BQ196" s="280"/>
      <c r="BR196" s="280"/>
      <c r="BS196" s="280"/>
      <c r="BT196" s="280"/>
      <c r="BU196" s="280"/>
      <c r="BV196" s="280"/>
      <c r="BW196" s="280"/>
      <c r="BX196" s="280"/>
      <c r="BY196" s="280"/>
      <c r="BZ196" s="280"/>
      <c r="CA196" s="280"/>
      <c r="CB196" s="280"/>
      <c r="CC196" s="280"/>
      <c r="CD196" s="280"/>
      <c r="CE196" s="280"/>
      <c r="CF196" s="280"/>
      <c r="CG196" s="280"/>
      <c r="CH196" s="280"/>
    </row>
    <row r="197" spans="1:86" s="3" customFormat="1" ht="45" customHeight="1" x14ac:dyDescent="0.2">
      <c r="A197" s="383"/>
      <c r="B197" s="248" t="s">
        <v>1205</v>
      </c>
      <c r="C197" s="145" t="s">
        <v>1208</v>
      </c>
      <c r="D197" s="666"/>
      <c r="E197" s="667"/>
      <c r="F197" s="666"/>
      <c r="G197" s="667"/>
      <c r="H197" s="666"/>
      <c r="I197" s="667"/>
      <c r="J197" s="666"/>
      <c r="K197" s="667"/>
      <c r="L197" s="666"/>
      <c r="M197" s="667"/>
      <c r="N197" s="666"/>
      <c r="O197" s="667"/>
      <c r="P197" s="666"/>
      <c r="Q197" s="667"/>
      <c r="R197" s="666"/>
      <c r="S197" s="667"/>
      <c r="T197" s="473"/>
      <c r="U197" s="63">
        <f>IF(OR(D197="s",F197="s",H197="s",J197="s",L197="s",N197="s",P197="s",R197="s"), 0, IF(OR(D197="a",F197="a",H197="a",J197="a",L197="a",N197="a",P197="a",R197="a"),V197,0))</f>
        <v>0</v>
      </c>
      <c r="V197" s="387">
        <v>5</v>
      </c>
      <c r="W197" s="85">
        <f>COUNTIF(D197:S197,"a")+COUNTIF(D197:S197,"s")</f>
        <v>0</v>
      </c>
      <c r="X197" s="334"/>
      <c r="Y197" s="280"/>
      <c r="Z197" s="302" t="s">
        <v>1209</v>
      </c>
      <c r="AA197" s="280"/>
      <c r="AB197" s="280"/>
      <c r="AC197" s="280"/>
      <c r="AD197" s="280"/>
      <c r="AE197" s="280"/>
      <c r="AF197" s="280"/>
      <c r="AG197" s="280"/>
      <c r="AH197" s="280"/>
      <c r="AI197" s="280"/>
      <c r="AJ197" s="280"/>
      <c r="AK197" s="280"/>
      <c r="AL197" s="280"/>
      <c r="AM197" s="280"/>
      <c r="AN197" s="280"/>
      <c r="AO197" s="280"/>
      <c r="AP197" s="280"/>
      <c r="AQ197" s="280"/>
      <c r="AR197" s="280"/>
      <c r="AS197" s="280"/>
      <c r="AT197" s="280"/>
      <c r="AU197" s="280"/>
      <c r="AV197" s="280"/>
      <c r="AW197" s="280"/>
      <c r="AX197" s="280"/>
      <c r="AY197" s="280"/>
      <c r="AZ197" s="280"/>
      <c r="BA197" s="280"/>
      <c r="BB197" s="280"/>
      <c r="BC197" s="280"/>
      <c r="BD197" s="280"/>
      <c r="BE197" s="280"/>
      <c r="BF197" s="280"/>
      <c r="BG197" s="280"/>
      <c r="BH197" s="280"/>
      <c r="BI197" s="280"/>
      <c r="BJ197" s="280"/>
      <c r="BK197" s="280"/>
      <c r="BL197" s="280"/>
      <c r="BM197" s="280"/>
      <c r="BN197" s="280"/>
      <c r="BO197" s="280"/>
      <c r="BP197" s="280"/>
      <c r="BQ197" s="280"/>
      <c r="BR197" s="280"/>
      <c r="BS197" s="280"/>
      <c r="BT197" s="280"/>
      <c r="BU197" s="280"/>
      <c r="BV197" s="280"/>
      <c r="BW197" s="280"/>
      <c r="BX197" s="280"/>
      <c r="BY197" s="280"/>
      <c r="BZ197" s="280"/>
      <c r="CA197" s="280"/>
      <c r="CB197" s="280"/>
      <c r="CC197" s="280"/>
      <c r="CD197" s="280"/>
      <c r="CE197" s="280"/>
      <c r="CF197" s="280"/>
      <c r="CG197" s="280"/>
      <c r="CH197" s="280"/>
    </row>
    <row r="198" spans="1:86" s="3" customFormat="1" ht="27.95" customHeight="1" thickBot="1" x14ac:dyDescent="0.25">
      <c r="A198" s="383"/>
      <c r="B198" s="234" t="s">
        <v>1210</v>
      </c>
      <c r="C198" s="201" t="s">
        <v>1211</v>
      </c>
      <c r="D198" s="666"/>
      <c r="E198" s="667"/>
      <c r="F198" s="666"/>
      <c r="G198" s="667"/>
      <c r="H198" s="666"/>
      <c r="I198" s="667"/>
      <c r="J198" s="666"/>
      <c r="K198" s="667"/>
      <c r="L198" s="666"/>
      <c r="M198" s="667"/>
      <c r="N198" s="666"/>
      <c r="O198" s="667"/>
      <c r="P198" s="666"/>
      <c r="Q198" s="667"/>
      <c r="R198" s="666"/>
      <c r="S198" s="667"/>
      <c r="T198" s="473"/>
      <c r="U198" s="63">
        <f>IF(OR(D198="s",F198="s",H198="s",J198="s",L198="s",N198="s",P198="s",R198="s"), 0, IF(OR(D198="a",F198="a",H198="a",J198="a",L198="a",N198="a",P198="a",R198="a"),V198,0))</f>
        <v>0</v>
      </c>
      <c r="V198" s="387">
        <v>10</v>
      </c>
      <c r="W198" s="85">
        <f>COUNTIF(D198:S198,"a")+COUNTIF(D198:S198,"s")</f>
        <v>0</v>
      </c>
      <c r="X198" s="334"/>
      <c r="Y198" s="280"/>
      <c r="Z198" s="302"/>
      <c r="AA198" s="280"/>
      <c r="AB198" s="280"/>
      <c r="AC198" s="280"/>
      <c r="AD198" s="280"/>
      <c r="AE198" s="280"/>
      <c r="AF198" s="280"/>
      <c r="AG198" s="280"/>
      <c r="AH198" s="280"/>
      <c r="AI198" s="280"/>
      <c r="AJ198" s="280"/>
      <c r="AK198" s="280"/>
      <c r="AL198" s="280"/>
      <c r="AM198" s="280"/>
      <c r="AN198" s="280"/>
      <c r="AO198" s="280"/>
      <c r="AP198" s="280"/>
      <c r="AQ198" s="280"/>
      <c r="AR198" s="280"/>
      <c r="AS198" s="280"/>
      <c r="AT198" s="280"/>
      <c r="AU198" s="280"/>
      <c r="AV198" s="280"/>
      <c r="AW198" s="280"/>
      <c r="AX198" s="280"/>
      <c r="AY198" s="280"/>
      <c r="AZ198" s="280"/>
      <c r="BA198" s="280"/>
      <c r="BB198" s="280"/>
      <c r="BC198" s="280"/>
      <c r="BD198" s="280"/>
      <c r="BE198" s="280"/>
      <c r="BF198" s="280"/>
      <c r="BG198" s="280"/>
      <c r="BH198" s="280"/>
      <c r="BI198" s="280"/>
      <c r="BJ198" s="280"/>
      <c r="BK198" s="280"/>
      <c r="BL198" s="280"/>
      <c r="BM198" s="280"/>
      <c r="BN198" s="280"/>
      <c r="BO198" s="280"/>
      <c r="BP198" s="280"/>
      <c r="BQ198" s="280"/>
      <c r="BR198" s="280"/>
      <c r="BS198" s="280"/>
      <c r="BT198" s="280"/>
      <c r="BU198" s="280"/>
      <c r="BV198" s="280"/>
      <c r="BW198" s="280"/>
      <c r="BX198" s="280"/>
      <c r="BY198" s="280"/>
      <c r="BZ198" s="280"/>
      <c r="CA198" s="280"/>
      <c r="CB198" s="280"/>
      <c r="CC198" s="280"/>
      <c r="CD198" s="280"/>
      <c r="CE198" s="280"/>
      <c r="CF198" s="280"/>
      <c r="CG198" s="280"/>
      <c r="CH198" s="280"/>
    </row>
    <row r="199" spans="1:86" s="3" customFormat="1" ht="21" customHeight="1" thickTop="1" thickBot="1" x14ac:dyDescent="0.25">
      <c r="A199" s="383"/>
      <c r="B199" s="102"/>
      <c r="C199" s="169"/>
      <c r="D199" s="677" t="s">
        <v>515</v>
      </c>
      <c r="E199" s="760"/>
      <c r="F199" s="760"/>
      <c r="G199" s="760"/>
      <c r="H199" s="760"/>
      <c r="I199" s="760"/>
      <c r="J199" s="760"/>
      <c r="K199" s="760"/>
      <c r="L199" s="760"/>
      <c r="M199" s="760"/>
      <c r="N199" s="760"/>
      <c r="O199" s="760"/>
      <c r="P199" s="760"/>
      <c r="Q199" s="760"/>
      <c r="R199" s="760"/>
      <c r="S199" s="760"/>
      <c r="T199" s="761"/>
      <c r="U199" s="224">
        <f>SUM(U195:U198)</f>
        <v>0</v>
      </c>
      <c r="V199" s="392">
        <f>SUM(V195:V198)</f>
        <v>30</v>
      </c>
      <c r="W199" s="85"/>
      <c r="X199" s="276"/>
      <c r="Y199" s="280"/>
      <c r="Z199" s="302"/>
      <c r="AA199" s="280"/>
      <c r="AB199" s="280"/>
      <c r="AC199" s="280"/>
      <c r="AD199" s="280"/>
      <c r="AE199" s="280"/>
      <c r="AF199" s="280"/>
      <c r="AG199" s="280"/>
      <c r="AH199" s="280"/>
      <c r="AI199" s="280"/>
      <c r="AJ199" s="280"/>
      <c r="AK199" s="280"/>
      <c r="AL199" s="280"/>
      <c r="AM199" s="280"/>
      <c r="AN199" s="280"/>
      <c r="AO199" s="280"/>
      <c r="AP199" s="280"/>
      <c r="AQ199" s="280"/>
      <c r="AR199" s="280"/>
      <c r="AS199" s="280"/>
      <c r="AT199" s="280"/>
      <c r="AU199" s="280"/>
      <c r="AV199" s="280"/>
      <c r="AW199" s="280"/>
      <c r="AX199" s="280"/>
      <c r="AY199" s="280"/>
      <c r="AZ199" s="280"/>
      <c r="BA199" s="280"/>
      <c r="BB199" s="280"/>
      <c r="BC199" s="280"/>
      <c r="BD199" s="280"/>
      <c r="BE199" s="280"/>
      <c r="BF199" s="280"/>
      <c r="BG199" s="280"/>
      <c r="BH199" s="280"/>
      <c r="BI199" s="280"/>
      <c r="BJ199" s="280"/>
      <c r="BK199" s="280"/>
      <c r="BL199" s="280"/>
      <c r="BM199" s="280"/>
      <c r="BN199" s="280"/>
      <c r="BO199" s="280"/>
      <c r="BP199" s="280"/>
      <c r="BQ199" s="280"/>
      <c r="BR199" s="280"/>
      <c r="BS199" s="280"/>
      <c r="BT199" s="280"/>
      <c r="BU199" s="280"/>
      <c r="BV199" s="280"/>
      <c r="BW199" s="280"/>
      <c r="BX199" s="280"/>
      <c r="BY199" s="280"/>
      <c r="BZ199" s="280"/>
      <c r="CA199" s="280"/>
      <c r="CB199" s="280"/>
      <c r="CC199" s="280"/>
      <c r="CD199" s="280"/>
      <c r="CE199" s="280"/>
      <c r="CF199" s="280"/>
      <c r="CG199" s="280"/>
      <c r="CH199" s="280"/>
    </row>
    <row r="200" spans="1:86" s="75" customFormat="1" ht="21" customHeight="1" thickBot="1" x14ac:dyDescent="0.25">
      <c r="A200" s="383"/>
      <c r="B200" s="175"/>
      <c r="C200" s="457" t="s">
        <v>74</v>
      </c>
      <c r="D200" s="875"/>
      <c r="E200" s="682"/>
      <c r="F200" s="789">
        <v>5</v>
      </c>
      <c r="G200" s="790"/>
      <c r="H200" s="790"/>
      <c r="I200" s="790"/>
      <c r="J200" s="790"/>
      <c r="K200" s="790"/>
      <c r="L200" s="790"/>
      <c r="M200" s="790"/>
      <c r="N200" s="790"/>
      <c r="O200" s="790"/>
      <c r="P200" s="790"/>
      <c r="Q200" s="790"/>
      <c r="R200" s="790"/>
      <c r="S200" s="790"/>
      <c r="T200" s="790"/>
      <c r="U200" s="790"/>
      <c r="V200" s="791"/>
      <c r="W200" s="272"/>
      <c r="X200" s="350"/>
      <c r="Y200" s="280"/>
      <c r="Z200" s="302"/>
      <c r="AA200" s="280"/>
      <c r="AB200" s="280"/>
      <c r="AC200" s="280"/>
      <c r="AD200" s="280"/>
      <c r="AE200" s="280"/>
      <c r="AF200" s="280"/>
      <c r="AG200" s="280"/>
      <c r="AH200" s="280"/>
      <c r="AI200" s="280"/>
      <c r="AJ200" s="280"/>
      <c r="AK200" s="280"/>
      <c r="AL200" s="280"/>
      <c r="AM200" s="280"/>
      <c r="AN200" s="280"/>
      <c r="AO200" s="280"/>
      <c r="AP200" s="280"/>
      <c r="AQ200" s="280"/>
      <c r="AR200" s="280"/>
      <c r="AS200" s="280"/>
      <c r="AT200" s="280"/>
      <c r="AU200" s="284"/>
      <c r="AV200" s="284"/>
      <c r="AW200" s="284"/>
      <c r="AX200" s="284"/>
      <c r="AY200" s="284"/>
      <c r="AZ200" s="284"/>
      <c r="BA200" s="284"/>
      <c r="BB200" s="284"/>
      <c r="BC200" s="284"/>
      <c r="BD200" s="284"/>
      <c r="BE200" s="284"/>
      <c r="BF200" s="284"/>
      <c r="BG200" s="284"/>
      <c r="BH200" s="284"/>
      <c r="BI200" s="284"/>
      <c r="BJ200" s="284"/>
      <c r="BK200" s="284"/>
      <c r="BL200" s="284"/>
      <c r="BM200" s="284"/>
      <c r="BN200" s="284"/>
      <c r="BO200" s="284"/>
      <c r="BP200" s="284"/>
      <c r="BQ200" s="284"/>
      <c r="BR200" s="284"/>
      <c r="BS200" s="284"/>
      <c r="BT200" s="284"/>
      <c r="BU200" s="284"/>
      <c r="BV200" s="284"/>
      <c r="BW200" s="284"/>
      <c r="BX200" s="284"/>
      <c r="BY200" s="284"/>
      <c r="BZ200" s="284"/>
      <c r="CA200" s="284"/>
      <c r="CB200" s="284"/>
      <c r="CC200" s="284"/>
      <c r="CD200" s="284"/>
      <c r="CE200" s="284"/>
      <c r="CF200" s="284"/>
      <c r="CG200" s="284"/>
      <c r="CH200" s="284"/>
    </row>
    <row r="201" spans="1:86" s="3" customFormat="1" ht="30" customHeight="1" thickBot="1" x14ac:dyDescent="0.25">
      <c r="A201" s="383"/>
      <c r="B201" s="235" t="s">
        <v>12</v>
      </c>
      <c r="C201" s="137" t="s">
        <v>641</v>
      </c>
      <c r="D201" s="14"/>
      <c r="E201" s="15"/>
      <c r="F201" s="22" t="s">
        <v>514</v>
      </c>
      <c r="G201" s="23"/>
      <c r="H201" s="13"/>
      <c r="I201" s="21"/>
      <c r="J201" s="22"/>
      <c r="K201" s="23"/>
      <c r="L201" s="13" t="s">
        <v>514</v>
      </c>
      <c r="M201" s="21"/>
      <c r="N201" s="22"/>
      <c r="O201" s="23"/>
      <c r="P201" s="13"/>
      <c r="Q201" s="21"/>
      <c r="R201" s="22" t="s">
        <v>514</v>
      </c>
      <c r="S201" s="17"/>
      <c r="T201" s="18"/>
      <c r="U201" s="33"/>
      <c r="V201" s="393"/>
      <c r="W201" s="85"/>
      <c r="X201" s="350"/>
      <c r="Y201" s="280"/>
      <c r="Z201" s="467"/>
      <c r="AA201" s="280"/>
      <c r="AB201" s="280"/>
      <c r="AC201" s="280"/>
      <c r="AD201" s="280"/>
      <c r="AE201" s="280"/>
      <c r="AF201" s="280"/>
      <c r="AG201" s="280"/>
      <c r="AH201" s="280"/>
      <c r="AI201" s="280"/>
      <c r="AJ201" s="280"/>
      <c r="AK201" s="280"/>
      <c r="AL201" s="280"/>
      <c r="AM201" s="280"/>
      <c r="AN201" s="280"/>
      <c r="AO201" s="280"/>
      <c r="AP201" s="280"/>
      <c r="AQ201" s="280"/>
      <c r="AR201" s="280"/>
      <c r="AS201" s="280"/>
      <c r="AT201" s="280"/>
      <c r="AU201" s="280"/>
      <c r="AV201" s="280"/>
      <c r="AW201" s="280"/>
      <c r="AX201" s="280"/>
      <c r="AY201" s="280"/>
      <c r="AZ201" s="280"/>
      <c r="BA201" s="280"/>
      <c r="BB201" s="280"/>
      <c r="BC201" s="280"/>
      <c r="BD201" s="280"/>
      <c r="BE201" s="280"/>
      <c r="BF201" s="280"/>
      <c r="BG201" s="280"/>
      <c r="BH201" s="280"/>
      <c r="BI201" s="280"/>
      <c r="BJ201" s="280"/>
      <c r="BK201" s="280"/>
      <c r="BL201" s="280"/>
      <c r="BM201" s="280"/>
      <c r="BN201" s="280"/>
      <c r="BO201" s="280"/>
      <c r="BP201" s="280"/>
      <c r="BQ201" s="280"/>
      <c r="BR201" s="280"/>
      <c r="BS201" s="280"/>
      <c r="BT201" s="280"/>
      <c r="BU201" s="280"/>
      <c r="BV201" s="280"/>
      <c r="BW201" s="280"/>
      <c r="BX201" s="280"/>
      <c r="BY201" s="280"/>
      <c r="BZ201" s="280"/>
      <c r="CA201" s="280"/>
      <c r="CB201" s="280"/>
      <c r="CC201" s="280"/>
      <c r="CD201" s="280"/>
      <c r="CE201" s="280"/>
      <c r="CF201" s="280"/>
      <c r="CG201" s="280"/>
      <c r="CH201" s="280"/>
    </row>
    <row r="202" spans="1:86" s="3" customFormat="1" ht="27.95" customHeight="1" x14ac:dyDescent="0.2">
      <c r="A202" s="572"/>
      <c r="B202" s="234"/>
      <c r="C202" s="615" t="s">
        <v>1123</v>
      </c>
      <c r="D202" s="912"/>
      <c r="E202" s="913"/>
      <c r="F202" s="913"/>
      <c r="G202" s="913"/>
      <c r="H202" s="913"/>
      <c r="I202" s="913"/>
      <c r="J202" s="913"/>
      <c r="K202" s="913"/>
      <c r="L202" s="913"/>
      <c r="M202" s="913"/>
      <c r="N202" s="913"/>
      <c r="O202" s="913"/>
      <c r="P202" s="913"/>
      <c r="Q202" s="913"/>
      <c r="R202" s="913"/>
      <c r="S202" s="913"/>
      <c r="T202" s="913"/>
      <c r="U202" s="913"/>
      <c r="V202" s="914"/>
      <c r="W202" s="85"/>
      <c r="X202" s="350"/>
      <c r="Y202" s="280"/>
      <c r="Z202" s="302"/>
      <c r="AA202" s="280"/>
      <c r="AB202" s="280"/>
      <c r="AC202" s="280"/>
      <c r="AD202" s="280"/>
      <c r="AE202" s="280"/>
      <c r="AF202" s="280"/>
      <c r="AG202" s="280"/>
      <c r="AH202" s="280"/>
      <c r="AI202" s="280"/>
      <c r="AJ202" s="280"/>
      <c r="AK202" s="280"/>
      <c r="AL202" s="280"/>
      <c r="AM202" s="280"/>
      <c r="AN202" s="280"/>
      <c r="AO202" s="280"/>
      <c r="AP202" s="280"/>
      <c r="AQ202" s="280"/>
      <c r="AR202" s="280"/>
      <c r="AS202" s="280"/>
      <c r="AT202" s="280"/>
      <c r="AU202" s="280"/>
      <c r="AV202" s="280"/>
      <c r="AW202" s="280"/>
      <c r="AX202" s="280"/>
      <c r="AY202" s="280"/>
      <c r="AZ202" s="280"/>
      <c r="BA202" s="280"/>
      <c r="BB202" s="280"/>
      <c r="BC202" s="280"/>
      <c r="BD202" s="280"/>
      <c r="BE202" s="280"/>
      <c r="BF202" s="280"/>
      <c r="BG202" s="280"/>
      <c r="BH202" s="280"/>
      <c r="BI202" s="280"/>
      <c r="BJ202" s="280"/>
      <c r="BK202" s="280"/>
      <c r="BL202" s="280"/>
      <c r="BM202" s="280"/>
      <c r="BN202" s="280"/>
      <c r="BO202" s="280"/>
      <c r="BP202" s="280"/>
      <c r="BQ202" s="280"/>
      <c r="BR202" s="280"/>
      <c r="BS202" s="280"/>
      <c r="BT202" s="280"/>
      <c r="BU202" s="280"/>
      <c r="BV202" s="280"/>
      <c r="BW202" s="280"/>
      <c r="BX202" s="280"/>
      <c r="BY202" s="280"/>
      <c r="BZ202" s="280"/>
      <c r="CA202" s="280"/>
      <c r="CB202" s="280"/>
      <c r="CC202" s="280"/>
      <c r="CD202" s="280"/>
      <c r="CE202" s="280"/>
      <c r="CF202" s="280"/>
      <c r="CG202" s="280"/>
      <c r="CH202" s="280"/>
    </row>
    <row r="203" spans="1:86" s="3" customFormat="1" ht="27.95" customHeight="1" x14ac:dyDescent="0.2">
      <c r="A203" s="383"/>
      <c r="B203" s="234" t="s">
        <v>649</v>
      </c>
      <c r="C203" s="474" t="s">
        <v>1132</v>
      </c>
      <c r="D203" s="666"/>
      <c r="E203" s="667"/>
      <c r="F203" s="666"/>
      <c r="G203" s="667"/>
      <c r="H203" s="666"/>
      <c r="I203" s="667"/>
      <c r="J203" s="666"/>
      <c r="K203" s="667"/>
      <c r="L203" s="666"/>
      <c r="M203" s="667"/>
      <c r="N203" s="666"/>
      <c r="O203" s="667"/>
      <c r="P203" s="666"/>
      <c r="Q203" s="667"/>
      <c r="R203" s="666"/>
      <c r="S203" s="667"/>
      <c r="T203" s="473"/>
      <c r="U203" s="63">
        <f>IF(OR(D203="s",F203="s",H203="s",J203="s",L203="s",N203="s",P203="s",R203="s"), 0, IF(OR(D203="a",F203="a",H203="a",J203="a",L203="a",N203="a",P203="a",R203="a"),V203,0))</f>
        <v>0</v>
      </c>
      <c r="V203" s="429">
        <v>5</v>
      </c>
      <c r="W203" s="85">
        <f>COUNTIF(D203:S203,"a")+COUNTIF(D203:S203,"s")</f>
        <v>0</v>
      </c>
      <c r="X203" s="334"/>
      <c r="Y203" s="280"/>
      <c r="Z203" s="302" t="s">
        <v>239</v>
      </c>
      <c r="AA203" s="280"/>
      <c r="AB203" s="280"/>
      <c r="AC203" s="280"/>
      <c r="AD203" s="280"/>
      <c r="AE203" s="280"/>
      <c r="AF203" s="280"/>
      <c r="AG203" s="280"/>
      <c r="AH203" s="280"/>
      <c r="AI203" s="280"/>
      <c r="AJ203" s="280"/>
      <c r="AK203" s="280"/>
      <c r="AL203" s="280"/>
      <c r="AM203" s="280"/>
      <c r="AN203" s="280"/>
      <c r="AO203" s="280"/>
      <c r="AP203" s="280"/>
      <c r="AQ203" s="280"/>
      <c r="AR203" s="280"/>
      <c r="AS203" s="280"/>
      <c r="AT203" s="280"/>
      <c r="AU203" s="280"/>
      <c r="AV203" s="280"/>
      <c r="AW203" s="280"/>
      <c r="AX203" s="280"/>
      <c r="AY203" s="280"/>
      <c r="AZ203" s="280"/>
      <c r="BA203" s="280"/>
      <c r="BB203" s="280"/>
      <c r="BC203" s="280"/>
      <c r="BD203" s="280"/>
      <c r="BE203" s="280"/>
      <c r="BF203" s="280"/>
      <c r="BG203" s="280"/>
      <c r="BH203" s="280"/>
      <c r="BI203" s="280"/>
      <c r="BJ203" s="280"/>
      <c r="BK203" s="280"/>
      <c r="BL203" s="280"/>
      <c r="BM203" s="280"/>
      <c r="BN203" s="280"/>
      <c r="BO203" s="280"/>
      <c r="BP203" s="280"/>
      <c r="BQ203" s="280"/>
      <c r="BR203" s="280"/>
      <c r="BS203" s="280"/>
      <c r="BT203" s="280"/>
      <c r="BU203" s="280"/>
      <c r="BV203" s="280"/>
      <c r="BW203" s="280"/>
      <c r="BX203" s="280"/>
      <c r="BY203" s="280"/>
      <c r="BZ203" s="280"/>
      <c r="CA203" s="280"/>
      <c r="CB203" s="280"/>
      <c r="CC203" s="280"/>
      <c r="CD203" s="280"/>
      <c r="CE203" s="280"/>
      <c r="CF203" s="280"/>
      <c r="CG203" s="280"/>
      <c r="CH203" s="280"/>
    </row>
    <row r="204" spans="1:86" s="3" customFormat="1" ht="27.95" customHeight="1" x14ac:dyDescent="0.2">
      <c r="A204" s="383"/>
      <c r="B204" s="234" t="s">
        <v>478</v>
      </c>
      <c r="C204" s="474" t="s">
        <v>1</v>
      </c>
      <c r="D204" s="666"/>
      <c r="E204" s="667"/>
      <c r="F204" s="666"/>
      <c r="G204" s="667"/>
      <c r="H204" s="666"/>
      <c r="I204" s="667"/>
      <c r="J204" s="666"/>
      <c r="K204" s="667"/>
      <c r="L204" s="666"/>
      <c r="M204" s="667"/>
      <c r="N204" s="666"/>
      <c r="O204" s="667"/>
      <c r="P204" s="666"/>
      <c r="Q204" s="667"/>
      <c r="R204" s="666"/>
      <c r="S204" s="667"/>
      <c r="T204" s="112"/>
      <c r="U204" s="63">
        <f>IF(OR(D204="s",F204="s",H204="s",J204="s",L204="s",N204="s",P204="s",R204="s"), 0, IF(OR(D204="a",F204="a",H204="a",J204="a",L204="a",N204="a",P204="a",R204="a"),V204,0))</f>
        <v>0</v>
      </c>
      <c r="V204" s="430">
        <f>IF(T204="na",0,10)</f>
        <v>10</v>
      </c>
      <c r="W204" s="85">
        <f>COUNTIF(D204:S204,"a")+COUNTIF(D204:S204,"s")+COUNTIF(T204,"NA")</f>
        <v>0</v>
      </c>
      <c r="X204" s="334"/>
      <c r="Y204" s="280"/>
      <c r="Z204" s="302"/>
      <c r="AA204" s="280"/>
      <c r="AB204" s="280"/>
      <c r="AC204" s="280"/>
      <c r="AD204" s="280"/>
      <c r="AE204" s="280"/>
      <c r="AF204" s="280"/>
      <c r="AG204" s="280"/>
      <c r="AH204" s="280"/>
      <c r="AI204" s="280"/>
      <c r="AJ204" s="280"/>
      <c r="AK204" s="280"/>
      <c r="AL204" s="280"/>
      <c r="AM204" s="280"/>
      <c r="AN204" s="280"/>
      <c r="AO204" s="280"/>
      <c r="AP204" s="280"/>
      <c r="AQ204" s="280"/>
      <c r="AR204" s="280"/>
      <c r="AS204" s="280"/>
      <c r="AT204" s="280"/>
      <c r="AU204" s="280"/>
      <c r="AV204" s="280"/>
      <c r="AW204" s="280"/>
      <c r="AX204" s="280"/>
      <c r="AY204" s="280"/>
      <c r="AZ204" s="280"/>
      <c r="BA204" s="280"/>
      <c r="BB204" s="280"/>
      <c r="BC204" s="280"/>
      <c r="BD204" s="280"/>
      <c r="BE204" s="280"/>
      <c r="BF204" s="280"/>
      <c r="BG204" s="280"/>
      <c r="BH204" s="280"/>
      <c r="BI204" s="280"/>
      <c r="BJ204" s="280"/>
      <c r="BK204" s="280"/>
      <c r="BL204" s="280"/>
      <c r="BM204" s="280"/>
      <c r="BN204" s="280"/>
      <c r="BO204" s="280"/>
      <c r="BP204" s="280"/>
      <c r="BQ204" s="280"/>
      <c r="BR204" s="280"/>
      <c r="BS204" s="280"/>
      <c r="BT204" s="280"/>
      <c r="BU204" s="280"/>
      <c r="BV204" s="280"/>
      <c r="BW204" s="280"/>
      <c r="BX204" s="280"/>
      <c r="BY204" s="280"/>
      <c r="BZ204" s="280"/>
      <c r="CA204" s="280"/>
      <c r="CB204" s="280"/>
      <c r="CC204" s="280"/>
      <c r="CD204" s="280"/>
      <c r="CE204" s="280"/>
      <c r="CF204" s="280"/>
      <c r="CG204" s="280"/>
      <c r="CH204" s="280"/>
    </row>
    <row r="205" spans="1:86" s="3" customFormat="1" ht="27.95" customHeight="1" x14ac:dyDescent="0.2">
      <c r="A205" s="383"/>
      <c r="B205" s="234" t="s">
        <v>167</v>
      </c>
      <c r="C205" s="474" t="s">
        <v>650</v>
      </c>
      <c r="D205" s="666"/>
      <c r="E205" s="667"/>
      <c r="F205" s="666"/>
      <c r="G205" s="667"/>
      <c r="H205" s="666"/>
      <c r="I205" s="667"/>
      <c r="J205" s="666"/>
      <c r="K205" s="667"/>
      <c r="L205" s="666"/>
      <c r="M205" s="667"/>
      <c r="N205" s="666"/>
      <c r="O205" s="667"/>
      <c r="P205" s="666"/>
      <c r="Q205" s="667"/>
      <c r="R205" s="666"/>
      <c r="S205" s="667"/>
      <c r="T205" s="473"/>
      <c r="U205" s="63">
        <f>IF(OR(D205="s",F205="s",H205="s",J205="s",L205="s",N205="s",P205="s",R205="s"), 0, IF(OR(D205="a",F205="a",H205="a",J205="a",L205="a",N205="a",P205="a",R205="a"),V205,0))</f>
        <v>0</v>
      </c>
      <c r="V205" s="429">
        <v>5</v>
      </c>
      <c r="W205" s="85">
        <f>COUNTIF(D205:S205,"a")+COUNTIF(D205:S205,"s")</f>
        <v>0</v>
      </c>
      <c r="X205" s="334"/>
      <c r="Y205" s="280"/>
      <c r="Z205" s="302"/>
      <c r="AA205" s="280"/>
      <c r="AB205" s="280"/>
      <c r="AC205" s="280"/>
      <c r="AD205" s="280"/>
      <c r="AE205" s="280"/>
      <c r="AF205" s="280"/>
      <c r="AG205" s="280"/>
      <c r="AH205" s="280"/>
      <c r="AI205" s="280"/>
      <c r="AJ205" s="280"/>
      <c r="AK205" s="280"/>
      <c r="AL205" s="280"/>
      <c r="AM205" s="280"/>
      <c r="AN205" s="280"/>
      <c r="AO205" s="280"/>
      <c r="AP205" s="280"/>
      <c r="AQ205" s="280"/>
      <c r="AR205" s="280"/>
      <c r="AS205" s="280"/>
      <c r="AT205" s="280"/>
      <c r="AU205" s="280"/>
      <c r="AV205" s="280"/>
      <c r="AW205" s="280"/>
      <c r="AX205" s="280"/>
      <c r="AY205" s="280"/>
      <c r="AZ205" s="280"/>
      <c r="BA205" s="280"/>
      <c r="BB205" s="280"/>
      <c r="BC205" s="280"/>
      <c r="BD205" s="280"/>
      <c r="BE205" s="280"/>
      <c r="BF205" s="280"/>
      <c r="BG205" s="280"/>
      <c r="BH205" s="280"/>
      <c r="BI205" s="280"/>
      <c r="BJ205" s="280"/>
      <c r="BK205" s="280"/>
      <c r="BL205" s="280"/>
      <c r="BM205" s="280"/>
      <c r="BN205" s="280"/>
      <c r="BO205" s="280"/>
      <c r="BP205" s="280"/>
      <c r="BQ205" s="280"/>
      <c r="BR205" s="280"/>
      <c r="BS205" s="280"/>
      <c r="BT205" s="280"/>
      <c r="BU205" s="280"/>
      <c r="BV205" s="280"/>
      <c r="BW205" s="280"/>
      <c r="BX205" s="280"/>
      <c r="BY205" s="280"/>
      <c r="BZ205" s="280"/>
      <c r="CA205" s="280"/>
      <c r="CB205" s="280"/>
      <c r="CC205" s="280"/>
      <c r="CD205" s="280"/>
      <c r="CE205" s="280"/>
      <c r="CF205" s="280"/>
      <c r="CG205" s="280"/>
      <c r="CH205" s="280"/>
    </row>
    <row r="206" spans="1:86" s="3" customFormat="1" ht="27.95" customHeight="1" x14ac:dyDescent="0.2">
      <c r="A206" s="383"/>
      <c r="B206" s="234" t="s">
        <v>651</v>
      </c>
      <c r="C206" s="474" t="s">
        <v>652</v>
      </c>
      <c r="D206" s="666"/>
      <c r="E206" s="667"/>
      <c r="F206" s="666"/>
      <c r="G206" s="667"/>
      <c r="H206" s="666"/>
      <c r="I206" s="667"/>
      <c r="J206" s="666"/>
      <c r="K206" s="667"/>
      <c r="L206" s="666"/>
      <c r="M206" s="667"/>
      <c r="N206" s="666"/>
      <c r="O206" s="667"/>
      <c r="P206" s="666"/>
      <c r="Q206" s="667"/>
      <c r="R206" s="666"/>
      <c r="S206" s="667"/>
      <c r="T206" s="473"/>
      <c r="U206" s="63">
        <f>IF(OR(D206="s",F206="s",H206="s",J206="s",L206="s",N206="s",P206="s",R206="s"), 0, IF(OR(D206="a",F206="a",H206="a",J206="a",L206="a",N206="a",P206="a",R206="a"),V206,0))</f>
        <v>0</v>
      </c>
      <c r="V206" s="430">
        <v>5</v>
      </c>
      <c r="W206" s="85">
        <f>COUNTIF(D206:S206,"a")+COUNTIF(D206:S206,"s")</f>
        <v>0</v>
      </c>
      <c r="X206" s="334"/>
      <c r="Y206" s="280"/>
      <c r="Z206" s="302"/>
      <c r="AA206" s="280"/>
      <c r="AB206" s="280"/>
      <c r="AC206" s="280"/>
      <c r="AD206" s="280"/>
      <c r="AE206" s="280"/>
      <c r="AF206" s="280"/>
      <c r="AG206" s="280"/>
      <c r="AH206" s="280"/>
      <c r="AI206" s="280"/>
      <c r="AJ206" s="280"/>
      <c r="AK206" s="280"/>
      <c r="AL206" s="280"/>
      <c r="AM206" s="280"/>
      <c r="AN206" s="280"/>
      <c r="AO206" s="280"/>
      <c r="AP206" s="280"/>
      <c r="AQ206" s="280"/>
      <c r="AR206" s="280"/>
      <c r="AS206" s="280"/>
      <c r="AT206" s="280"/>
      <c r="AU206" s="280"/>
      <c r="AV206" s="280"/>
      <c r="AW206" s="280"/>
      <c r="AX206" s="280"/>
      <c r="AY206" s="280"/>
      <c r="AZ206" s="280"/>
      <c r="BA206" s="280"/>
      <c r="BB206" s="280"/>
      <c r="BC206" s="280"/>
      <c r="BD206" s="280"/>
      <c r="BE206" s="280"/>
      <c r="BF206" s="280"/>
      <c r="BG206" s="280"/>
      <c r="BH206" s="280"/>
      <c r="BI206" s="280"/>
      <c r="BJ206" s="280"/>
      <c r="BK206" s="280"/>
      <c r="BL206" s="280"/>
      <c r="BM206" s="280"/>
      <c r="BN206" s="280"/>
      <c r="BO206" s="280"/>
      <c r="BP206" s="280"/>
      <c r="BQ206" s="280"/>
      <c r="BR206" s="280"/>
      <c r="BS206" s="280"/>
      <c r="BT206" s="280"/>
      <c r="BU206" s="280"/>
      <c r="BV206" s="280"/>
      <c r="BW206" s="280"/>
      <c r="BX206" s="280"/>
      <c r="BY206" s="280"/>
      <c r="BZ206" s="280"/>
      <c r="CA206" s="280"/>
      <c r="CB206" s="280"/>
      <c r="CC206" s="280"/>
      <c r="CD206" s="280"/>
      <c r="CE206" s="280"/>
      <c r="CF206" s="280"/>
      <c r="CG206" s="280"/>
      <c r="CH206" s="280"/>
    </row>
    <row r="207" spans="1:86" s="3" customFormat="1" ht="45" customHeight="1" x14ac:dyDescent="0.2">
      <c r="A207" s="383" t="s">
        <v>585</v>
      </c>
      <c r="B207" s="234" t="s">
        <v>643</v>
      </c>
      <c r="C207" s="474" t="s">
        <v>1226</v>
      </c>
      <c r="D207" s="713"/>
      <c r="E207" s="714"/>
      <c r="F207" s="713"/>
      <c r="G207" s="714"/>
      <c r="H207" s="713"/>
      <c r="I207" s="714"/>
      <c r="J207" s="713"/>
      <c r="K207" s="714"/>
      <c r="L207" s="713"/>
      <c r="M207" s="714"/>
      <c r="N207" s="713"/>
      <c r="O207" s="714"/>
      <c r="P207" s="713"/>
      <c r="Q207" s="714"/>
      <c r="R207" s="713"/>
      <c r="S207" s="714"/>
      <c r="T207" s="476"/>
      <c r="U207" s="106">
        <f>IF(OR(D207="s",F207="s",H207="s",J207="s",L207="s",N207="s",P207="s",R207="s"), 0, IF(OR(D207="a",F207="a",H207="a",J207="a",L207="a",N207="a",P207="a",R207="a"),V207,0))</f>
        <v>0</v>
      </c>
      <c r="V207" s="433">
        <v>5</v>
      </c>
      <c r="W207" s="85">
        <f>COUNTIF(D207:S207,"a")+COUNTIF(D207:S207,"s")</f>
        <v>0</v>
      </c>
      <c r="X207" s="334"/>
      <c r="Y207" s="280"/>
      <c r="Z207" s="302"/>
      <c r="AA207" s="280"/>
      <c r="AB207" s="280"/>
      <c r="AC207" s="280"/>
      <c r="AD207" s="280"/>
      <c r="AE207" s="280"/>
      <c r="AF207" s="280"/>
      <c r="AG207" s="280"/>
      <c r="AH207" s="280"/>
      <c r="AI207" s="280"/>
      <c r="AJ207" s="280"/>
      <c r="AK207" s="280"/>
      <c r="AL207" s="280"/>
      <c r="AM207" s="280"/>
      <c r="AN207" s="280"/>
      <c r="AO207" s="280"/>
      <c r="AP207" s="280"/>
      <c r="AQ207" s="280"/>
      <c r="AR207" s="280"/>
      <c r="AS207" s="280"/>
      <c r="AT207" s="280"/>
      <c r="AU207" s="280"/>
      <c r="AV207" s="280"/>
      <c r="AW207" s="280"/>
      <c r="AX207" s="280"/>
      <c r="AY207" s="280"/>
      <c r="AZ207" s="280"/>
      <c r="BA207" s="280"/>
      <c r="BB207" s="280"/>
      <c r="BC207" s="280"/>
      <c r="BD207" s="280"/>
      <c r="BE207" s="280"/>
      <c r="BF207" s="280"/>
      <c r="BG207" s="280"/>
      <c r="BH207" s="280"/>
      <c r="BI207" s="280"/>
      <c r="BJ207" s="280"/>
      <c r="BK207" s="280"/>
      <c r="BL207" s="280"/>
      <c r="BM207" s="280"/>
      <c r="BN207" s="280"/>
      <c r="BO207" s="280"/>
      <c r="BP207" s="280"/>
      <c r="BQ207" s="280"/>
      <c r="BR207" s="280"/>
      <c r="BS207" s="280"/>
      <c r="BT207" s="280"/>
      <c r="BU207" s="280"/>
      <c r="BV207" s="280"/>
      <c r="BW207" s="280"/>
      <c r="BX207" s="280"/>
      <c r="BY207" s="280"/>
      <c r="BZ207" s="280"/>
      <c r="CA207" s="280"/>
      <c r="CB207" s="280"/>
      <c r="CC207" s="280"/>
      <c r="CD207" s="280"/>
      <c r="CE207" s="280"/>
      <c r="CF207" s="280"/>
      <c r="CG207" s="280"/>
      <c r="CH207" s="280"/>
    </row>
    <row r="208" spans="1:86" s="3" customFormat="1" ht="27.95" customHeight="1" x14ac:dyDescent="0.2">
      <c r="A208" s="572"/>
      <c r="B208" s="234"/>
      <c r="C208" s="615" t="s">
        <v>1124</v>
      </c>
      <c r="D208" s="923"/>
      <c r="E208" s="924"/>
      <c r="F208" s="924"/>
      <c r="G208" s="924"/>
      <c r="H208" s="924"/>
      <c r="I208" s="924"/>
      <c r="J208" s="924"/>
      <c r="K208" s="924"/>
      <c r="L208" s="924"/>
      <c r="M208" s="924"/>
      <c r="N208" s="924"/>
      <c r="O208" s="924"/>
      <c r="P208" s="924"/>
      <c r="Q208" s="924"/>
      <c r="R208" s="924"/>
      <c r="S208" s="924"/>
      <c r="T208" s="924"/>
      <c r="U208" s="924"/>
      <c r="V208" s="925"/>
      <c r="W208" s="85"/>
      <c r="X208" s="350"/>
      <c r="Y208" s="280"/>
      <c r="Z208" s="302"/>
      <c r="AA208" s="280"/>
      <c r="AB208" s="280"/>
      <c r="AC208" s="280"/>
      <c r="AD208" s="280"/>
      <c r="AE208" s="280"/>
      <c r="AF208" s="280"/>
      <c r="AG208" s="280"/>
      <c r="AH208" s="280"/>
      <c r="AI208" s="280"/>
      <c r="AJ208" s="280"/>
      <c r="AK208" s="280"/>
      <c r="AL208" s="280"/>
      <c r="AM208" s="280"/>
      <c r="AN208" s="280"/>
      <c r="AO208" s="280"/>
      <c r="AP208" s="280"/>
      <c r="AQ208" s="280"/>
      <c r="AR208" s="280"/>
      <c r="AS208" s="280"/>
      <c r="AT208" s="280"/>
      <c r="AU208" s="280"/>
      <c r="AV208" s="280"/>
      <c r="AW208" s="280"/>
      <c r="AX208" s="280"/>
      <c r="AY208" s="280"/>
      <c r="AZ208" s="280"/>
      <c r="BA208" s="280"/>
      <c r="BB208" s="280"/>
      <c r="BC208" s="280"/>
      <c r="BD208" s="280"/>
      <c r="BE208" s="280"/>
      <c r="BF208" s="280"/>
      <c r="BG208" s="280"/>
      <c r="BH208" s="280"/>
      <c r="BI208" s="280"/>
      <c r="BJ208" s="280"/>
      <c r="BK208" s="280"/>
      <c r="BL208" s="280"/>
      <c r="BM208" s="280"/>
      <c r="BN208" s="280"/>
      <c r="BO208" s="280"/>
      <c r="BP208" s="280"/>
      <c r="BQ208" s="280"/>
      <c r="BR208" s="280"/>
      <c r="BS208" s="280"/>
      <c r="BT208" s="280"/>
      <c r="BU208" s="280"/>
      <c r="BV208" s="280"/>
      <c r="BW208" s="280"/>
      <c r="BX208" s="280"/>
      <c r="BY208" s="280"/>
      <c r="BZ208" s="280"/>
      <c r="CA208" s="280"/>
      <c r="CB208" s="280"/>
      <c r="CC208" s="280"/>
      <c r="CD208" s="280"/>
      <c r="CE208" s="280"/>
      <c r="CF208" s="280"/>
      <c r="CG208" s="280"/>
      <c r="CH208" s="280"/>
    </row>
    <row r="209" spans="1:86" s="3" customFormat="1" ht="27.95" customHeight="1" x14ac:dyDescent="0.2">
      <c r="A209" s="572"/>
      <c r="B209" s="234"/>
      <c r="C209" s="615" t="s">
        <v>1133</v>
      </c>
      <c r="D209" s="920"/>
      <c r="E209" s="921"/>
      <c r="F209" s="921"/>
      <c r="G209" s="921"/>
      <c r="H209" s="921"/>
      <c r="I209" s="921"/>
      <c r="J209" s="921"/>
      <c r="K209" s="921"/>
      <c r="L209" s="921"/>
      <c r="M209" s="921"/>
      <c r="N209" s="921"/>
      <c r="O209" s="921"/>
      <c r="P209" s="921"/>
      <c r="Q209" s="921"/>
      <c r="R209" s="921"/>
      <c r="S209" s="921"/>
      <c r="T209" s="921"/>
      <c r="U209" s="921"/>
      <c r="V209" s="922"/>
      <c r="W209" s="85"/>
      <c r="X209" s="350"/>
      <c r="Y209" s="280"/>
      <c r="Z209" s="302"/>
      <c r="AA209" s="280"/>
      <c r="AB209" s="280"/>
      <c r="AC209" s="280"/>
      <c r="AD209" s="280"/>
      <c r="AE209" s="280"/>
      <c r="AF209" s="280"/>
      <c r="AG209" s="280"/>
      <c r="AH209" s="280"/>
      <c r="AI209" s="280"/>
      <c r="AJ209" s="280"/>
      <c r="AK209" s="280"/>
      <c r="AL209" s="280"/>
      <c r="AM209" s="280"/>
      <c r="AN209" s="280"/>
      <c r="AO209" s="280"/>
      <c r="AP209" s="280"/>
      <c r="AQ209" s="280"/>
      <c r="AR209" s="280"/>
      <c r="AS209" s="280"/>
      <c r="AT209" s="280"/>
      <c r="AU209" s="280"/>
      <c r="AV209" s="280"/>
      <c r="AW209" s="280"/>
      <c r="AX209" s="280"/>
      <c r="AY209" s="280"/>
      <c r="AZ209" s="280"/>
      <c r="BA209" s="280"/>
      <c r="BB209" s="280"/>
      <c r="BC209" s="280"/>
      <c r="BD209" s="280"/>
      <c r="BE209" s="280"/>
      <c r="BF209" s="280"/>
      <c r="BG209" s="280"/>
      <c r="BH209" s="280"/>
      <c r="BI209" s="280"/>
      <c r="BJ209" s="280"/>
      <c r="BK209" s="280"/>
      <c r="BL209" s="280"/>
      <c r="BM209" s="280"/>
      <c r="BN209" s="280"/>
      <c r="BO209" s="280"/>
      <c r="BP209" s="280"/>
      <c r="BQ209" s="280"/>
      <c r="BR209" s="280"/>
      <c r="BS209" s="280"/>
      <c r="BT209" s="280"/>
      <c r="BU209" s="280"/>
      <c r="BV209" s="280"/>
      <c r="BW209" s="280"/>
      <c r="BX209" s="280"/>
      <c r="BY209" s="280"/>
      <c r="BZ209" s="280"/>
      <c r="CA209" s="280"/>
      <c r="CB209" s="280"/>
      <c r="CC209" s="280"/>
      <c r="CD209" s="280"/>
      <c r="CE209" s="280"/>
      <c r="CF209" s="280"/>
      <c r="CG209" s="280"/>
      <c r="CH209" s="280"/>
    </row>
    <row r="210" spans="1:86" s="3" customFormat="1" ht="27.95" customHeight="1" x14ac:dyDescent="0.2">
      <c r="A210" s="383"/>
      <c r="B210" s="234" t="s">
        <v>479</v>
      </c>
      <c r="C210" s="474" t="s">
        <v>653</v>
      </c>
      <c r="D210" s="666"/>
      <c r="E210" s="667"/>
      <c r="F210" s="666"/>
      <c r="G210" s="667"/>
      <c r="H210" s="666"/>
      <c r="I210" s="667"/>
      <c r="J210" s="666"/>
      <c r="K210" s="667"/>
      <c r="L210" s="666"/>
      <c r="M210" s="667"/>
      <c r="N210" s="666"/>
      <c r="O210" s="667"/>
      <c r="P210" s="666"/>
      <c r="Q210" s="667"/>
      <c r="R210" s="666"/>
      <c r="S210" s="667"/>
      <c r="T210" s="473"/>
      <c r="U210" s="63">
        <f>IF(OR(D210="s",F210="s",H210="s",J210="s",L210="s",N210="s",P210="s",R210="s"), 0, IF(OR(D210="a",F210="a",H210="a",J210="a",L210="a",N210="a",P210="a",R210="a"),V210,0))</f>
        <v>0</v>
      </c>
      <c r="V210" s="430">
        <v>5</v>
      </c>
      <c r="W210" s="85">
        <f>COUNTIF(D210:S210,"a")+COUNTIF(D210:S210,"s")</f>
        <v>0</v>
      </c>
      <c r="X210" s="334"/>
      <c r="Y210" s="280"/>
      <c r="Z210" s="302" t="s">
        <v>239</v>
      </c>
      <c r="AA210" s="280"/>
      <c r="AB210" s="280"/>
      <c r="AC210" s="280"/>
      <c r="AD210" s="280"/>
      <c r="AE210" s="280"/>
      <c r="AF210" s="280"/>
      <c r="AG210" s="280"/>
      <c r="AH210" s="280"/>
      <c r="AI210" s="280"/>
      <c r="AJ210" s="280"/>
      <c r="AK210" s="280"/>
      <c r="AL210" s="280"/>
      <c r="AM210" s="280"/>
      <c r="AN210" s="280"/>
      <c r="AO210" s="280"/>
      <c r="AP210" s="280"/>
      <c r="AQ210" s="280"/>
      <c r="AR210" s="280"/>
      <c r="AS210" s="280"/>
      <c r="AT210" s="280"/>
      <c r="AU210" s="280"/>
      <c r="AV210" s="280"/>
      <c r="AW210" s="280"/>
      <c r="AX210" s="280"/>
      <c r="AY210" s="280"/>
      <c r="AZ210" s="280"/>
      <c r="BA210" s="280"/>
      <c r="BB210" s="280"/>
      <c r="BC210" s="280"/>
      <c r="BD210" s="280"/>
      <c r="BE210" s="280"/>
      <c r="BF210" s="280"/>
      <c r="BG210" s="280"/>
      <c r="BH210" s="280"/>
      <c r="BI210" s="280"/>
      <c r="BJ210" s="280"/>
      <c r="BK210" s="280"/>
      <c r="BL210" s="280"/>
      <c r="BM210" s="280"/>
      <c r="BN210" s="280"/>
      <c r="BO210" s="280"/>
      <c r="BP210" s="280"/>
      <c r="BQ210" s="280"/>
      <c r="BR210" s="280"/>
      <c r="BS210" s="280"/>
      <c r="BT210" s="280"/>
      <c r="BU210" s="280"/>
      <c r="BV210" s="280"/>
      <c r="BW210" s="280"/>
      <c r="BX210" s="280"/>
      <c r="BY210" s="280"/>
      <c r="BZ210" s="280"/>
      <c r="CA210" s="280"/>
      <c r="CB210" s="280"/>
      <c r="CC210" s="280"/>
      <c r="CD210" s="280"/>
      <c r="CE210" s="280"/>
      <c r="CF210" s="280"/>
      <c r="CG210" s="280"/>
      <c r="CH210" s="280"/>
    </row>
    <row r="211" spans="1:86" s="3" customFormat="1" ht="45" customHeight="1" x14ac:dyDescent="0.2">
      <c r="A211" s="383"/>
      <c r="B211" s="234" t="s">
        <v>654</v>
      </c>
      <c r="C211" s="474" t="s">
        <v>1181</v>
      </c>
      <c r="D211" s="666"/>
      <c r="E211" s="667"/>
      <c r="F211" s="666"/>
      <c r="G211" s="667"/>
      <c r="H211" s="666"/>
      <c r="I211" s="667"/>
      <c r="J211" s="666"/>
      <c r="K211" s="667"/>
      <c r="L211" s="666"/>
      <c r="M211" s="667"/>
      <c r="N211" s="666"/>
      <c r="O211" s="667"/>
      <c r="P211" s="666"/>
      <c r="Q211" s="667"/>
      <c r="R211" s="666"/>
      <c r="S211" s="667"/>
      <c r="T211" s="112"/>
      <c r="U211" s="63">
        <f>IF(OR(D211="s",F211="s",H211="s",J211="s",L211="s",N211="s",P211="s",R211="s"), 0, IF(OR(D211="a",F211="a",H211="a",J211="a",L211="a",N211="a",P211="a",R211="a"),V211,0))</f>
        <v>0</v>
      </c>
      <c r="V211" s="430">
        <f>IF(T211="na",0,10)</f>
        <v>10</v>
      </c>
      <c r="W211" s="85">
        <f>COUNTIF(D211:S211,"a")+COUNTIF(D211:S211,"s")+COUNTIF(T211,"NA")</f>
        <v>0</v>
      </c>
      <c r="X211" s="334"/>
      <c r="Y211" s="280"/>
      <c r="Z211" s="302" t="s">
        <v>239</v>
      </c>
      <c r="AA211" s="280"/>
      <c r="AB211" s="280"/>
      <c r="AC211" s="280"/>
      <c r="AD211" s="280"/>
      <c r="AE211" s="280"/>
      <c r="AF211" s="280"/>
      <c r="AG211" s="280"/>
      <c r="AH211" s="280"/>
      <c r="AI211" s="280"/>
      <c r="AJ211" s="280"/>
      <c r="AK211" s="280"/>
      <c r="AL211" s="280"/>
      <c r="AM211" s="280"/>
      <c r="AN211" s="280"/>
      <c r="AO211" s="280"/>
      <c r="AP211" s="280"/>
      <c r="AQ211" s="280"/>
      <c r="AR211" s="280"/>
      <c r="AS211" s="280"/>
      <c r="AT211" s="280"/>
      <c r="AU211" s="280"/>
      <c r="AV211" s="280"/>
      <c r="AW211" s="280"/>
      <c r="AX211" s="280"/>
      <c r="AY211" s="280"/>
      <c r="AZ211" s="280"/>
      <c r="BA211" s="280"/>
      <c r="BB211" s="280"/>
      <c r="BC211" s="280"/>
      <c r="BD211" s="280"/>
      <c r="BE211" s="280"/>
      <c r="BF211" s="280"/>
      <c r="BG211" s="280"/>
      <c r="BH211" s="280"/>
      <c r="BI211" s="280"/>
      <c r="BJ211" s="280"/>
      <c r="BK211" s="280"/>
      <c r="BL211" s="280"/>
      <c r="BM211" s="280"/>
      <c r="BN211" s="280"/>
      <c r="BO211" s="280"/>
      <c r="BP211" s="280"/>
      <c r="BQ211" s="280"/>
      <c r="BR211" s="280"/>
      <c r="BS211" s="280"/>
      <c r="BT211" s="280"/>
      <c r="BU211" s="280"/>
      <c r="BV211" s="280"/>
      <c r="BW211" s="280"/>
      <c r="BX211" s="280"/>
      <c r="BY211" s="280"/>
      <c r="BZ211" s="280"/>
      <c r="CA211" s="280"/>
      <c r="CB211" s="280"/>
      <c r="CC211" s="280"/>
      <c r="CD211" s="280"/>
      <c r="CE211" s="280"/>
      <c r="CF211" s="280"/>
      <c r="CG211" s="280"/>
      <c r="CH211" s="280"/>
    </row>
    <row r="212" spans="1:86" s="3" customFormat="1" ht="45" customHeight="1" x14ac:dyDescent="0.2">
      <c r="A212" s="383"/>
      <c r="B212" s="234" t="s">
        <v>655</v>
      </c>
      <c r="C212" s="474" t="s">
        <v>1134</v>
      </c>
      <c r="D212" s="666"/>
      <c r="E212" s="667"/>
      <c r="F212" s="666"/>
      <c r="G212" s="667"/>
      <c r="H212" s="666"/>
      <c r="I212" s="667"/>
      <c r="J212" s="666"/>
      <c r="K212" s="667"/>
      <c r="L212" s="666"/>
      <c r="M212" s="667"/>
      <c r="N212" s="666"/>
      <c r="O212" s="667"/>
      <c r="P212" s="666"/>
      <c r="Q212" s="667"/>
      <c r="R212" s="666"/>
      <c r="S212" s="667"/>
      <c r="T212" s="112"/>
      <c r="U212" s="63">
        <f>IF(OR(D212="s",F212="s",H212="s",J212="s",L212="s",N212="s",P212="s",R212="s"), 0, IF(OR(D212="a",F212="a",H212="a",J212="a",L212="a",N212="a",P212="a",R212="a"),V212,0))</f>
        <v>0</v>
      </c>
      <c r="V212" s="430">
        <f>IF(T212="na",0,5)</f>
        <v>5</v>
      </c>
      <c r="W212" s="85">
        <f>COUNTIF(D212:S212,"a")+COUNTIF(D212:S212,"s")+COUNTIF(T212,"NA")</f>
        <v>0</v>
      </c>
      <c r="X212" s="334"/>
      <c r="Y212" s="280"/>
      <c r="Z212" s="302"/>
      <c r="AA212" s="280"/>
      <c r="AB212" s="280"/>
      <c r="AC212" s="280"/>
      <c r="AD212" s="280"/>
      <c r="AE212" s="280"/>
      <c r="AF212" s="280"/>
      <c r="AG212" s="280"/>
      <c r="AH212" s="280"/>
      <c r="AI212" s="280"/>
      <c r="AJ212" s="280"/>
      <c r="AK212" s="280"/>
      <c r="AL212" s="280"/>
      <c r="AM212" s="280"/>
      <c r="AN212" s="280"/>
      <c r="AO212" s="280"/>
      <c r="AP212" s="280"/>
      <c r="AQ212" s="280"/>
      <c r="AR212" s="280"/>
      <c r="AS212" s="280"/>
      <c r="AT212" s="280"/>
      <c r="AU212" s="280"/>
      <c r="AV212" s="280"/>
      <c r="AW212" s="280"/>
      <c r="AX212" s="280"/>
      <c r="AY212" s="280"/>
      <c r="AZ212" s="280"/>
      <c r="BA212" s="280"/>
      <c r="BB212" s="280"/>
      <c r="BC212" s="280"/>
      <c r="BD212" s="280"/>
      <c r="BE212" s="280"/>
      <c r="BF212" s="280"/>
      <c r="BG212" s="280"/>
      <c r="BH212" s="280"/>
      <c r="BI212" s="280"/>
      <c r="BJ212" s="280"/>
      <c r="BK212" s="280"/>
      <c r="BL212" s="280"/>
      <c r="BM212" s="280"/>
      <c r="BN212" s="280"/>
      <c r="BO212" s="280"/>
      <c r="BP212" s="280"/>
      <c r="BQ212" s="280"/>
      <c r="BR212" s="280"/>
      <c r="BS212" s="280"/>
      <c r="BT212" s="280"/>
      <c r="BU212" s="280"/>
      <c r="BV212" s="280"/>
      <c r="BW212" s="280"/>
      <c r="BX212" s="280"/>
      <c r="BY212" s="280"/>
      <c r="BZ212" s="280"/>
      <c r="CA212" s="280"/>
      <c r="CB212" s="280"/>
      <c r="CC212" s="280"/>
      <c r="CD212" s="280"/>
      <c r="CE212" s="280"/>
      <c r="CF212" s="280"/>
      <c r="CG212" s="280"/>
      <c r="CH212" s="280"/>
    </row>
    <row r="213" spans="1:86" s="3" customFormat="1" ht="27.95" customHeight="1" x14ac:dyDescent="0.2">
      <c r="A213" s="383"/>
      <c r="B213" s="234" t="s">
        <v>656</v>
      </c>
      <c r="C213" s="474" t="s">
        <v>1135</v>
      </c>
      <c r="D213" s="666"/>
      <c r="E213" s="667"/>
      <c r="F213" s="666"/>
      <c r="G213" s="667"/>
      <c r="H213" s="666"/>
      <c r="I213" s="667"/>
      <c r="J213" s="666"/>
      <c r="K213" s="667"/>
      <c r="L213" s="666"/>
      <c r="M213" s="667"/>
      <c r="N213" s="666"/>
      <c r="O213" s="667"/>
      <c r="P213" s="666"/>
      <c r="Q213" s="667"/>
      <c r="R213" s="666"/>
      <c r="S213" s="667"/>
      <c r="T213" s="473"/>
      <c r="U213" s="63">
        <f>IF(OR(D213="s",F213="s",H213="s",J213="s",L213="s",N213="s",P213="s",R213="s"), 0, IF(OR(D213="a",F213="a",H213="a",J213="a",L213="a",N213="a",P213="a",R213="a"),V213,0))</f>
        <v>0</v>
      </c>
      <c r="V213" s="430">
        <v>5</v>
      </c>
      <c r="W213" s="85">
        <f>COUNTIF(D213:S213,"a")+COUNTIF(D213:S213,"s")</f>
        <v>0</v>
      </c>
      <c r="X213" s="334"/>
      <c r="Y213" s="280"/>
      <c r="Z213" s="302"/>
      <c r="AA213" s="280"/>
      <c r="AB213" s="280"/>
      <c r="AC213" s="280"/>
      <c r="AD213" s="280"/>
      <c r="AE213" s="280"/>
      <c r="AF213" s="280"/>
      <c r="AG213" s="280"/>
      <c r="AH213" s="280"/>
      <c r="AI213" s="280"/>
      <c r="AJ213" s="280"/>
      <c r="AK213" s="280"/>
      <c r="AL213" s="280"/>
      <c r="AM213" s="280"/>
      <c r="AN213" s="280"/>
      <c r="AO213" s="280"/>
      <c r="AP213" s="280"/>
      <c r="AQ213" s="280"/>
      <c r="AR213" s="280"/>
      <c r="AS213" s="280"/>
      <c r="AT213" s="280"/>
      <c r="AU213" s="280"/>
      <c r="AV213" s="280"/>
      <c r="AW213" s="280"/>
      <c r="AX213" s="280"/>
      <c r="AY213" s="280"/>
      <c r="AZ213" s="280"/>
      <c r="BA213" s="280"/>
      <c r="BB213" s="280"/>
      <c r="BC213" s="280"/>
      <c r="BD213" s="280"/>
      <c r="BE213" s="280"/>
      <c r="BF213" s="280"/>
      <c r="BG213" s="280"/>
      <c r="BH213" s="280"/>
      <c r="BI213" s="280"/>
      <c r="BJ213" s="280"/>
      <c r="BK213" s="280"/>
      <c r="BL213" s="280"/>
      <c r="BM213" s="280"/>
      <c r="BN213" s="280"/>
      <c r="BO213" s="280"/>
      <c r="BP213" s="280"/>
      <c r="BQ213" s="280"/>
      <c r="BR213" s="280"/>
      <c r="BS213" s="280"/>
      <c r="BT213" s="280"/>
      <c r="BU213" s="280"/>
      <c r="BV213" s="280"/>
      <c r="BW213" s="280"/>
      <c r="BX213" s="280"/>
      <c r="BY213" s="280"/>
      <c r="BZ213" s="280"/>
      <c r="CA213" s="280"/>
      <c r="CB213" s="280"/>
      <c r="CC213" s="280"/>
      <c r="CD213" s="280"/>
      <c r="CE213" s="280"/>
      <c r="CF213" s="280"/>
      <c r="CG213" s="280"/>
      <c r="CH213" s="280"/>
    </row>
    <row r="214" spans="1:86" s="3" customFormat="1" ht="27.95" customHeight="1" x14ac:dyDescent="0.2">
      <c r="A214" s="383"/>
      <c r="B214" s="234" t="s">
        <v>657</v>
      </c>
      <c r="C214" s="474" t="s">
        <v>1136</v>
      </c>
      <c r="D214" s="666"/>
      <c r="E214" s="667"/>
      <c r="F214" s="666"/>
      <c r="G214" s="667"/>
      <c r="H214" s="666"/>
      <c r="I214" s="667"/>
      <c r="J214" s="666"/>
      <c r="K214" s="667"/>
      <c r="L214" s="666"/>
      <c r="M214" s="667"/>
      <c r="N214" s="666"/>
      <c r="O214" s="667"/>
      <c r="P214" s="666"/>
      <c r="Q214" s="667"/>
      <c r="R214" s="666"/>
      <c r="S214" s="667"/>
      <c r="T214" s="78"/>
      <c r="U214" s="63">
        <f>IF(OR(D214="s",F214="s",H214="s",J214="s",L214="s",N214="s",P214="s",R214="s"), 0, IF(OR(D214="a",F214="a",H214="a",J214="a",L214="a",N214="a",P214="a",R214="a"),V214,0))</f>
        <v>0</v>
      </c>
      <c r="V214" s="430">
        <v>5</v>
      </c>
      <c r="W214" s="85">
        <f>COUNTIF(D214:S214,"a")+COUNTIF(D214:S214,"s")</f>
        <v>0</v>
      </c>
      <c r="X214" s="334"/>
      <c r="Y214" s="280"/>
      <c r="Z214" s="302"/>
      <c r="AA214" s="280"/>
      <c r="AB214" s="280"/>
      <c r="AC214" s="280"/>
      <c r="AD214" s="280"/>
      <c r="AE214" s="280"/>
      <c r="AF214" s="280"/>
      <c r="AG214" s="280"/>
      <c r="AH214" s="280"/>
      <c r="AI214" s="280"/>
      <c r="AJ214" s="280"/>
      <c r="AK214" s="280"/>
      <c r="AL214" s="280"/>
      <c r="AM214" s="280"/>
      <c r="AN214" s="280"/>
      <c r="AO214" s="280"/>
      <c r="AP214" s="280"/>
      <c r="AQ214" s="280"/>
      <c r="AR214" s="280"/>
      <c r="AS214" s="280"/>
      <c r="AT214" s="280"/>
      <c r="AU214" s="280"/>
      <c r="AV214" s="280"/>
      <c r="AW214" s="280"/>
      <c r="AX214" s="280"/>
      <c r="AY214" s="280"/>
      <c r="AZ214" s="280"/>
      <c r="BA214" s="280"/>
      <c r="BB214" s="280"/>
      <c r="BC214" s="280"/>
      <c r="BD214" s="280"/>
      <c r="BE214" s="280"/>
      <c r="BF214" s="280"/>
      <c r="BG214" s="280"/>
      <c r="BH214" s="280"/>
      <c r="BI214" s="280"/>
      <c r="BJ214" s="280"/>
      <c r="BK214" s="280"/>
      <c r="BL214" s="280"/>
      <c r="BM214" s="280"/>
      <c r="BN214" s="280"/>
      <c r="BO214" s="280"/>
      <c r="BP214" s="280"/>
      <c r="BQ214" s="280"/>
      <c r="BR214" s="280"/>
      <c r="BS214" s="280"/>
      <c r="BT214" s="280"/>
      <c r="BU214" s="280"/>
      <c r="BV214" s="280"/>
      <c r="BW214" s="280"/>
      <c r="BX214" s="280"/>
      <c r="BY214" s="280"/>
      <c r="BZ214" s="280"/>
      <c r="CA214" s="280"/>
      <c r="CB214" s="280"/>
      <c r="CC214" s="280"/>
      <c r="CD214" s="280"/>
      <c r="CE214" s="280"/>
      <c r="CF214" s="280"/>
      <c r="CG214" s="280"/>
      <c r="CH214" s="280"/>
    </row>
    <row r="215" spans="1:86" s="3" customFormat="1" ht="27.95" customHeight="1" x14ac:dyDescent="0.2">
      <c r="A215" s="572"/>
      <c r="B215" s="234"/>
      <c r="C215" s="615" t="s">
        <v>1125</v>
      </c>
      <c r="D215" s="920"/>
      <c r="E215" s="921"/>
      <c r="F215" s="921"/>
      <c r="G215" s="921"/>
      <c r="H215" s="921"/>
      <c r="I215" s="921"/>
      <c r="J215" s="921"/>
      <c r="K215" s="921"/>
      <c r="L215" s="921"/>
      <c r="M215" s="921"/>
      <c r="N215" s="921"/>
      <c r="O215" s="921"/>
      <c r="P215" s="921"/>
      <c r="Q215" s="921"/>
      <c r="R215" s="921"/>
      <c r="S215" s="921"/>
      <c r="T215" s="921"/>
      <c r="U215" s="921"/>
      <c r="V215" s="922"/>
      <c r="W215" s="85"/>
      <c r="X215" s="350"/>
      <c r="Y215" s="280"/>
      <c r="Z215" s="302"/>
      <c r="AA215" s="280"/>
      <c r="AB215" s="280"/>
      <c r="AC215" s="280"/>
      <c r="AD215" s="280"/>
      <c r="AE215" s="280"/>
      <c r="AF215" s="280"/>
      <c r="AG215" s="280"/>
      <c r="AH215" s="280"/>
      <c r="AI215" s="280"/>
      <c r="AJ215" s="280"/>
      <c r="AK215" s="280"/>
      <c r="AL215" s="280"/>
      <c r="AM215" s="280"/>
      <c r="AN215" s="280"/>
      <c r="AO215" s="280"/>
      <c r="AP215" s="280"/>
      <c r="AQ215" s="280"/>
      <c r="AR215" s="280"/>
      <c r="AS215" s="280"/>
      <c r="AT215" s="280"/>
      <c r="AU215" s="280"/>
      <c r="AV215" s="280"/>
      <c r="AW215" s="280"/>
      <c r="AX215" s="280"/>
      <c r="AY215" s="280"/>
      <c r="AZ215" s="280"/>
      <c r="BA215" s="280"/>
      <c r="BB215" s="280"/>
      <c r="BC215" s="280"/>
      <c r="BD215" s="280"/>
      <c r="BE215" s="280"/>
      <c r="BF215" s="280"/>
      <c r="BG215" s="280"/>
      <c r="BH215" s="280"/>
      <c r="BI215" s="280"/>
      <c r="BJ215" s="280"/>
      <c r="BK215" s="280"/>
      <c r="BL215" s="280"/>
      <c r="BM215" s="280"/>
      <c r="BN215" s="280"/>
      <c r="BO215" s="280"/>
      <c r="BP215" s="280"/>
      <c r="BQ215" s="280"/>
      <c r="BR215" s="280"/>
      <c r="BS215" s="280"/>
      <c r="BT215" s="280"/>
      <c r="BU215" s="280"/>
      <c r="BV215" s="280"/>
      <c r="BW215" s="280"/>
      <c r="BX215" s="280"/>
      <c r="BY215" s="280"/>
      <c r="BZ215" s="280"/>
      <c r="CA215" s="280"/>
      <c r="CB215" s="280"/>
      <c r="CC215" s="280"/>
      <c r="CD215" s="280"/>
      <c r="CE215" s="280"/>
      <c r="CF215" s="280"/>
      <c r="CG215" s="280"/>
      <c r="CH215" s="280"/>
    </row>
    <row r="216" spans="1:86" s="3" customFormat="1" ht="27.95" customHeight="1" x14ac:dyDescent="0.2">
      <c r="A216" s="612"/>
      <c r="B216" s="234" t="s">
        <v>644</v>
      </c>
      <c r="C216" s="474" t="s">
        <v>658</v>
      </c>
      <c r="D216" s="666"/>
      <c r="E216" s="667"/>
      <c r="F216" s="666"/>
      <c r="G216" s="667"/>
      <c r="H216" s="666"/>
      <c r="I216" s="667"/>
      <c r="J216" s="666"/>
      <c r="K216" s="667"/>
      <c r="L216" s="666"/>
      <c r="M216" s="667"/>
      <c r="N216" s="666"/>
      <c r="O216" s="667"/>
      <c r="P216" s="666"/>
      <c r="Q216" s="667"/>
      <c r="R216" s="666"/>
      <c r="S216" s="667"/>
      <c r="T216" s="112"/>
      <c r="U216" s="63">
        <f>IF(OR(D216="s",F216="s",H216="s",J216="s",L216="s",N216="s",P216="s",R216="s"), 0, IF(OR(D216="a",F216="a",H216="a",J216="a",L216="a",N216="a",P216="a",R216="a"),V216,0))</f>
        <v>0</v>
      </c>
      <c r="V216" s="430">
        <v>10</v>
      </c>
      <c r="W216" s="85">
        <f>COUNTIF(D216:S216,"a")+COUNTIF(D216:S216,"s")+COUNTIF(T216,"NA")</f>
        <v>0</v>
      </c>
      <c r="X216" s="334"/>
      <c r="Y216" s="280"/>
      <c r="Z216" s="302" t="s">
        <v>239</v>
      </c>
      <c r="AA216" s="280"/>
      <c r="AB216" s="280"/>
      <c r="AC216" s="280"/>
      <c r="AD216" s="280"/>
      <c r="AE216" s="280"/>
      <c r="AF216" s="280"/>
      <c r="AG216" s="280"/>
      <c r="AH216" s="280"/>
      <c r="AI216" s="280"/>
      <c r="AJ216" s="280"/>
      <c r="AK216" s="280"/>
      <c r="AL216" s="280"/>
      <c r="AM216" s="280"/>
      <c r="AN216" s="280"/>
      <c r="AO216" s="280"/>
      <c r="AP216" s="280"/>
      <c r="AQ216" s="280"/>
      <c r="AR216" s="280"/>
      <c r="AS216" s="280"/>
      <c r="AT216" s="280"/>
      <c r="AU216" s="280"/>
      <c r="AV216" s="280"/>
      <c r="AW216" s="280"/>
      <c r="AX216" s="280"/>
      <c r="AY216" s="280"/>
      <c r="AZ216" s="280"/>
      <c r="BA216" s="280"/>
      <c r="BB216" s="280"/>
      <c r="BC216" s="280"/>
      <c r="BD216" s="280"/>
      <c r="BE216" s="280"/>
      <c r="BF216" s="280"/>
      <c r="BG216" s="280"/>
      <c r="BH216" s="280"/>
      <c r="BI216" s="280"/>
      <c r="BJ216" s="280"/>
      <c r="BK216" s="280"/>
      <c r="BL216" s="280"/>
      <c r="BM216" s="280"/>
      <c r="BN216" s="280"/>
      <c r="BO216" s="280"/>
      <c r="BP216" s="280"/>
      <c r="BQ216" s="280"/>
      <c r="BR216" s="280"/>
      <c r="BS216" s="280"/>
      <c r="BT216" s="280"/>
      <c r="BU216" s="280"/>
      <c r="BV216" s="280"/>
      <c r="BW216" s="280"/>
      <c r="BX216" s="280"/>
      <c r="BY216" s="280"/>
      <c r="BZ216" s="280"/>
      <c r="CA216" s="280"/>
      <c r="CB216" s="280"/>
      <c r="CC216" s="280"/>
      <c r="CD216" s="280"/>
      <c r="CE216" s="280"/>
      <c r="CF216" s="280"/>
      <c r="CG216" s="280"/>
      <c r="CH216" s="280"/>
    </row>
    <row r="217" spans="1:86" s="3" customFormat="1" ht="27.95" customHeight="1" x14ac:dyDescent="0.2">
      <c r="A217" s="572"/>
      <c r="B217" s="234"/>
      <c r="C217" s="615" t="s">
        <v>1126</v>
      </c>
      <c r="D217" s="920"/>
      <c r="E217" s="921"/>
      <c r="F217" s="921"/>
      <c r="G217" s="921"/>
      <c r="H217" s="921"/>
      <c r="I217" s="921"/>
      <c r="J217" s="921"/>
      <c r="K217" s="921"/>
      <c r="L217" s="921"/>
      <c r="M217" s="921"/>
      <c r="N217" s="921"/>
      <c r="O217" s="921"/>
      <c r="P217" s="921"/>
      <c r="Q217" s="921"/>
      <c r="R217" s="921"/>
      <c r="S217" s="921"/>
      <c r="T217" s="921"/>
      <c r="U217" s="921"/>
      <c r="V217" s="922"/>
      <c r="W217" s="85"/>
      <c r="X217" s="350"/>
      <c r="Y217" s="280"/>
      <c r="Z217" s="302"/>
      <c r="AA217" s="280"/>
      <c r="AB217" s="280"/>
      <c r="AC217" s="280"/>
      <c r="AD217" s="280"/>
      <c r="AE217" s="280"/>
      <c r="AF217" s="280"/>
      <c r="AG217" s="280"/>
      <c r="AH217" s="280"/>
      <c r="AI217" s="280"/>
      <c r="AJ217" s="280"/>
      <c r="AK217" s="280"/>
      <c r="AL217" s="280"/>
      <c r="AM217" s="280"/>
      <c r="AN217" s="280"/>
      <c r="AO217" s="280"/>
      <c r="AP217" s="280"/>
      <c r="AQ217" s="280"/>
      <c r="AR217" s="280"/>
      <c r="AS217" s="280"/>
      <c r="AT217" s="280"/>
      <c r="AU217" s="280"/>
      <c r="AV217" s="280"/>
      <c r="AW217" s="280"/>
      <c r="AX217" s="280"/>
      <c r="AY217" s="280"/>
      <c r="AZ217" s="280"/>
      <c r="BA217" s="280"/>
      <c r="BB217" s="280"/>
      <c r="BC217" s="280"/>
      <c r="BD217" s="280"/>
      <c r="BE217" s="280"/>
      <c r="BF217" s="280"/>
      <c r="BG217" s="280"/>
      <c r="BH217" s="280"/>
      <c r="BI217" s="280"/>
      <c r="BJ217" s="280"/>
      <c r="BK217" s="280"/>
      <c r="BL217" s="280"/>
      <c r="BM217" s="280"/>
      <c r="BN217" s="280"/>
      <c r="BO217" s="280"/>
      <c r="BP217" s="280"/>
      <c r="BQ217" s="280"/>
      <c r="BR217" s="280"/>
      <c r="BS217" s="280"/>
      <c r="BT217" s="280"/>
      <c r="BU217" s="280"/>
      <c r="BV217" s="280"/>
      <c r="BW217" s="280"/>
      <c r="BX217" s="280"/>
      <c r="BY217" s="280"/>
      <c r="BZ217" s="280"/>
      <c r="CA217" s="280"/>
      <c r="CB217" s="280"/>
      <c r="CC217" s="280"/>
      <c r="CD217" s="280"/>
      <c r="CE217" s="280"/>
      <c r="CF217" s="280"/>
      <c r="CG217" s="280"/>
      <c r="CH217" s="280"/>
    </row>
    <row r="218" spans="1:86" s="3" customFormat="1" ht="45" customHeight="1" x14ac:dyDescent="0.2">
      <c r="A218" s="383"/>
      <c r="B218" s="234" t="s">
        <v>645</v>
      </c>
      <c r="C218" s="474" t="s">
        <v>1137</v>
      </c>
      <c r="D218" s="666"/>
      <c r="E218" s="667"/>
      <c r="F218" s="666"/>
      <c r="G218" s="667"/>
      <c r="H218" s="666"/>
      <c r="I218" s="667"/>
      <c r="J218" s="666"/>
      <c r="K218" s="667"/>
      <c r="L218" s="666"/>
      <c r="M218" s="667"/>
      <c r="N218" s="666"/>
      <c r="O218" s="667"/>
      <c r="P218" s="666"/>
      <c r="Q218" s="667"/>
      <c r="R218" s="666"/>
      <c r="S218" s="667"/>
      <c r="T218" s="473"/>
      <c r="U218" s="63">
        <f>IF(OR(D218="s",F218="s",H218="s",J218="s",L218="s",N218="s",P218="s",R218="s"), 0, IF(OR(D218="a",F218="a",H218="a",J218="a",L218="a",N218="a",P218="a",R218="a"),V218,0))</f>
        <v>0</v>
      </c>
      <c r="V218" s="430">
        <v>10</v>
      </c>
      <c r="W218" s="85">
        <f>COUNTIF(D218:S218,"a")+COUNTIF(D218:S218,"s")</f>
        <v>0</v>
      </c>
      <c r="X218" s="334"/>
      <c r="Y218" s="280"/>
      <c r="Z218" s="302" t="s">
        <v>239</v>
      </c>
      <c r="AA218" s="280"/>
      <c r="AB218" s="280"/>
      <c r="AC218" s="280"/>
      <c r="AD218" s="280"/>
      <c r="AE218" s="280"/>
      <c r="AF218" s="280"/>
      <c r="AG218" s="280"/>
      <c r="AH218" s="280"/>
      <c r="AI218" s="280"/>
      <c r="AJ218" s="280"/>
      <c r="AK218" s="280"/>
      <c r="AL218" s="280"/>
      <c r="AM218" s="280"/>
      <c r="AN218" s="280"/>
      <c r="AO218" s="280"/>
      <c r="AP218" s="280"/>
      <c r="AQ218" s="280"/>
      <c r="AR218" s="280"/>
      <c r="AS218" s="280"/>
      <c r="AT218" s="280"/>
      <c r="AU218" s="280"/>
      <c r="AV218" s="280"/>
      <c r="AW218" s="280"/>
      <c r="AX218" s="280"/>
      <c r="AY218" s="280"/>
      <c r="AZ218" s="280"/>
      <c r="BA218" s="280"/>
      <c r="BB218" s="280"/>
      <c r="BC218" s="280"/>
      <c r="BD218" s="280"/>
      <c r="BE218" s="280"/>
      <c r="BF218" s="280"/>
      <c r="BG218" s="280"/>
      <c r="BH218" s="280"/>
      <c r="BI218" s="280"/>
      <c r="BJ218" s="280"/>
      <c r="BK218" s="280"/>
      <c r="BL218" s="280"/>
      <c r="BM218" s="280"/>
      <c r="BN218" s="280"/>
      <c r="BO218" s="280"/>
      <c r="BP218" s="280"/>
      <c r="BQ218" s="280"/>
      <c r="BR218" s="280"/>
      <c r="BS218" s="280"/>
      <c r="BT218" s="280"/>
      <c r="BU218" s="280"/>
      <c r="BV218" s="280"/>
      <c r="BW218" s="280"/>
      <c r="BX218" s="280"/>
      <c r="BY218" s="280"/>
      <c r="BZ218" s="280"/>
      <c r="CA218" s="280"/>
      <c r="CB218" s="280"/>
      <c r="CC218" s="280"/>
      <c r="CD218" s="280"/>
      <c r="CE218" s="280"/>
      <c r="CF218" s="280"/>
      <c r="CG218" s="280"/>
      <c r="CH218" s="280"/>
    </row>
    <row r="219" spans="1:86" s="3" customFormat="1" ht="27.95" customHeight="1" x14ac:dyDescent="0.2">
      <c r="A219" s="572"/>
      <c r="B219" s="234"/>
      <c r="C219" s="615" t="s">
        <v>1127</v>
      </c>
      <c r="D219" s="920"/>
      <c r="E219" s="921"/>
      <c r="F219" s="921"/>
      <c r="G219" s="921"/>
      <c r="H219" s="921"/>
      <c r="I219" s="921"/>
      <c r="J219" s="921"/>
      <c r="K219" s="921"/>
      <c r="L219" s="921"/>
      <c r="M219" s="921"/>
      <c r="N219" s="921"/>
      <c r="O219" s="921"/>
      <c r="P219" s="921"/>
      <c r="Q219" s="921"/>
      <c r="R219" s="921"/>
      <c r="S219" s="921"/>
      <c r="T219" s="921"/>
      <c r="U219" s="921"/>
      <c r="V219" s="922"/>
      <c r="W219" s="85"/>
      <c r="X219" s="350"/>
      <c r="Y219" s="280"/>
      <c r="Z219" s="302"/>
      <c r="AA219" s="280"/>
      <c r="AB219" s="280"/>
      <c r="AC219" s="280"/>
      <c r="AD219" s="280"/>
      <c r="AE219" s="280"/>
      <c r="AF219" s="280"/>
      <c r="AG219" s="280"/>
      <c r="AH219" s="280"/>
      <c r="AI219" s="280"/>
      <c r="AJ219" s="280"/>
      <c r="AK219" s="280"/>
      <c r="AL219" s="280"/>
      <c r="AM219" s="280"/>
      <c r="AN219" s="280"/>
      <c r="AO219" s="280"/>
      <c r="AP219" s="280"/>
      <c r="AQ219" s="280"/>
      <c r="AR219" s="280"/>
      <c r="AS219" s="280"/>
      <c r="AT219" s="280"/>
      <c r="AU219" s="280"/>
      <c r="AV219" s="280"/>
      <c r="AW219" s="280"/>
      <c r="AX219" s="280"/>
      <c r="AY219" s="280"/>
      <c r="AZ219" s="280"/>
      <c r="BA219" s="280"/>
      <c r="BB219" s="280"/>
      <c r="BC219" s="280"/>
      <c r="BD219" s="280"/>
      <c r="BE219" s="280"/>
      <c r="BF219" s="280"/>
      <c r="BG219" s="280"/>
      <c r="BH219" s="280"/>
      <c r="BI219" s="280"/>
      <c r="BJ219" s="280"/>
      <c r="BK219" s="280"/>
      <c r="BL219" s="280"/>
      <c r="BM219" s="280"/>
      <c r="BN219" s="280"/>
      <c r="BO219" s="280"/>
      <c r="BP219" s="280"/>
      <c r="BQ219" s="280"/>
      <c r="BR219" s="280"/>
      <c r="BS219" s="280"/>
      <c r="BT219" s="280"/>
      <c r="BU219" s="280"/>
      <c r="BV219" s="280"/>
      <c r="BW219" s="280"/>
      <c r="BX219" s="280"/>
      <c r="BY219" s="280"/>
      <c r="BZ219" s="280"/>
      <c r="CA219" s="280"/>
      <c r="CB219" s="280"/>
      <c r="CC219" s="280"/>
      <c r="CD219" s="280"/>
      <c r="CE219" s="280"/>
      <c r="CF219" s="280"/>
      <c r="CG219" s="280"/>
      <c r="CH219" s="280"/>
    </row>
    <row r="220" spans="1:86" s="3" customFormat="1" ht="27.95" customHeight="1" x14ac:dyDescent="0.2">
      <c r="A220" s="383"/>
      <c r="B220" s="234" t="s">
        <v>647</v>
      </c>
      <c r="C220" s="474" t="s">
        <v>648</v>
      </c>
      <c r="D220" s="666"/>
      <c r="E220" s="667"/>
      <c r="F220" s="666"/>
      <c r="G220" s="667"/>
      <c r="H220" s="666"/>
      <c r="I220" s="667"/>
      <c r="J220" s="666"/>
      <c r="K220" s="667"/>
      <c r="L220" s="666"/>
      <c r="M220" s="667"/>
      <c r="N220" s="666"/>
      <c r="O220" s="667"/>
      <c r="P220" s="666"/>
      <c r="Q220" s="667"/>
      <c r="R220" s="666"/>
      <c r="S220" s="667"/>
      <c r="T220" s="473"/>
      <c r="U220" s="63">
        <f>IF(OR(D220="s",F220="s",H220="s",J220="s",L220="s",N220="s",P220="s",R220="s"), 0, IF(OR(D220="a",F220="a",H220="a",J220="a",L220="a",N220="a",P220="a",R220="a"),V220,0))</f>
        <v>0</v>
      </c>
      <c r="V220" s="430">
        <v>10</v>
      </c>
      <c r="W220" s="85">
        <f>COUNTIF(D220:S220,"a")+COUNTIF(D220:S220,"s")</f>
        <v>0</v>
      </c>
      <c r="X220" s="334"/>
      <c r="Y220" s="280"/>
      <c r="Z220" s="302"/>
      <c r="AA220" s="280"/>
      <c r="AB220" s="280"/>
      <c r="AC220" s="280"/>
      <c r="AD220" s="280"/>
      <c r="AE220" s="280"/>
      <c r="AF220" s="280"/>
      <c r="AG220" s="280"/>
      <c r="AH220" s="280"/>
      <c r="AI220" s="280"/>
      <c r="AJ220" s="280"/>
      <c r="AK220" s="280"/>
      <c r="AL220" s="280"/>
      <c r="AM220" s="280"/>
      <c r="AN220" s="280"/>
      <c r="AO220" s="280"/>
      <c r="AP220" s="280"/>
      <c r="AQ220" s="280"/>
      <c r="AR220" s="280"/>
      <c r="AS220" s="280"/>
      <c r="AT220" s="280"/>
      <c r="AU220" s="280"/>
      <c r="AV220" s="280"/>
      <c r="AW220" s="280"/>
      <c r="AX220" s="280"/>
      <c r="AY220" s="280"/>
      <c r="AZ220" s="280"/>
      <c r="BA220" s="280"/>
      <c r="BB220" s="280"/>
      <c r="BC220" s="280"/>
      <c r="BD220" s="280"/>
      <c r="BE220" s="280"/>
      <c r="BF220" s="280"/>
      <c r="BG220" s="280"/>
      <c r="BH220" s="280"/>
      <c r="BI220" s="280"/>
      <c r="BJ220" s="280"/>
      <c r="BK220" s="280"/>
      <c r="BL220" s="280"/>
      <c r="BM220" s="280"/>
      <c r="BN220" s="280"/>
      <c r="BO220" s="280"/>
      <c r="BP220" s="280"/>
      <c r="BQ220" s="280"/>
      <c r="BR220" s="280"/>
      <c r="BS220" s="280"/>
      <c r="BT220" s="280"/>
      <c r="BU220" s="280"/>
      <c r="BV220" s="280"/>
      <c r="BW220" s="280"/>
      <c r="BX220" s="280"/>
      <c r="BY220" s="280"/>
      <c r="BZ220" s="280"/>
      <c r="CA220" s="280"/>
      <c r="CB220" s="280"/>
      <c r="CC220" s="280"/>
      <c r="CD220" s="280"/>
      <c r="CE220" s="280"/>
      <c r="CF220" s="280"/>
      <c r="CG220" s="280"/>
      <c r="CH220" s="280"/>
    </row>
    <row r="221" spans="1:86" s="3" customFormat="1" ht="27.95" customHeight="1" x14ac:dyDescent="0.2">
      <c r="A221" s="380"/>
      <c r="B221" s="233" t="s">
        <v>1138</v>
      </c>
      <c r="C221" s="472" t="s">
        <v>1139</v>
      </c>
      <c r="D221" s="672"/>
      <c r="E221" s="673"/>
      <c r="F221" s="672"/>
      <c r="G221" s="673"/>
      <c r="H221" s="672"/>
      <c r="I221" s="673"/>
      <c r="J221" s="672"/>
      <c r="K221" s="673"/>
      <c r="L221" s="672"/>
      <c r="M221" s="673"/>
      <c r="N221" s="672"/>
      <c r="O221" s="673"/>
      <c r="P221" s="672"/>
      <c r="Q221" s="673"/>
      <c r="R221" s="672"/>
      <c r="S221" s="673"/>
      <c r="T221" s="473"/>
      <c r="U221" s="67">
        <f>IF(OR(D221="s",F221="s",H221="s",J221="s",L221="s",N221="s",P221="s",R221="s"), 0, IF(OR(D221="a",F221="a",H221="a",J221="a",L221="a",N221="a",P221="a",R221="a"),V221,0))</f>
        <v>0</v>
      </c>
      <c r="V221" s="429">
        <v>5</v>
      </c>
      <c r="W221" s="85">
        <f>COUNTIF(D221:S221,"a")+COUNTIF(D221:S221,"s")</f>
        <v>0</v>
      </c>
      <c r="X221" s="334"/>
      <c r="Y221" s="280"/>
      <c r="Z221" s="302" t="s">
        <v>239</v>
      </c>
      <c r="AA221" s="280"/>
      <c r="AB221" s="280"/>
      <c r="AC221" s="280"/>
      <c r="AD221" s="280"/>
      <c r="AE221" s="280"/>
      <c r="AF221" s="280"/>
      <c r="AG221" s="280"/>
      <c r="AH221" s="280"/>
      <c r="AI221" s="280"/>
      <c r="AJ221" s="280"/>
      <c r="AK221" s="280"/>
      <c r="AL221" s="280"/>
      <c r="AM221" s="280"/>
      <c r="AN221" s="280"/>
      <c r="AO221" s="280"/>
      <c r="AP221" s="280"/>
      <c r="AQ221" s="280"/>
      <c r="AR221" s="280"/>
      <c r="AS221" s="280"/>
      <c r="AT221" s="280"/>
      <c r="AU221" s="280"/>
      <c r="AV221" s="280"/>
      <c r="AW221" s="280"/>
      <c r="AX221" s="280"/>
      <c r="AY221" s="280"/>
      <c r="AZ221" s="280"/>
      <c r="BA221" s="280"/>
      <c r="BB221" s="280"/>
      <c r="BC221" s="280"/>
      <c r="BD221" s="280"/>
      <c r="BE221" s="280"/>
      <c r="BF221" s="280"/>
      <c r="BG221" s="280"/>
      <c r="BH221" s="280"/>
      <c r="BI221" s="280"/>
      <c r="BJ221" s="280"/>
      <c r="BK221" s="280"/>
      <c r="BL221" s="280"/>
      <c r="BM221" s="280"/>
      <c r="BN221" s="280"/>
      <c r="BO221" s="280"/>
      <c r="BP221" s="280"/>
      <c r="BQ221" s="280"/>
      <c r="BR221" s="280"/>
      <c r="BS221" s="280"/>
      <c r="BT221" s="280"/>
      <c r="BU221" s="280"/>
      <c r="BV221" s="280"/>
      <c r="BW221" s="280"/>
      <c r="BX221" s="280"/>
      <c r="BY221" s="280"/>
      <c r="BZ221" s="280"/>
      <c r="CA221" s="280"/>
      <c r="CB221" s="280"/>
      <c r="CC221" s="280"/>
      <c r="CD221" s="280"/>
      <c r="CE221" s="280"/>
      <c r="CF221" s="280"/>
      <c r="CG221" s="280"/>
      <c r="CH221" s="280"/>
    </row>
    <row r="222" spans="1:86" s="3" customFormat="1" ht="45" customHeight="1" x14ac:dyDescent="0.2">
      <c r="A222" s="383"/>
      <c r="B222" s="234" t="s">
        <v>1140</v>
      </c>
      <c r="C222" s="474" t="s">
        <v>1141</v>
      </c>
      <c r="D222" s="666"/>
      <c r="E222" s="667"/>
      <c r="F222" s="666"/>
      <c r="G222" s="667"/>
      <c r="H222" s="666"/>
      <c r="I222" s="667"/>
      <c r="J222" s="666"/>
      <c r="K222" s="667"/>
      <c r="L222" s="666"/>
      <c r="M222" s="667"/>
      <c r="N222" s="666"/>
      <c r="O222" s="667"/>
      <c r="P222" s="666"/>
      <c r="Q222" s="667"/>
      <c r="R222" s="666"/>
      <c r="S222" s="667"/>
      <c r="T222" s="473"/>
      <c r="U222" s="63">
        <f t="shared" ref="U222:U225" si="25">IF(OR(D222="s",F222="s",H222="s",J222="s",L222="s",N222="s",P222="s",R222="s"), 0, IF(OR(D222="a",F222="a",H222="a",J222="a",L222="a",N222="a",P222="a",R222="a"),V222,0))</f>
        <v>0</v>
      </c>
      <c r="V222" s="429">
        <v>5</v>
      </c>
      <c r="W222" s="85">
        <f t="shared" ref="W222:W225" si="26">COUNTIF(D222:S222,"a")+COUNTIF(D222:S222,"s")</f>
        <v>0</v>
      </c>
      <c r="X222" s="334"/>
      <c r="Y222" s="280"/>
      <c r="Z222" s="302"/>
      <c r="AA222" s="280"/>
      <c r="AB222" s="280"/>
      <c r="AC222" s="280"/>
      <c r="AD222" s="280"/>
      <c r="AE222" s="280"/>
      <c r="AF222" s="280"/>
      <c r="AG222" s="280"/>
      <c r="AH222" s="280"/>
      <c r="AI222" s="280"/>
      <c r="AJ222" s="280"/>
      <c r="AK222" s="280"/>
      <c r="AL222" s="280"/>
      <c r="AM222" s="280"/>
      <c r="AN222" s="280"/>
      <c r="AO222" s="280"/>
      <c r="AP222" s="280"/>
      <c r="AQ222" s="280"/>
      <c r="AR222" s="280"/>
      <c r="AS222" s="280"/>
      <c r="AT222" s="280"/>
      <c r="AU222" s="280"/>
      <c r="AV222" s="280"/>
      <c r="AW222" s="280"/>
      <c r="AX222" s="280"/>
      <c r="AY222" s="280"/>
      <c r="AZ222" s="280"/>
      <c r="BA222" s="280"/>
      <c r="BB222" s="280"/>
      <c r="BC222" s="280"/>
      <c r="BD222" s="280"/>
      <c r="BE222" s="280"/>
      <c r="BF222" s="280"/>
      <c r="BG222" s="280"/>
      <c r="BH222" s="280"/>
      <c r="BI222" s="280"/>
      <c r="BJ222" s="280"/>
      <c r="BK222" s="280"/>
      <c r="BL222" s="280"/>
      <c r="BM222" s="280"/>
      <c r="BN222" s="280"/>
      <c r="BO222" s="280"/>
      <c r="BP222" s="280"/>
      <c r="BQ222" s="280"/>
      <c r="BR222" s="280"/>
      <c r="BS222" s="280"/>
      <c r="BT222" s="280"/>
      <c r="BU222" s="280"/>
      <c r="BV222" s="280"/>
      <c r="BW222" s="280"/>
      <c r="BX222" s="280"/>
      <c r="BY222" s="280"/>
      <c r="BZ222" s="280"/>
      <c r="CA222" s="280"/>
      <c r="CB222" s="280"/>
      <c r="CC222" s="280"/>
      <c r="CD222" s="280"/>
      <c r="CE222" s="280"/>
      <c r="CF222" s="280"/>
      <c r="CG222" s="280"/>
      <c r="CH222" s="280"/>
    </row>
    <row r="223" spans="1:86" s="3" customFormat="1" ht="45" customHeight="1" x14ac:dyDescent="0.2">
      <c r="A223" s="383"/>
      <c r="B223" s="234" t="s">
        <v>1128</v>
      </c>
      <c r="C223" s="474" t="s">
        <v>1142</v>
      </c>
      <c r="D223" s="666"/>
      <c r="E223" s="667"/>
      <c r="F223" s="666"/>
      <c r="G223" s="667"/>
      <c r="H223" s="666"/>
      <c r="I223" s="667"/>
      <c r="J223" s="666"/>
      <c r="K223" s="667"/>
      <c r="L223" s="666"/>
      <c r="M223" s="667"/>
      <c r="N223" s="666"/>
      <c r="O223" s="667"/>
      <c r="P223" s="666"/>
      <c r="Q223" s="667"/>
      <c r="R223" s="666"/>
      <c r="S223" s="667"/>
      <c r="T223" s="473"/>
      <c r="U223" s="63">
        <f t="shared" si="25"/>
        <v>0</v>
      </c>
      <c r="V223" s="430">
        <v>5</v>
      </c>
      <c r="W223" s="85">
        <f t="shared" si="26"/>
        <v>0</v>
      </c>
      <c r="X223" s="334"/>
      <c r="Y223" s="280"/>
      <c r="Z223" s="302"/>
      <c r="AA223" s="280"/>
      <c r="AB223" s="280"/>
      <c r="AC223" s="280"/>
      <c r="AD223" s="280"/>
      <c r="AE223" s="280"/>
      <c r="AF223" s="280"/>
      <c r="AG223" s="280"/>
      <c r="AH223" s="280"/>
      <c r="AI223" s="280"/>
      <c r="AJ223" s="280"/>
      <c r="AK223" s="280"/>
      <c r="AL223" s="280"/>
      <c r="AM223" s="280"/>
      <c r="AN223" s="280"/>
      <c r="AO223" s="280"/>
      <c r="AP223" s="280"/>
      <c r="AQ223" s="280"/>
      <c r="AR223" s="280"/>
      <c r="AS223" s="280"/>
      <c r="AT223" s="280"/>
      <c r="AU223" s="280"/>
      <c r="AV223" s="280"/>
      <c r="AW223" s="280"/>
      <c r="AX223" s="280"/>
      <c r="AY223" s="280"/>
      <c r="AZ223" s="280"/>
      <c r="BA223" s="280"/>
      <c r="BB223" s="280"/>
      <c r="BC223" s="280"/>
      <c r="BD223" s="280"/>
      <c r="BE223" s="280"/>
      <c r="BF223" s="280"/>
      <c r="BG223" s="280"/>
      <c r="BH223" s="280"/>
      <c r="BI223" s="280"/>
      <c r="BJ223" s="280"/>
      <c r="BK223" s="280"/>
      <c r="BL223" s="280"/>
      <c r="BM223" s="280"/>
      <c r="BN223" s="280"/>
      <c r="BO223" s="280"/>
      <c r="BP223" s="280"/>
      <c r="BQ223" s="280"/>
      <c r="BR223" s="280"/>
      <c r="BS223" s="280"/>
      <c r="BT223" s="280"/>
      <c r="BU223" s="280"/>
      <c r="BV223" s="280"/>
      <c r="BW223" s="280"/>
      <c r="BX223" s="280"/>
      <c r="BY223" s="280"/>
      <c r="BZ223" s="280"/>
      <c r="CA223" s="280"/>
      <c r="CB223" s="280"/>
      <c r="CC223" s="280"/>
      <c r="CD223" s="280"/>
      <c r="CE223" s="280"/>
      <c r="CF223" s="280"/>
      <c r="CG223" s="280"/>
      <c r="CH223" s="280"/>
    </row>
    <row r="224" spans="1:86" s="3" customFormat="1" ht="45" customHeight="1" x14ac:dyDescent="0.2">
      <c r="A224" s="383"/>
      <c r="B224" s="234" t="s">
        <v>1129</v>
      </c>
      <c r="C224" s="474" t="s">
        <v>1175</v>
      </c>
      <c r="D224" s="666"/>
      <c r="E224" s="667"/>
      <c r="F224" s="666"/>
      <c r="G224" s="667"/>
      <c r="H224" s="666"/>
      <c r="I224" s="667"/>
      <c r="J224" s="666"/>
      <c r="K224" s="667"/>
      <c r="L224" s="666"/>
      <c r="M224" s="667"/>
      <c r="N224" s="666"/>
      <c r="O224" s="667"/>
      <c r="P224" s="666"/>
      <c r="Q224" s="667"/>
      <c r="R224" s="666"/>
      <c r="S224" s="667"/>
      <c r="T224" s="473"/>
      <c r="U224" s="63">
        <f t="shared" si="25"/>
        <v>0</v>
      </c>
      <c r="V224" s="430">
        <v>5</v>
      </c>
      <c r="W224" s="85">
        <f t="shared" si="26"/>
        <v>0</v>
      </c>
      <c r="X224" s="334"/>
      <c r="Y224" s="280"/>
      <c r="Z224" s="302"/>
      <c r="AA224" s="280"/>
      <c r="AB224" s="280"/>
      <c r="AC224" s="280"/>
      <c r="AD224" s="280"/>
      <c r="AE224" s="280"/>
      <c r="AF224" s="280"/>
      <c r="AG224" s="280"/>
      <c r="AH224" s="280"/>
      <c r="AI224" s="280"/>
      <c r="AJ224" s="280"/>
      <c r="AK224" s="280"/>
      <c r="AL224" s="280"/>
      <c r="AM224" s="280"/>
      <c r="AN224" s="280"/>
      <c r="AO224" s="280"/>
      <c r="AP224" s="280"/>
      <c r="AQ224" s="280"/>
      <c r="AR224" s="280"/>
      <c r="AS224" s="280"/>
      <c r="AT224" s="280"/>
      <c r="AU224" s="280"/>
      <c r="AV224" s="280"/>
      <c r="AW224" s="280"/>
      <c r="AX224" s="280"/>
      <c r="AY224" s="280"/>
      <c r="AZ224" s="280"/>
      <c r="BA224" s="280"/>
      <c r="BB224" s="280"/>
      <c r="BC224" s="280"/>
      <c r="BD224" s="280"/>
      <c r="BE224" s="280"/>
      <c r="BF224" s="280"/>
      <c r="BG224" s="280"/>
      <c r="BH224" s="280"/>
      <c r="BI224" s="280"/>
      <c r="BJ224" s="280"/>
      <c r="BK224" s="280"/>
      <c r="BL224" s="280"/>
      <c r="BM224" s="280"/>
      <c r="BN224" s="280"/>
      <c r="BO224" s="280"/>
      <c r="BP224" s="280"/>
      <c r="BQ224" s="280"/>
      <c r="BR224" s="280"/>
      <c r="BS224" s="280"/>
      <c r="BT224" s="280"/>
      <c r="BU224" s="280"/>
      <c r="BV224" s="280"/>
      <c r="BW224" s="280"/>
      <c r="BX224" s="280"/>
      <c r="BY224" s="280"/>
      <c r="BZ224" s="280"/>
      <c r="CA224" s="280"/>
      <c r="CB224" s="280"/>
      <c r="CC224" s="280"/>
      <c r="CD224" s="280"/>
      <c r="CE224" s="280"/>
      <c r="CF224" s="280"/>
      <c r="CG224" s="280"/>
      <c r="CH224" s="280"/>
    </row>
    <row r="225" spans="1:102" ht="45" customHeight="1" x14ac:dyDescent="0.2">
      <c r="A225" s="383" t="s">
        <v>585</v>
      </c>
      <c r="B225" s="234" t="s">
        <v>1130</v>
      </c>
      <c r="C225" s="474" t="s">
        <v>1225</v>
      </c>
      <c r="D225" s="666"/>
      <c r="E225" s="667"/>
      <c r="F225" s="666"/>
      <c r="G225" s="667"/>
      <c r="H225" s="666"/>
      <c r="I225" s="667"/>
      <c r="J225" s="666"/>
      <c r="K225" s="667"/>
      <c r="L225" s="666"/>
      <c r="M225" s="667"/>
      <c r="N225" s="666"/>
      <c r="O225" s="667"/>
      <c r="P225" s="666"/>
      <c r="Q225" s="667"/>
      <c r="R225" s="666"/>
      <c r="S225" s="667"/>
      <c r="T225" s="473"/>
      <c r="U225" s="63">
        <f t="shared" si="25"/>
        <v>0</v>
      </c>
      <c r="V225" s="430">
        <v>5</v>
      </c>
      <c r="W225" s="85">
        <f t="shared" si="26"/>
        <v>0</v>
      </c>
      <c r="X225" s="334"/>
      <c r="Y225" s="280"/>
      <c r="Z225" s="302"/>
      <c r="CI225" s="3"/>
      <c r="CJ225" s="3"/>
      <c r="CK225" s="3"/>
      <c r="CL225" s="3"/>
      <c r="CM225" s="3"/>
      <c r="CN225" s="3"/>
      <c r="CO225" s="3"/>
      <c r="CP225" s="3"/>
      <c r="CQ225" s="3"/>
      <c r="CR225" s="3"/>
      <c r="CS225" s="3"/>
      <c r="CT225" s="3"/>
      <c r="CU225" s="3"/>
      <c r="CV225" s="3"/>
      <c r="CW225" s="3"/>
      <c r="CX225" s="3"/>
    </row>
    <row r="226" spans="1:102" ht="27.95" customHeight="1" x14ac:dyDescent="0.2">
      <c r="A226" s="572"/>
      <c r="B226" s="234"/>
      <c r="C226" s="615" t="s">
        <v>1131</v>
      </c>
      <c r="D226" s="920"/>
      <c r="E226" s="921"/>
      <c r="F226" s="921"/>
      <c r="G226" s="921"/>
      <c r="H226" s="921"/>
      <c r="I226" s="921"/>
      <c r="J226" s="921"/>
      <c r="K226" s="921"/>
      <c r="L226" s="921"/>
      <c r="M226" s="921"/>
      <c r="N226" s="921"/>
      <c r="O226" s="921"/>
      <c r="P226" s="921"/>
      <c r="Q226" s="921"/>
      <c r="R226" s="921"/>
      <c r="S226" s="921"/>
      <c r="T226" s="921"/>
      <c r="U226" s="921"/>
      <c r="V226" s="922"/>
      <c r="X226" s="350"/>
      <c r="Y226" s="280"/>
      <c r="Z226" s="302"/>
      <c r="CI226" s="3"/>
      <c r="CJ226" s="3"/>
      <c r="CK226" s="3"/>
      <c r="CL226" s="3"/>
      <c r="CM226" s="3"/>
      <c r="CN226" s="3"/>
      <c r="CO226" s="3"/>
      <c r="CP226" s="3"/>
      <c r="CQ226" s="3"/>
      <c r="CR226" s="3"/>
      <c r="CS226" s="3"/>
      <c r="CT226" s="3"/>
      <c r="CU226" s="3"/>
      <c r="CV226" s="3"/>
      <c r="CW226" s="3"/>
      <c r="CX226" s="3"/>
    </row>
    <row r="227" spans="1:102" ht="27.95" customHeight="1" thickBot="1" x14ac:dyDescent="0.25">
      <c r="A227" s="383"/>
      <c r="B227" s="234" t="s">
        <v>642</v>
      </c>
      <c r="C227" s="474" t="s">
        <v>1143</v>
      </c>
      <c r="D227" s="666"/>
      <c r="E227" s="667"/>
      <c r="F227" s="666"/>
      <c r="G227" s="667"/>
      <c r="H227" s="666"/>
      <c r="I227" s="667"/>
      <c r="J227" s="666"/>
      <c r="K227" s="667"/>
      <c r="L227" s="666"/>
      <c r="M227" s="667"/>
      <c r="N227" s="666"/>
      <c r="O227" s="667"/>
      <c r="P227" s="666"/>
      <c r="Q227" s="667"/>
      <c r="R227" s="666"/>
      <c r="S227" s="667"/>
      <c r="T227" s="473"/>
      <c r="U227" s="63">
        <f t="shared" ref="U227" si="27">IF(OR(D227="s",F227="s",H227="s",J227="s",L227="s",N227="s",P227="s",R227="s"), 0, IF(OR(D227="a",F227="a",H227="a",J227="a",L227="a",N227="a",P227="a",R227="a"),V227,0))</f>
        <v>0</v>
      </c>
      <c r="V227" s="430">
        <v>5</v>
      </c>
      <c r="W227" s="85">
        <f>COUNTIF(D227:S227,"a")+COUNTIF(D227:S227,"s")</f>
        <v>0</v>
      </c>
      <c r="X227" s="334"/>
      <c r="Y227" s="280"/>
      <c r="Z227" s="302" t="s">
        <v>239</v>
      </c>
      <c r="CI227" s="3"/>
      <c r="CJ227" s="3"/>
      <c r="CK227" s="3"/>
      <c r="CL227" s="3"/>
      <c r="CM227" s="3"/>
      <c r="CN227" s="3"/>
      <c r="CO227" s="3"/>
      <c r="CP227" s="3"/>
      <c r="CQ227" s="3"/>
      <c r="CR227" s="3"/>
      <c r="CS227" s="3"/>
      <c r="CT227" s="3"/>
      <c r="CU227" s="3"/>
      <c r="CV227" s="3"/>
      <c r="CW227" s="3"/>
      <c r="CX227" s="3"/>
    </row>
    <row r="228" spans="1:102" ht="21.6" customHeight="1" thickTop="1" thickBot="1" x14ac:dyDescent="0.25">
      <c r="A228" s="383"/>
      <c r="B228" s="8"/>
      <c r="C228" s="215"/>
      <c r="D228" s="677" t="s">
        <v>515</v>
      </c>
      <c r="E228" s="760"/>
      <c r="F228" s="760"/>
      <c r="G228" s="760"/>
      <c r="H228" s="760"/>
      <c r="I228" s="760"/>
      <c r="J228" s="760"/>
      <c r="K228" s="760"/>
      <c r="L228" s="760"/>
      <c r="M228" s="760"/>
      <c r="N228" s="760"/>
      <c r="O228" s="760"/>
      <c r="P228" s="760"/>
      <c r="Q228" s="760"/>
      <c r="R228" s="760"/>
      <c r="S228" s="760"/>
      <c r="T228" s="761"/>
      <c r="U228" s="2">
        <f>SUM(U203:U227)</f>
        <v>0</v>
      </c>
      <c r="V228" s="392">
        <f>SUM(V203:V227)</f>
        <v>120</v>
      </c>
      <c r="Y228" s="306"/>
      <c r="Z228" s="302"/>
    </row>
    <row r="229" spans="1:102" ht="21.6" customHeight="1" thickBot="1" x14ac:dyDescent="0.25">
      <c r="A229" s="382"/>
      <c r="B229" s="499"/>
      <c r="C229" s="500"/>
      <c r="D229" s="875"/>
      <c r="E229" s="682"/>
      <c r="F229" s="745">
        <v>50</v>
      </c>
      <c r="G229" s="746"/>
      <c r="H229" s="746"/>
      <c r="I229" s="746"/>
      <c r="J229" s="746"/>
      <c r="K229" s="746"/>
      <c r="L229" s="746"/>
      <c r="M229" s="746"/>
      <c r="N229" s="746"/>
      <c r="O229" s="746"/>
      <c r="P229" s="746"/>
      <c r="Q229" s="746"/>
      <c r="R229" s="746"/>
      <c r="S229" s="746"/>
      <c r="T229" s="746"/>
      <c r="U229" s="746"/>
      <c r="V229" s="747"/>
      <c r="Z229" s="302"/>
    </row>
    <row r="230" spans="1:102" ht="30" customHeight="1" thickBot="1" x14ac:dyDescent="0.25">
      <c r="A230" s="380"/>
      <c r="B230" s="321" t="s">
        <v>13</v>
      </c>
      <c r="C230" s="332" t="s">
        <v>75</v>
      </c>
      <c r="D230" s="231"/>
      <c r="E230" s="228"/>
      <c r="F230" s="324" t="s">
        <v>514</v>
      </c>
      <c r="G230" s="409"/>
      <c r="H230" s="227" t="s">
        <v>514</v>
      </c>
      <c r="I230" s="410"/>
      <c r="J230" s="447"/>
      <c r="K230" s="229"/>
      <c r="L230" s="231"/>
      <c r="M230" s="228"/>
      <c r="N230" s="232"/>
      <c r="O230" s="229"/>
      <c r="P230" s="231"/>
      <c r="Q230" s="228"/>
      <c r="R230" s="232"/>
      <c r="S230" s="229"/>
      <c r="T230" s="325"/>
      <c r="U230" s="403"/>
      <c r="V230" s="398"/>
      <c r="Z230" s="302"/>
    </row>
    <row r="231" spans="1:102" s="77" customFormat="1" ht="27.95" customHeight="1" x14ac:dyDescent="0.2">
      <c r="A231" s="383"/>
      <c r="B231" s="237" t="s">
        <v>480</v>
      </c>
      <c r="C231" s="207" t="s">
        <v>3</v>
      </c>
      <c r="D231" s="666"/>
      <c r="E231" s="667"/>
      <c r="F231" s="666"/>
      <c r="G231" s="667"/>
      <c r="H231" s="666"/>
      <c r="I231" s="667"/>
      <c r="J231" s="666"/>
      <c r="K231" s="667"/>
      <c r="L231" s="666"/>
      <c r="M231" s="667"/>
      <c r="N231" s="666"/>
      <c r="O231" s="667"/>
      <c r="P231" s="666"/>
      <c r="Q231" s="667"/>
      <c r="R231" s="666"/>
      <c r="S231" s="667"/>
      <c r="T231" s="65"/>
      <c r="U231" s="63">
        <f t="shared" ref="U231:U237" si="28">IF(OR(D231="s",F231="s",H231="s",J231="s",L231="s",N231="s",P231="s",R231="s"), 0, IF(OR(D231="a",F231="a",H231="a",J231="a",L231="a",N231="a",P231="a",R231="a"),V231,0))</f>
        <v>0</v>
      </c>
      <c r="V231" s="387">
        <v>10</v>
      </c>
      <c r="W231" s="85">
        <f>COUNTIF(D231:S231,"a")+COUNTIF(D231:S231,"s")</f>
        <v>0</v>
      </c>
      <c r="X231" s="335"/>
      <c r="Y231" s="287"/>
      <c r="Z231" s="302" t="s">
        <v>239</v>
      </c>
      <c r="AA231" s="285"/>
      <c r="AB231" s="285"/>
      <c r="AC231" s="285"/>
      <c r="AD231" s="285"/>
      <c r="AE231" s="285"/>
      <c r="AF231" s="285"/>
      <c r="AG231" s="285"/>
      <c r="AH231" s="285"/>
      <c r="AI231" s="285"/>
      <c r="AJ231" s="285"/>
      <c r="AK231" s="285"/>
      <c r="AL231" s="285"/>
      <c r="AM231" s="285"/>
      <c r="AN231" s="285"/>
      <c r="AO231" s="285"/>
      <c r="AP231" s="285"/>
      <c r="AQ231" s="285"/>
      <c r="AR231" s="285"/>
      <c r="AS231" s="285"/>
      <c r="AT231" s="285"/>
      <c r="AU231" s="285"/>
      <c r="AV231" s="285"/>
      <c r="AW231" s="285"/>
      <c r="AX231" s="285"/>
      <c r="AY231" s="285"/>
      <c r="AZ231" s="285"/>
      <c r="BA231" s="285"/>
      <c r="BB231" s="285"/>
      <c r="BC231" s="285"/>
      <c r="BD231" s="285"/>
      <c r="BE231" s="285"/>
      <c r="BF231" s="285"/>
      <c r="BG231" s="285"/>
      <c r="BH231" s="285"/>
      <c r="BI231" s="285"/>
      <c r="BJ231" s="285"/>
      <c r="BK231" s="285"/>
      <c r="BL231" s="285"/>
      <c r="BM231" s="285"/>
      <c r="BN231" s="285"/>
      <c r="BO231" s="285"/>
      <c r="BP231" s="285"/>
      <c r="BQ231" s="285"/>
      <c r="BR231" s="285"/>
      <c r="BS231" s="285"/>
      <c r="BT231" s="285"/>
      <c r="BU231" s="285"/>
      <c r="BV231" s="285"/>
      <c r="BW231" s="285"/>
      <c r="BX231" s="285"/>
      <c r="BY231" s="285"/>
      <c r="BZ231" s="285"/>
      <c r="CA231" s="285"/>
      <c r="CB231" s="285"/>
      <c r="CC231" s="285"/>
      <c r="CD231" s="285"/>
      <c r="CE231" s="285"/>
      <c r="CF231" s="285"/>
      <c r="CG231" s="285"/>
      <c r="CH231" s="285"/>
      <c r="CI231" s="285"/>
      <c r="CJ231" s="285"/>
      <c r="CK231" s="285"/>
      <c r="CL231" s="285"/>
      <c r="CM231" s="285"/>
      <c r="CN231" s="285"/>
      <c r="CO231" s="285"/>
      <c r="CP231" s="285"/>
      <c r="CQ231" s="285"/>
      <c r="CR231" s="285"/>
      <c r="CS231" s="285"/>
      <c r="CT231" s="285"/>
      <c r="CU231" s="285"/>
      <c r="CV231" s="285"/>
      <c r="CW231" s="285"/>
      <c r="CX231" s="285"/>
    </row>
    <row r="232" spans="1:102" ht="27.95" customHeight="1" x14ac:dyDescent="0.2">
      <c r="A232" s="383"/>
      <c r="B232" s="237" t="s">
        <v>481</v>
      </c>
      <c r="C232" s="207" t="s">
        <v>589</v>
      </c>
      <c r="D232" s="713"/>
      <c r="E232" s="714"/>
      <c r="F232" s="713"/>
      <c r="G232" s="714"/>
      <c r="H232" s="713"/>
      <c r="I232" s="714"/>
      <c r="J232" s="713"/>
      <c r="K232" s="714"/>
      <c r="L232" s="713"/>
      <c r="M232" s="714"/>
      <c r="N232" s="713"/>
      <c r="O232" s="714"/>
      <c r="P232" s="713"/>
      <c r="Q232" s="714"/>
      <c r="R232" s="713"/>
      <c r="S232" s="714"/>
      <c r="T232" s="65"/>
      <c r="U232" s="67">
        <f t="shared" si="28"/>
        <v>0</v>
      </c>
      <c r="V232" s="391">
        <v>20</v>
      </c>
      <c r="W232" s="85">
        <f>COUNTIF(D232:S232,"a")+COUNTIF(D232:S232,"s")</f>
        <v>0</v>
      </c>
      <c r="X232" s="335"/>
      <c r="Z232" s="302" t="s">
        <v>239</v>
      </c>
    </row>
    <row r="233" spans="1:102" ht="27.95" customHeight="1" x14ac:dyDescent="0.2">
      <c r="A233" s="383"/>
      <c r="B233" s="237" t="s">
        <v>482</v>
      </c>
      <c r="C233" s="207" t="s">
        <v>55</v>
      </c>
      <c r="D233" s="713"/>
      <c r="E233" s="714"/>
      <c r="F233" s="713"/>
      <c r="G233" s="714"/>
      <c r="H233" s="713"/>
      <c r="I233" s="714"/>
      <c r="J233" s="713"/>
      <c r="K233" s="714"/>
      <c r="L233" s="713"/>
      <c r="M233" s="714"/>
      <c r="N233" s="713"/>
      <c r="O233" s="714"/>
      <c r="P233" s="713"/>
      <c r="Q233" s="714"/>
      <c r="R233" s="713"/>
      <c r="S233" s="714"/>
      <c r="T233" s="65"/>
      <c r="U233" s="67">
        <f t="shared" si="28"/>
        <v>0</v>
      </c>
      <c r="V233" s="391">
        <v>20</v>
      </c>
      <c r="W233" s="85">
        <f>COUNTIF(D233:S233,"a")+COUNTIF(D233:S233,"s")</f>
        <v>0</v>
      </c>
      <c r="X233" s="335"/>
      <c r="Z233" s="302"/>
    </row>
    <row r="234" spans="1:102" ht="27.95" customHeight="1" x14ac:dyDescent="0.2">
      <c r="A234" s="383"/>
      <c r="B234" s="237" t="s">
        <v>483</v>
      </c>
      <c r="C234" s="207" t="s">
        <v>76</v>
      </c>
      <c r="D234" s="713"/>
      <c r="E234" s="714"/>
      <c r="F234" s="713"/>
      <c r="G234" s="714"/>
      <c r="H234" s="713"/>
      <c r="I234" s="714"/>
      <c r="J234" s="713"/>
      <c r="K234" s="714"/>
      <c r="L234" s="713"/>
      <c r="M234" s="714"/>
      <c r="N234" s="713"/>
      <c r="O234" s="714"/>
      <c r="P234" s="713"/>
      <c r="Q234" s="714"/>
      <c r="R234" s="713"/>
      <c r="S234" s="714"/>
      <c r="T234" s="113"/>
      <c r="U234" s="67">
        <f t="shared" si="28"/>
        <v>0</v>
      </c>
      <c r="V234" s="391">
        <v>10</v>
      </c>
      <c r="W234" s="85">
        <f>COUNTIF(D234:S234,"a")+COUNTIF(D234:S234,"s")+COUNTIF(T234,"na")</f>
        <v>0</v>
      </c>
      <c r="X234" s="335"/>
      <c r="Z234" s="302"/>
    </row>
    <row r="235" spans="1:102" ht="27.95" customHeight="1" x14ac:dyDescent="0.2">
      <c r="A235" s="383"/>
      <c r="B235" s="237" t="s">
        <v>441</v>
      </c>
      <c r="C235" s="207" t="s">
        <v>196</v>
      </c>
      <c r="D235" s="713"/>
      <c r="E235" s="714"/>
      <c r="F235" s="713"/>
      <c r="G235" s="714"/>
      <c r="H235" s="713"/>
      <c r="I235" s="714"/>
      <c r="J235" s="713"/>
      <c r="K235" s="714"/>
      <c r="L235" s="713"/>
      <c r="M235" s="714"/>
      <c r="N235" s="713"/>
      <c r="O235" s="714"/>
      <c r="P235" s="713"/>
      <c r="Q235" s="714"/>
      <c r="R235" s="713"/>
      <c r="S235" s="714"/>
      <c r="T235" s="473"/>
      <c r="U235" s="67">
        <f t="shared" si="28"/>
        <v>0</v>
      </c>
      <c r="V235" s="391">
        <v>20</v>
      </c>
      <c r="W235" s="85">
        <f>COUNTIF(D235:S235,"a")+COUNTIF(D235:S235,"s")</f>
        <v>0</v>
      </c>
      <c r="X235" s="335"/>
      <c r="Z235" s="302" t="s">
        <v>239</v>
      </c>
    </row>
    <row r="236" spans="1:102" ht="27.95" customHeight="1" x14ac:dyDescent="0.2">
      <c r="A236" s="383"/>
      <c r="B236" s="237" t="s">
        <v>484</v>
      </c>
      <c r="C236" s="207" t="s">
        <v>77</v>
      </c>
      <c r="D236" s="713"/>
      <c r="E236" s="714"/>
      <c r="F236" s="713"/>
      <c r="G236" s="714"/>
      <c r="H236" s="713"/>
      <c r="I236" s="714"/>
      <c r="J236" s="713"/>
      <c r="K236" s="714"/>
      <c r="L236" s="713"/>
      <c r="M236" s="714"/>
      <c r="N236" s="713"/>
      <c r="O236" s="714"/>
      <c r="P236" s="713"/>
      <c r="Q236" s="714"/>
      <c r="R236" s="713"/>
      <c r="S236" s="714"/>
      <c r="T236" s="113"/>
      <c r="U236" s="67">
        <f t="shared" si="28"/>
        <v>0</v>
      </c>
      <c r="V236" s="391">
        <v>5</v>
      </c>
      <c r="W236" s="85">
        <f>COUNTIF(D236:S236,"a")+COUNTIF(D236:S236,"s")+COUNTIF(T236,"na")</f>
        <v>0</v>
      </c>
      <c r="X236" s="335"/>
      <c r="Z236" s="302"/>
    </row>
    <row r="237" spans="1:102" ht="27.95" customHeight="1" thickBot="1" x14ac:dyDescent="0.25">
      <c r="A237" s="383"/>
      <c r="B237" s="237" t="s">
        <v>485</v>
      </c>
      <c r="C237" s="207" t="s">
        <v>78</v>
      </c>
      <c r="D237" s="664"/>
      <c r="E237" s="665"/>
      <c r="F237" s="664"/>
      <c r="G237" s="665"/>
      <c r="H237" s="664"/>
      <c r="I237" s="665"/>
      <c r="J237" s="664"/>
      <c r="K237" s="665"/>
      <c r="L237" s="664"/>
      <c r="M237" s="665"/>
      <c r="N237" s="664"/>
      <c r="O237" s="665"/>
      <c r="P237" s="664"/>
      <c r="Q237" s="665"/>
      <c r="R237" s="664"/>
      <c r="S237" s="665"/>
      <c r="T237" s="65"/>
      <c r="U237" s="67">
        <f t="shared" si="28"/>
        <v>0</v>
      </c>
      <c r="V237" s="399">
        <v>20</v>
      </c>
      <c r="W237" s="85">
        <f>COUNTIF(D237:S237,"a")+COUNTIF(D237:S237,"s")</f>
        <v>0</v>
      </c>
      <c r="X237" s="335"/>
      <c r="Z237" s="302" t="s">
        <v>239</v>
      </c>
    </row>
    <row r="238" spans="1:102" ht="21.6" customHeight="1" thickTop="1" thickBot="1" x14ac:dyDescent="0.25">
      <c r="A238" s="383"/>
      <c r="B238" s="9"/>
      <c r="C238" s="207"/>
      <c r="D238" s="677" t="s">
        <v>515</v>
      </c>
      <c r="E238" s="760"/>
      <c r="F238" s="760"/>
      <c r="G238" s="760"/>
      <c r="H238" s="760"/>
      <c r="I238" s="760"/>
      <c r="J238" s="760"/>
      <c r="K238" s="760"/>
      <c r="L238" s="760"/>
      <c r="M238" s="760"/>
      <c r="N238" s="760"/>
      <c r="O238" s="760"/>
      <c r="P238" s="760"/>
      <c r="Q238" s="760"/>
      <c r="R238" s="760"/>
      <c r="S238" s="760"/>
      <c r="T238" s="761"/>
      <c r="U238" s="2">
        <f>SUM(U231:U237)</f>
        <v>0</v>
      </c>
      <c r="V238" s="394">
        <f>SUM(V231:V237)</f>
        <v>105</v>
      </c>
      <c r="Y238" s="306"/>
      <c r="Z238" s="302"/>
    </row>
    <row r="239" spans="1:102" ht="21" customHeight="1" thickBot="1" x14ac:dyDescent="0.25">
      <c r="A239" s="382"/>
      <c r="B239" s="458"/>
      <c r="C239" s="459"/>
      <c r="D239" s="875"/>
      <c r="E239" s="682"/>
      <c r="F239" s="908">
        <v>70</v>
      </c>
      <c r="G239" s="675"/>
      <c r="H239" s="675"/>
      <c r="I239" s="675"/>
      <c r="J239" s="675"/>
      <c r="K239" s="675"/>
      <c r="L239" s="675"/>
      <c r="M239" s="675"/>
      <c r="N239" s="675"/>
      <c r="O239" s="675"/>
      <c r="P239" s="675"/>
      <c r="Q239" s="675"/>
      <c r="R239" s="675"/>
      <c r="S239" s="675"/>
      <c r="T239" s="675"/>
      <c r="U239" s="675"/>
      <c r="V239" s="676"/>
      <c r="Z239" s="302"/>
    </row>
    <row r="240" spans="1:102" ht="30" customHeight="1" thickBot="1" x14ac:dyDescent="0.25">
      <c r="A240" s="380"/>
      <c r="B240" s="448" t="s">
        <v>995</v>
      </c>
      <c r="C240" s="332" t="s">
        <v>929</v>
      </c>
      <c r="D240" s="227"/>
      <c r="E240" s="410"/>
      <c r="F240" s="324"/>
      <c r="G240" s="409"/>
      <c r="H240" s="227"/>
      <c r="I240" s="410"/>
      <c r="J240" s="324"/>
      <c r="K240" s="409"/>
      <c r="L240" s="227" t="s">
        <v>514</v>
      </c>
      <c r="M240" s="410"/>
      <c r="N240" s="324"/>
      <c r="O240" s="409"/>
      <c r="P240" s="227"/>
      <c r="Q240" s="410"/>
      <c r="R240" s="324"/>
      <c r="S240" s="409"/>
      <c r="T240" s="322"/>
      <c r="U240" s="446"/>
      <c r="V240" s="446"/>
      <c r="X240" s="360"/>
      <c r="Y240" s="299"/>
      <c r="Z240" s="302"/>
      <c r="CI240" s="3"/>
      <c r="CJ240" s="3"/>
      <c r="CK240" s="3"/>
      <c r="CL240" s="3"/>
      <c r="CM240" s="3"/>
      <c r="CN240" s="3"/>
      <c r="CO240" s="3"/>
      <c r="CP240" s="3"/>
      <c r="CQ240" s="3"/>
      <c r="CR240" s="3"/>
      <c r="CS240" s="3"/>
      <c r="CT240" s="3"/>
      <c r="CU240" s="3"/>
      <c r="CV240" s="3"/>
      <c r="CW240" s="3"/>
      <c r="CX240" s="3"/>
    </row>
    <row r="241" spans="1:86" s="3" customFormat="1" ht="30" customHeight="1" x14ac:dyDescent="0.2">
      <c r="A241" s="380"/>
      <c r="B241" s="574"/>
      <c r="C241" s="568" t="s">
        <v>930</v>
      </c>
      <c r="D241" s="909"/>
      <c r="E241" s="910"/>
      <c r="F241" s="910"/>
      <c r="G241" s="910"/>
      <c r="H241" s="910"/>
      <c r="I241" s="910"/>
      <c r="J241" s="910"/>
      <c r="K241" s="910"/>
      <c r="L241" s="910"/>
      <c r="M241" s="910"/>
      <c r="N241" s="910"/>
      <c r="O241" s="910"/>
      <c r="P241" s="910"/>
      <c r="Q241" s="910"/>
      <c r="R241" s="910"/>
      <c r="S241" s="910"/>
      <c r="T241" s="910"/>
      <c r="U241" s="910"/>
      <c r="V241" s="911"/>
      <c r="W241" s="272"/>
      <c r="X241" s="575"/>
      <c r="Y241" s="299"/>
      <c r="Z241" s="302"/>
      <c r="AA241" s="280"/>
      <c r="AB241" s="280"/>
      <c r="AC241" s="280"/>
      <c r="AD241" s="280"/>
      <c r="AE241" s="280"/>
      <c r="AF241" s="280"/>
      <c r="AG241" s="280"/>
      <c r="AH241" s="280"/>
      <c r="AI241" s="280"/>
      <c r="AJ241" s="280"/>
      <c r="AK241" s="280"/>
      <c r="AL241" s="280"/>
      <c r="AM241" s="280"/>
      <c r="AN241" s="280"/>
      <c r="AO241" s="280"/>
      <c r="AP241" s="280"/>
      <c r="AQ241" s="280"/>
      <c r="AR241" s="280"/>
      <c r="AS241" s="280"/>
      <c r="AT241" s="280"/>
      <c r="AU241" s="280"/>
      <c r="AV241" s="280"/>
      <c r="AW241" s="280"/>
      <c r="AX241" s="280"/>
      <c r="AY241" s="280"/>
      <c r="AZ241" s="280"/>
      <c r="BA241" s="280"/>
      <c r="BB241" s="280"/>
      <c r="BC241" s="280"/>
      <c r="BD241" s="280"/>
      <c r="BE241" s="280"/>
      <c r="BF241" s="280"/>
      <c r="BG241" s="280"/>
      <c r="BH241" s="280"/>
      <c r="BI241" s="280"/>
      <c r="BJ241" s="280"/>
      <c r="BK241" s="280"/>
      <c r="BL241" s="280"/>
      <c r="BM241" s="280"/>
      <c r="BN241" s="280"/>
      <c r="BO241" s="280"/>
      <c r="BP241" s="280"/>
      <c r="BQ241" s="280"/>
      <c r="BR241" s="280"/>
      <c r="BS241" s="280"/>
      <c r="BT241" s="280"/>
      <c r="BU241" s="280"/>
      <c r="BV241" s="280"/>
      <c r="BW241" s="280"/>
      <c r="BX241" s="280"/>
      <c r="BY241" s="280"/>
      <c r="BZ241" s="280"/>
      <c r="CA241" s="280"/>
      <c r="CB241" s="280"/>
      <c r="CC241" s="280"/>
      <c r="CD241" s="280"/>
      <c r="CE241" s="280"/>
      <c r="CF241" s="280"/>
      <c r="CG241" s="280"/>
      <c r="CH241" s="280"/>
    </row>
    <row r="242" spans="1:86" s="3" customFormat="1" ht="45" customHeight="1" x14ac:dyDescent="0.2">
      <c r="A242" s="435"/>
      <c r="B242" s="233" t="s">
        <v>931</v>
      </c>
      <c r="C242" s="559" t="s">
        <v>996</v>
      </c>
      <c r="D242" s="683"/>
      <c r="E242" s="684"/>
      <c r="F242" s="683"/>
      <c r="G242" s="684"/>
      <c r="H242" s="683"/>
      <c r="I242" s="684"/>
      <c r="J242" s="683"/>
      <c r="K242" s="684"/>
      <c r="L242" s="683"/>
      <c r="M242" s="684"/>
      <c r="N242" s="683"/>
      <c r="O242" s="684"/>
      <c r="P242" s="683"/>
      <c r="Q242" s="684"/>
      <c r="R242" s="683"/>
      <c r="S242" s="684"/>
      <c r="T242" s="564"/>
      <c r="U242" s="469">
        <f>IF(OR(D242="s",F242="s",H242="s",J242="s",L242="s",N242="s",P242="s",R242="s"), 0, IF(OR(D242="a",F242="a",H242="a",J242="a",L242="a",N242="a",P242="a",R242="a"),V242,0))</f>
        <v>0</v>
      </c>
      <c r="V242" s="560">
        <f>IF(T242="na",0,10)</f>
        <v>10</v>
      </c>
      <c r="W242" s="85">
        <f>COUNTIF(D242:S242,"a")+COUNTIF(D242:S242,"s")+COUNTIF(T242,"na")</f>
        <v>0</v>
      </c>
      <c r="X242" s="356"/>
      <c r="Y242" s="299"/>
      <c r="Z242" s="302"/>
      <c r="AA242" s="280"/>
      <c r="AB242" s="280"/>
      <c r="AC242" s="280"/>
      <c r="AD242" s="280"/>
      <c r="AE242" s="280"/>
      <c r="AF242" s="280"/>
      <c r="AG242" s="280"/>
      <c r="AH242" s="280"/>
      <c r="AI242" s="280"/>
      <c r="AJ242" s="280"/>
      <c r="AK242" s="280"/>
      <c r="AL242" s="280"/>
      <c r="AM242" s="280"/>
      <c r="AN242" s="280"/>
      <c r="AO242" s="280"/>
      <c r="AP242" s="280"/>
      <c r="AQ242" s="280"/>
      <c r="AR242" s="280"/>
      <c r="AS242" s="280"/>
      <c r="AT242" s="280"/>
      <c r="AU242" s="280"/>
      <c r="AV242" s="280"/>
      <c r="AW242" s="280"/>
      <c r="AX242" s="280"/>
      <c r="AY242" s="280"/>
      <c r="AZ242" s="280"/>
      <c r="BA242" s="280"/>
      <c r="BB242" s="280"/>
      <c r="BC242" s="280"/>
      <c r="BD242" s="280"/>
      <c r="BE242" s="280"/>
      <c r="BF242" s="280"/>
      <c r="BG242" s="280"/>
      <c r="BH242" s="280"/>
      <c r="BI242" s="280"/>
      <c r="BJ242" s="280"/>
      <c r="BK242" s="280"/>
      <c r="BL242" s="280"/>
      <c r="BM242" s="280"/>
      <c r="BN242" s="280"/>
      <c r="BO242" s="280"/>
      <c r="BP242" s="280"/>
      <c r="BQ242" s="280"/>
      <c r="BR242" s="280"/>
      <c r="BS242" s="280"/>
      <c r="BT242" s="280"/>
      <c r="BU242" s="280"/>
      <c r="BV242" s="280"/>
      <c r="BW242" s="280"/>
      <c r="BX242" s="280"/>
      <c r="BY242" s="280"/>
      <c r="BZ242" s="280"/>
      <c r="CA242" s="280"/>
      <c r="CB242" s="280"/>
      <c r="CC242" s="280"/>
      <c r="CD242" s="280"/>
      <c r="CE242" s="280"/>
      <c r="CF242" s="280"/>
      <c r="CG242" s="280"/>
      <c r="CH242" s="280"/>
    </row>
    <row r="243" spans="1:86" s="3" customFormat="1" ht="30" customHeight="1" x14ac:dyDescent="0.2">
      <c r="A243" s="435"/>
      <c r="B243" s="80"/>
      <c r="C243" s="368" t="s">
        <v>932</v>
      </c>
      <c r="D243" s="905"/>
      <c r="E243" s="906"/>
      <c r="F243" s="906"/>
      <c r="G243" s="906"/>
      <c r="H243" s="906"/>
      <c r="I243" s="906"/>
      <c r="J243" s="906"/>
      <c r="K243" s="906"/>
      <c r="L243" s="906"/>
      <c r="M243" s="906"/>
      <c r="N243" s="906"/>
      <c r="O243" s="906"/>
      <c r="P243" s="906"/>
      <c r="Q243" s="906"/>
      <c r="R243" s="906"/>
      <c r="S243" s="906"/>
      <c r="T243" s="906"/>
      <c r="U243" s="906"/>
      <c r="V243" s="907"/>
      <c r="W243" s="85"/>
      <c r="X243" s="360"/>
      <c r="Y243" s="299"/>
      <c r="Z243" s="302"/>
      <c r="AA243" s="280"/>
      <c r="AB243" s="280"/>
      <c r="AC243" s="280"/>
      <c r="AD243" s="280"/>
      <c r="AE243" s="280"/>
      <c r="AF243" s="280"/>
      <c r="AG243" s="280"/>
      <c r="AH243" s="280"/>
      <c r="AI243" s="280"/>
      <c r="AJ243" s="280"/>
      <c r="AK243" s="280"/>
      <c r="AL243" s="280"/>
      <c r="AM243" s="280"/>
      <c r="AN243" s="280"/>
      <c r="AO243" s="280"/>
      <c r="AP243" s="280"/>
      <c r="AQ243" s="280"/>
      <c r="AR243" s="280"/>
      <c r="AS243" s="280"/>
      <c r="AT243" s="280"/>
      <c r="AU243" s="280"/>
      <c r="AV243" s="280"/>
      <c r="AW243" s="280"/>
      <c r="AX243" s="280"/>
      <c r="AY243" s="280"/>
      <c r="AZ243" s="280"/>
      <c r="BA243" s="280"/>
      <c r="BB243" s="280"/>
      <c r="BC243" s="280"/>
      <c r="BD243" s="280"/>
      <c r="BE243" s="280"/>
      <c r="BF243" s="280"/>
      <c r="BG243" s="280"/>
      <c r="BH243" s="280"/>
      <c r="BI243" s="280"/>
      <c r="BJ243" s="280"/>
      <c r="BK243" s="280"/>
      <c r="BL243" s="280"/>
      <c r="BM243" s="280"/>
      <c r="BN243" s="280"/>
      <c r="BO243" s="280"/>
      <c r="BP243" s="280"/>
      <c r="BQ243" s="280"/>
      <c r="BR243" s="280"/>
      <c r="BS243" s="280"/>
      <c r="BT243" s="280"/>
      <c r="BU243" s="280"/>
      <c r="BV243" s="280"/>
      <c r="BW243" s="280"/>
      <c r="BX243" s="280"/>
      <c r="BY243" s="280"/>
      <c r="BZ243" s="280"/>
      <c r="CA243" s="280"/>
      <c r="CB243" s="280"/>
      <c r="CC243" s="280"/>
      <c r="CD243" s="280"/>
      <c r="CE243" s="280"/>
      <c r="CF243" s="280"/>
      <c r="CG243" s="280"/>
      <c r="CH243" s="280"/>
    </row>
    <row r="244" spans="1:86" s="3" customFormat="1" ht="30" customHeight="1" x14ac:dyDescent="0.2">
      <c r="A244" s="435"/>
      <c r="B244" s="80"/>
      <c r="C244" s="368" t="s">
        <v>997</v>
      </c>
      <c r="D244" s="905"/>
      <c r="E244" s="906"/>
      <c r="F244" s="906"/>
      <c r="G244" s="906"/>
      <c r="H244" s="906"/>
      <c r="I244" s="906"/>
      <c r="J244" s="906"/>
      <c r="K244" s="906"/>
      <c r="L244" s="906"/>
      <c r="M244" s="906"/>
      <c r="N244" s="906"/>
      <c r="O244" s="906"/>
      <c r="P244" s="906"/>
      <c r="Q244" s="906"/>
      <c r="R244" s="906"/>
      <c r="S244" s="906"/>
      <c r="T244" s="906"/>
      <c r="U244" s="906"/>
      <c r="V244" s="907"/>
      <c r="W244" s="85"/>
      <c r="X244" s="360"/>
      <c r="Y244" s="299"/>
      <c r="Z244" s="302"/>
      <c r="AA244" s="280"/>
      <c r="AB244" s="280"/>
      <c r="AC244" s="280"/>
      <c r="AD244" s="280"/>
      <c r="AE244" s="280"/>
      <c r="AF244" s="280"/>
      <c r="AG244" s="280"/>
      <c r="AH244" s="280"/>
      <c r="AI244" s="280"/>
      <c r="AJ244" s="280"/>
      <c r="AK244" s="280"/>
      <c r="AL244" s="280"/>
      <c r="AM244" s="280"/>
      <c r="AN244" s="280"/>
      <c r="AO244" s="280"/>
      <c r="AP244" s="280"/>
      <c r="AQ244" s="280"/>
      <c r="AR244" s="280"/>
      <c r="AS244" s="280"/>
      <c r="AT244" s="280"/>
      <c r="AU244" s="280"/>
      <c r="AV244" s="280"/>
      <c r="AW244" s="280"/>
      <c r="AX244" s="280"/>
      <c r="AY244" s="280"/>
      <c r="AZ244" s="280"/>
      <c r="BA244" s="280"/>
      <c r="BB244" s="280"/>
      <c r="BC244" s="280"/>
      <c r="BD244" s="280"/>
      <c r="BE244" s="280"/>
      <c r="BF244" s="280"/>
      <c r="BG244" s="280"/>
      <c r="BH244" s="280"/>
      <c r="BI244" s="280"/>
      <c r="BJ244" s="280"/>
      <c r="BK244" s="280"/>
      <c r="BL244" s="280"/>
      <c r="BM244" s="280"/>
      <c r="BN244" s="280"/>
      <c r="BO244" s="280"/>
      <c r="BP244" s="280"/>
      <c r="BQ244" s="280"/>
      <c r="BR244" s="280"/>
      <c r="BS244" s="280"/>
      <c r="BT244" s="280"/>
      <c r="BU244" s="280"/>
      <c r="BV244" s="280"/>
      <c r="BW244" s="280"/>
      <c r="BX244" s="280"/>
      <c r="BY244" s="280"/>
      <c r="BZ244" s="280"/>
      <c r="CA244" s="280"/>
      <c r="CB244" s="280"/>
      <c r="CC244" s="280"/>
      <c r="CD244" s="280"/>
      <c r="CE244" s="280"/>
      <c r="CF244" s="280"/>
      <c r="CG244" s="280"/>
      <c r="CH244" s="280"/>
    </row>
    <row r="245" spans="1:86" s="3" customFormat="1" ht="27.95" customHeight="1" x14ac:dyDescent="0.2">
      <c r="A245" s="435"/>
      <c r="B245" s="234" t="s">
        <v>998</v>
      </c>
      <c r="C245" s="154" t="s">
        <v>999</v>
      </c>
      <c r="D245" s="672"/>
      <c r="E245" s="673"/>
      <c r="F245" s="672"/>
      <c r="G245" s="673"/>
      <c r="H245" s="672"/>
      <c r="I245" s="673"/>
      <c r="J245" s="672"/>
      <c r="K245" s="673"/>
      <c r="L245" s="672"/>
      <c r="M245" s="673"/>
      <c r="N245" s="672"/>
      <c r="O245" s="673"/>
      <c r="P245" s="672"/>
      <c r="Q245" s="673"/>
      <c r="R245" s="672"/>
      <c r="S245" s="673"/>
      <c r="T245" s="113" t="str">
        <f>IF(OR('NOx Data Sheet'!G12="5410.13 - 5410.18",T242="na",'NOx Data Sheet'!G9="STEAM TURBINE",'NOx Data Sheet'!G9="GAS TURBINE",'NOx Data Sheet'!G9="DIESEL-ELECTRIC"),"na", "")</f>
        <v/>
      </c>
      <c r="U245" s="67">
        <f t="shared" ref="U245:U253" si="29">IF(OR(D245="s",F245="s",H245="s",J245="s",L245="s",N245="s",P245="s",R245="s"), 0, IF(OR(D245="a",F245="a",H245="a",J245="a",L245="a",N245="a",P245="a",R245="a"),V245,0))</f>
        <v>0</v>
      </c>
      <c r="V245" s="385">
        <f>IF(T245="na",0,10)</f>
        <v>10</v>
      </c>
      <c r="W245" s="85">
        <f>COUNTIF(D245:S245,"a")+COUNTIF(D245:S245,"s")+COUNTIF(T245,"na")</f>
        <v>0</v>
      </c>
      <c r="X245" s="356"/>
      <c r="Y245" s="299"/>
      <c r="Z245" s="302"/>
      <c r="AA245" s="280"/>
      <c r="AB245" s="280"/>
      <c r="AC245" s="280"/>
      <c r="AD245" s="280"/>
      <c r="AE245" s="280"/>
      <c r="AF245" s="280"/>
      <c r="AG245" s="280"/>
      <c r="AH245" s="280"/>
      <c r="AI245" s="280"/>
      <c r="AJ245" s="280"/>
      <c r="AK245" s="280"/>
      <c r="AL245" s="280"/>
      <c r="AM245" s="280"/>
      <c r="AN245" s="280"/>
      <c r="AO245" s="280"/>
      <c r="AP245" s="280"/>
      <c r="AQ245" s="280"/>
      <c r="AR245" s="280"/>
      <c r="AS245" s="280"/>
      <c r="AT245" s="280"/>
      <c r="AU245" s="280"/>
      <c r="AV245" s="280"/>
      <c r="AW245" s="280"/>
      <c r="AX245" s="280"/>
      <c r="AY245" s="280"/>
      <c r="AZ245" s="280"/>
      <c r="BA245" s="280"/>
      <c r="BB245" s="280"/>
      <c r="BC245" s="280"/>
      <c r="BD245" s="280"/>
      <c r="BE245" s="280"/>
      <c r="BF245" s="280"/>
      <c r="BG245" s="280"/>
      <c r="BH245" s="280"/>
      <c r="BI245" s="280"/>
      <c r="BJ245" s="280"/>
      <c r="BK245" s="280"/>
      <c r="BL245" s="280"/>
      <c r="BM245" s="280"/>
      <c r="BN245" s="280"/>
      <c r="BO245" s="280"/>
      <c r="BP245" s="280"/>
      <c r="BQ245" s="280"/>
      <c r="BR245" s="280"/>
      <c r="BS245" s="280"/>
      <c r="BT245" s="280"/>
      <c r="BU245" s="280"/>
      <c r="BV245" s="280"/>
      <c r="BW245" s="280"/>
      <c r="BX245" s="280"/>
      <c r="BY245" s="280"/>
      <c r="BZ245" s="280"/>
      <c r="CA245" s="280"/>
      <c r="CB245" s="280"/>
      <c r="CC245" s="280"/>
      <c r="CD245" s="280"/>
      <c r="CE245" s="280"/>
      <c r="CF245" s="280"/>
      <c r="CG245" s="280"/>
      <c r="CH245" s="280"/>
    </row>
    <row r="246" spans="1:86" s="3" customFormat="1" ht="27.95" customHeight="1" x14ac:dyDescent="0.2">
      <c r="A246" s="435"/>
      <c r="B246" s="234" t="s">
        <v>1000</v>
      </c>
      <c r="C246" s="577" t="s">
        <v>1001</v>
      </c>
      <c r="D246" s="713"/>
      <c r="E246" s="714"/>
      <c r="F246" s="713"/>
      <c r="G246" s="714"/>
      <c r="H246" s="713"/>
      <c r="I246" s="714"/>
      <c r="J246" s="713"/>
      <c r="K246" s="714"/>
      <c r="L246" s="713"/>
      <c r="M246" s="714"/>
      <c r="N246" s="713"/>
      <c r="O246" s="714"/>
      <c r="P246" s="713"/>
      <c r="Q246" s="714"/>
      <c r="R246" s="713"/>
      <c r="S246" s="714"/>
      <c r="T246" s="564" t="str">
        <f>IF(OR('NOx Data Sheet'!G12="5410.13 - 5410.18",T242="na",'NOx Data Sheet'!G10="STEAM TURBINE",'NOx Data Sheet'!G10="GAS TURBINE",'NOx Data Sheet'!G9="DIESEL-ELECTRIC"),"na", "")</f>
        <v/>
      </c>
      <c r="U246" s="106">
        <f t="shared" si="29"/>
        <v>0</v>
      </c>
      <c r="V246" s="560">
        <f>IF(T246="na",0,10)</f>
        <v>10</v>
      </c>
      <c r="W246" s="85">
        <f>COUNTIF(D246:S246,"a")+COUNTIF(D246:S246,"s")+COUNTIF(T246,"na")</f>
        <v>0</v>
      </c>
      <c r="X246" s="356"/>
      <c r="Y246" s="299"/>
      <c r="Z246" s="302"/>
      <c r="AA246" s="280"/>
      <c r="AB246" s="280"/>
      <c r="AC246" s="280"/>
      <c r="AD246" s="280"/>
      <c r="AE246" s="280"/>
      <c r="AF246" s="280"/>
      <c r="AG246" s="280"/>
      <c r="AH246" s="280"/>
      <c r="AI246" s="280"/>
      <c r="AJ246" s="280"/>
      <c r="AK246" s="280"/>
      <c r="AL246" s="280"/>
      <c r="AM246" s="280"/>
      <c r="AN246" s="280"/>
      <c r="AO246" s="280"/>
      <c r="AP246" s="280"/>
      <c r="AQ246" s="280"/>
      <c r="AR246" s="280"/>
      <c r="AS246" s="280"/>
      <c r="AT246" s="280"/>
      <c r="AU246" s="280"/>
      <c r="AV246" s="280"/>
      <c r="AW246" s="280"/>
      <c r="AX246" s="280"/>
      <c r="AY246" s="280"/>
      <c r="AZ246" s="280"/>
      <c r="BA246" s="280"/>
      <c r="BB246" s="280"/>
      <c r="BC246" s="280"/>
      <c r="BD246" s="280"/>
      <c r="BE246" s="280"/>
      <c r="BF246" s="280"/>
      <c r="BG246" s="280"/>
      <c r="BH246" s="280"/>
      <c r="BI246" s="280"/>
      <c r="BJ246" s="280"/>
      <c r="BK246" s="280"/>
      <c r="BL246" s="280"/>
      <c r="BM246" s="280"/>
      <c r="BN246" s="280"/>
      <c r="BO246" s="280"/>
      <c r="BP246" s="280"/>
      <c r="BQ246" s="280"/>
      <c r="BR246" s="280"/>
      <c r="BS246" s="280"/>
      <c r="BT246" s="280"/>
      <c r="BU246" s="280"/>
      <c r="BV246" s="280"/>
      <c r="BW246" s="280"/>
      <c r="BX246" s="280"/>
      <c r="BY246" s="280"/>
      <c r="BZ246" s="280"/>
      <c r="CA246" s="280"/>
      <c r="CB246" s="280"/>
      <c r="CC246" s="280"/>
      <c r="CD246" s="280"/>
      <c r="CE246" s="280"/>
      <c r="CF246" s="280"/>
      <c r="CG246" s="280"/>
      <c r="CH246" s="280"/>
    </row>
    <row r="247" spans="1:86" s="3" customFormat="1" ht="30" customHeight="1" x14ac:dyDescent="0.2">
      <c r="A247" s="435"/>
      <c r="B247" s="80"/>
      <c r="C247" s="368" t="s">
        <v>1002</v>
      </c>
      <c r="D247" s="905"/>
      <c r="E247" s="906"/>
      <c r="F247" s="906"/>
      <c r="G247" s="906"/>
      <c r="H247" s="906"/>
      <c r="I247" s="906"/>
      <c r="J247" s="906"/>
      <c r="K247" s="906"/>
      <c r="L247" s="906"/>
      <c r="M247" s="906"/>
      <c r="N247" s="906"/>
      <c r="O247" s="906"/>
      <c r="P247" s="906"/>
      <c r="Q247" s="906"/>
      <c r="R247" s="906"/>
      <c r="S247" s="906"/>
      <c r="T247" s="906"/>
      <c r="U247" s="906"/>
      <c r="V247" s="907"/>
      <c r="W247" s="85"/>
      <c r="X247" s="360"/>
      <c r="Y247" s="299"/>
      <c r="Z247" s="302"/>
      <c r="AA247" s="280"/>
      <c r="AB247" s="280"/>
      <c r="AC247" s="280"/>
      <c r="AD247" s="280"/>
      <c r="AE247" s="280"/>
      <c r="AF247" s="280"/>
      <c r="AG247" s="280"/>
      <c r="AH247" s="280"/>
      <c r="AI247" s="280"/>
      <c r="AJ247" s="280"/>
      <c r="AK247" s="280"/>
      <c r="AL247" s="280"/>
      <c r="AM247" s="280"/>
      <c r="AN247" s="280"/>
      <c r="AO247" s="280"/>
      <c r="AP247" s="280"/>
      <c r="AQ247" s="280"/>
      <c r="AR247" s="280"/>
      <c r="AS247" s="280"/>
      <c r="AT247" s="280"/>
      <c r="AU247" s="280"/>
      <c r="AV247" s="280"/>
      <c r="AW247" s="280"/>
      <c r="AX247" s="280"/>
      <c r="AY247" s="280"/>
      <c r="AZ247" s="280"/>
      <c r="BA247" s="280"/>
      <c r="BB247" s="280"/>
      <c r="BC247" s="280"/>
      <c r="BD247" s="280"/>
      <c r="BE247" s="280"/>
      <c r="BF247" s="280"/>
      <c r="BG247" s="280"/>
      <c r="BH247" s="280"/>
      <c r="BI247" s="280"/>
      <c r="BJ247" s="280"/>
      <c r="BK247" s="280"/>
      <c r="BL247" s="280"/>
      <c r="BM247" s="280"/>
      <c r="BN247" s="280"/>
      <c r="BO247" s="280"/>
      <c r="BP247" s="280"/>
      <c r="BQ247" s="280"/>
      <c r="BR247" s="280"/>
      <c r="BS247" s="280"/>
      <c r="BT247" s="280"/>
      <c r="BU247" s="280"/>
      <c r="BV247" s="280"/>
      <c r="BW247" s="280"/>
      <c r="BX247" s="280"/>
      <c r="BY247" s="280"/>
      <c r="BZ247" s="280"/>
      <c r="CA247" s="280"/>
      <c r="CB247" s="280"/>
      <c r="CC247" s="280"/>
      <c r="CD247" s="280"/>
      <c r="CE247" s="280"/>
      <c r="CF247" s="280"/>
      <c r="CG247" s="280"/>
      <c r="CH247" s="280"/>
    </row>
    <row r="248" spans="1:86" s="3" customFormat="1" ht="27.95" customHeight="1" x14ac:dyDescent="0.2">
      <c r="A248" s="435"/>
      <c r="B248" s="234" t="s">
        <v>1003</v>
      </c>
      <c r="C248" s="559" t="s">
        <v>1004</v>
      </c>
      <c r="D248" s="672"/>
      <c r="E248" s="673"/>
      <c r="F248" s="672"/>
      <c r="G248" s="673"/>
      <c r="H248" s="672"/>
      <c r="I248" s="673"/>
      <c r="J248" s="672"/>
      <c r="K248" s="673"/>
      <c r="L248" s="672"/>
      <c r="M248" s="673"/>
      <c r="N248" s="672"/>
      <c r="O248" s="673"/>
      <c r="P248" s="672"/>
      <c r="Q248" s="673"/>
      <c r="R248" s="672"/>
      <c r="S248" s="673"/>
      <c r="T248" s="113" t="str">
        <f>IF(OR('NOx Data Sheet'!G12="5410.11 - 5410.12",T242="na",'NOx Data Sheet'!G9="STEAM TURBINE",'NOx Data Sheet'!G9="GAS TURBINE",'NOx Data Sheet'!G9="DIESEL-ELECTRIC"),"na","")</f>
        <v/>
      </c>
      <c r="U248" s="67">
        <f t="shared" si="29"/>
        <v>0</v>
      </c>
      <c r="V248" s="385">
        <f>IF(T248="na",0,5)</f>
        <v>5</v>
      </c>
      <c r="W248" s="85">
        <f>IF(OR(COUNTIF(D249:S250,"a")+COUNTIF(D249:S250,"s")+COUNTIF(T249:T250,"na")&gt;0),0,(COUNTIF(D248:S248,"a")+COUNTIF(D248:S248,"s")+COUNTIF(T248,"na")))</f>
        <v>0</v>
      </c>
      <c r="X248" s="356"/>
      <c r="Y248" s="299"/>
      <c r="Z248" s="302"/>
      <c r="AA248" s="280"/>
      <c r="AB248" s="280"/>
      <c r="AC248" s="280"/>
      <c r="AD248" s="280"/>
      <c r="AE248" s="280"/>
      <c r="AF248" s="280"/>
      <c r="AG248" s="280"/>
      <c r="AH248" s="280"/>
      <c r="AI248" s="280"/>
      <c r="AJ248" s="280"/>
      <c r="AK248" s="280"/>
      <c r="AL248" s="280"/>
      <c r="AM248" s="280"/>
      <c r="AN248" s="280"/>
      <c r="AO248" s="280"/>
      <c r="AP248" s="280"/>
      <c r="AQ248" s="280"/>
      <c r="AR248" s="280"/>
      <c r="AS248" s="280"/>
      <c r="AT248" s="280"/>
      <c r="AU248" s="280"/>
      <c r="AV248" s="280"/>
      <c r="AW248" s="280"/>
      <c r="AX248" s="280"/>
      <c r="AY248" s="280"/>
      <c r="AZ248" s="280"/>
      <c r="BA248" s="280"/>
      <c r="BB248" s="280"/>
      <c r="BC248" s="280"/>
      <c r="BD248" s="280"/>
      <c r="BE248" s="280"/>
      <c r="BF248" s="280"/>
      <c r="BG248" s="280"/>
      <c r="BH248" s="280"/>
      <c r="BI248" s="280"/>
      <c r="BJ248" s="280"/>
      <c r="BK248" s="280"/>
      <c r="BL248" s="280"/>
      <c r="BM248" s="280"/>
      <c r="BN248" s="280"/>
      <c r="BO248" s="280"/>
      <c r="BP248" s="280"/>
      <c r="BQ248" s="280"/>
      <c r="BR248" s="280"/>
      <c r="BS248" s="280"/>
      <c r="BT248" s="280"/>
      <c r="BU248" s="280"/>
      <c r="BV248" s="280"/>
      <c r="BW248" s="280"/>
      <c r="BX248" s="280"/>
      <c r="BY248" s="280"/>
      <c r="BZ248" s="280"/>
      <c r="CA248" s="280"/>
      <c r="CB248" s="280"/>
      <c r="CC248" s="280"/>
      <c r="CD248" s="280"/>
      <c r="CE248" s="280"/>
      <c r="CF248" s="280"/>
      <c r="CG248" s="280"/>
      <c r="CH248" s="280"/>
    </row>
    <row r="249" spans="1:86" s="3" customFormat="1" ht="45" customHeight="1" x14ac:dyDescent="0.2">
      <c r="A249" s="435"/>
      <c r="B249" s="234" t="s">
        <v>1005</v>
      </c>
      <c r="C249" s="578" t="s">
        <v>1006</v>
      </c>
      <c r="D249" s="666"/>
      <c r="E249" s="667"/>
      <c r="F249" s="666"/>
      <c r="G249" s="667"/>
      <c r="H249" s="666"/>
      <c r="I249" s="667"/>
      <c r="J249" s="666"/>
      <c r="K249" s="667"/>
      <c r="L249" s="666"/>
      <c r="M249" s="667"/>
      <c r="N249" s="666"/>
      <c r="O249" s="667"/>
      <c r="P249" s="666"/>
      <c r="Q249" s="667"/>
      <c r="R249" s="666"/>
      <c r="S249" s="667"/>
      <c r="T249" s="78"/>
      <c r="U249" s="579">
        <f t="shared" si="29"/>
        <v>0</v>
      </c>
      <c r="V249" s="386">
        <f>IF(T248="na",0,10)</f>
        <v>10</v>
      </c>
      <c r="W249" s="85">
        <f>IF(OR(COUNTIF(D248:S248,"a")+COUNTIF(D248:S248,"s")+COUNTIF(T248:T248,"na")+COUNTIF(D250:S250,"a")+COUNTIF(D250:S250,"s")+COUNTIF(T250:T250,"na")&gt;0),0,(COUNTIF(D249:S249,"a")+COUNTIF(D249:S249,"s")+COUNTIF(T249,"na")))</f>
        <v>0</v>
      </c>
      <c r="X249" s="356"/>
      <c r="Y249" s="299"/>
      <c r="Z249" s="302"/>
      <c r="AA249" s="280"/>
      <c r="AB249" s="280"/>
      <c r="AC249" s="280"/>
      <c r="AD249" s="280"/>
      <c r="AE249" s="280"/>
      <c r="AF249" s="280"/>
      <c r="AG249" s="280"/>
      <c r="AH249" s="280"/>
      <c r="AI249" s="280"/>
      <c r="AJ249" s="280"/>
      <c r="AK249" s="280"/>
      <c r="AL249" s="280"/>
      <c r="AM249" s="280"/>
      <c r="AN249" s="280"/>
      <c r="AO249" s="280"/>
      <c r="AP249" s="280"/>
      <c r="AQ249" s="280"/>
      <c r="AR249" s="280"/>
      <c r="AS249" s="280"/>
      <c r="AT249" s="280"/>
      <c r="AU249" s="280"/>
      <c r="AV249" s="280"/>
      <c r="AW249" s="280"/>
      <c r="AX249" s="280"/>
      <c r="AY249" s="280"/>
      <c r="AZ249" s="280"/>
      <c r="BA249" s="280"/>
      <c r="BB249" s="280"/>
      <c r="BC249" s="280"/>
      <c r="BD249" s="280"/>
      <c r="BE249" s="280"/>
      <c r="BF249" s="280"/>
      <c r="BG249" s="280"/>
      <c r="BH249" s="280"/>
      <c r="BI249" s="280"/>
      <c r="BJ249" s="280"/>
      <c r="BK249" s="280"/>
      <c r="BL249" s="280"/>
      <c r="BM249" s="280"/>
      <c r="BN249" s="280"/>
      <c r="BO249" s="280"/>
      <c r="BP249" s="280"/>
      <c r="BQ249" s="280"/>
      <c r="BR249" s="280"/>
      <c r="BS249" s="280"/>
      <c r="BT249" s="280"/>
      <c r="BU249" s="280"/>
      <c r="BV249" s="280"/>
      <c r="BW249" s="280"/>
      <c r="BX249" s="280"/>
      <c r="BY249" s="280"/>
      <c r="BZ249" s="280"/>
      <c r="CA249" s="280"/>
      <c r="CB249" s="280"/>
      <c r="CC249" s="280"/>
      <c r="CD249" s="280"/>
      <c r="CE249" s="280"/>
      <c r="CF249" s="280"/>
      <c r="CG249" s="280"/>
      <c r="CH249" s="280"/>
    </row>
    <row r="250" spans="1:86" s="3" customFormat="1" ht="45" customHeight="1" x14ac:dyDescent="0.2">
      <c r="A250" s="435"/>
      <c r="B250" s="234" t="s">
        <v>1007</v>
      </c>
      <c r="C250" s="578" t="s">
        <v>1008</v>
      </c>
      <c r="D250" s="666"/>
      <c r="E250" s="667"/>
      <c r="F250" s="666"/>
      <c r="G250" s="667"/>
      <c r="H250" s="666"/>
      <c r="I250" s="667"/>
      <c r="J250" s="666"/>
      <c r="K250" s="667"/>
      <c r="L250" s="666"/>
      <c r="M250" s="667"/>
      <c r="N250" s="666"/>
      <c r="O250" s="667"/>
      <c r="P250" s="666"/>
      <c r="Q250" s="667"/>
      <c r="R250" s="666"/>
      <c r="S250" s="667"/>
      <c r="T250" s="78"/>
      <c r="U250" s="579">
        <f t="shared" si="29"/>
        <v>0</v>
      </c>
      <c r="V250" s="386">
        <f>IF(T248="na",0,15)</f>
        <v>15</v>
      </c>
      <c r="W250" s="85">
        <f>IF(OR(COUNTIF(D248:S249,"a")+COUNTIF(D248:S249,"s")+COUNTIF(T248:T249,"na")&gt;0),0,(COUNTIF(D250:S250,"a")+COUNTIF(D250:S250,"s")+COUNTIF(T250,"na")))</f>
        <v>0</v>
      </c>
      <c r="X250" s="356"/>
      <c r="Y250" s="299"/>
      <c r="Z250" s="302"/>
      <c r="AA250" s="280"/>
      <c r="AB250" s="280"/>
      <c r="AC250" s="280"/>
      <c r="AD250" s="280"/>
      <c r="AE250" s="280"/>
      <c r="AF250" s="280"/>
      <c r="AG250" s="280"/>
      <c r="AH250" s="280"/>
      <c r="AI250" s="280"/>
      <c r="AJ250" s="280"/>
      <c r="AK250" s="280"/>
      <c r="AL250" s="280"/>
      <c r="AM250" s="280"/>
      <c r="AN250" s="280"/>
      <c r="AO250" s="280"/>
      <c r="AP250" s="280"/>
      <c r="AQ250" s="280"/>
      <c r="AR250" s="280"/>
      <c r="AS250" s="280"/>
      <c r="AT250" s="280"/>
      <c r="AU250" s="280"/>
      <c r="AV250" s="280"/>
      <c r="AW250" s="280"/>
      <c r="AX250" s="280"/>
      <c r="AY250" s="280"/>
      <c r="AZ250" s="280"/>
      <c r="BA250" s="280"/>
      <c r="BB250" s="280"/>
      <c r="BC250" s="280"/>
      <c r="BD250" s="280"/>
      <c r="BE250" s="280"/>
      <c r="BF250" s="280"/>
      <c r="BG250" s="280"/>
      <c r="BH250" s="280"/>
      <c r="BI250" s="280"/>
      <c r="BJ250" s="280"/>
      <c r="BK250" s="280"/>
      <c r="BL250" s="280"/>
      <c r="BM250" s="280"/>
      <c r="BN250" s="280"/>
      <c r="BO250" s="280"/>
      <c r="BP250" s="280"/>
      <c r="BQ250" s="280"/>
      <c r="BR250" s="280"/>
      <c r="BS250" s="280"/>
      <c r="BT250" s="280"/>
      <c r="BU250" s="280"/>
      <c r="BV250" s="280"/>
      <c r="BW250" s="280"/>
      <c r="BX250" s="280"/>
      <c r="BY250" s="280"/>
      <c r="BZ250" s="280"/>
      <c r="CA250" s="280"/>
      <c r="CB250" s="280"/>
      <c r="CC250" s="280"/>
      <c r="CD250" s="280"/>
      <c r="CE250" s="280"/>
      <c r="CF250" s="280"/>
      <c r="CG250" s="280"/>
      <c r="CH250" s="280"/>
    </row>
    <row r="251" spans="1:86" s="3" customFormat="1" ht="27.95" customHeight="1" x14ac:dyDescent="0.2">
      <c r="A251" s="435"/>
      <c r="B251" s="234" t="s">
        <v>1009</v>
      </c>
      <c r="C251" s="577" t="s">
        <v>1010</v>
      </c>
      <c r="D251" s="666"/>
      <c r="E251" s="667"/>
      <c r="F251" s="666"/>
      <c r="G251" s="667"/>
      <c r="H251" s="666"/>
      <c r="I251" s="667"/>
      <c r="J251" s="666"/>
      <c r="K251" s="667"/>
      <c r="L251" s="666"/>
      <c r="M251" s="667"/>
      <c r="N251" s="666"/>
      <c r="O251" s="667"/>
      <c r="P251" s="666"/>
      <c r="Q251" s="667"/>
      <c r="R251" s="666"/>
      <c r="S251" s="667"/>
      <c r="T251" s="381" t="str">
        <f>IF(OR('NOx Data Sheet'!G12="5410.11 - 5410.12",T242="na",'NOx Data Sheet'!G10="STEAM TURBINE",'NOx Data Sheet'!G10="GAS TURBINE",'NOx Data Sheet'!G9="DIESEL-ELECTRIC"),"na", "")</f>
        <v/>
      </c>
      <c r="U251" s="63">
        <f t="shared" si="29"/>
        <v>0</v>
      </c>
      <c r="V251" s="386">
        <f>IF(T251="na",0,5)</f>
        <v>5</v>
      </c>
      <c r="W251" s="85">
        <f>IF(OR(COUNTIF(D252:S253,"a")+COUNTIF(D252:S253,"s")+COUNTIF(T252:T253,"na")&gt;0),0,(COUNTIF(D251:S251,"a")+COUNTIF(D251:S251,"s")+COUNTIF(T251,"na")))</f>
        <v>0</v>
      </c>
      <c r="X251" s="356"/>
      <c r="Y251" s="299"/>
      <c r="Z251" s="302"/>
      <c r="AA251" s="280"/>
      <c r="AB251" s="280"/>
      <c r="AC251" s="280"/>
      <c r="AD251" s="280"/>
      <c r="AE251" s="280"/>
      <c r="AF251" s="280"/>
      <c r="AG251" s="280"/>
      <c r="AH251" s="280"/>
      <c r="AI251" s="280"/>
      <c r="AJ251" s="280"/>
      <c r="AK251" s="280"/>
      <c r="AL251" s="280"/>
      <c r="AM251" s="280"/>
      <c r="AN251" s="280"/>
      <c r="AO251" s="280"/>
      <c r="AP251" s="280"/>
      <c r="AQ251" s="280"/>
      <c r="AR251" s="280"/>
      <c r="AS251" s="280"/>
      <c r="AT251" s="280"/>
      <c r="AU251" s="280"/>
      <c r="AV251" s="280"/>
      <c r="AW251" s="280"/>
      <c r="AX251" s="280"/>
      <c r="AY251" s="280"/>
      <c r="AZ251" s="280"/>
      <c r="BA251" s="280"/>
      <c r="BB251" s="280"/>
      <c r="BC251" s="280"/>
      <c r="BD251" s="280"/>
      <c r="BE251" s="280"/>
      <c r="BF251" s="280"/>
      <c r="BG251" s="280"/>
      <c r="BH251" s="280"/>
      <c r="BI251" s="280"/>
      <c r="BJ251" s="280"/>
      <c r="BK251" s="280"/>
      <c r="BL251" s="280"/>
      <c r="BM251" s="280"/>
      <c r="BN251" s="280"/>
      <c r="BO251" s="280"/>
      <c r="BP251" s="280"/>
      <c r="BQ251" s="280"/>
      <c r="BR251" s="280"/>
      <c r="BS251" s="280"/>
      <c r="BT251" s="280"/>
      <c r="BU251" s="280"/>
      <c r="BV251" s="280"/>
      <c r="BW251" s="280"/>
      <c r="BX251" s="280"/>
      <c r="BY251" s="280"/>
      <c r="BZ251" s="280"/>
      <c r="CA251" s="280"/>
      <c r="CB251" s="280"/>
      <c r="CC251" s="280"/>
      <c r="CD251" s="280"/>
      <c r="CE251" s="280"/>
      <c r="CF251" s="280"/>
      <c r="CG251" s="280"/>
      <c r="CH251" s="280"/>
    </row>
    <row r="252" spans="1:86" s="3" customFormat="1" ht="45" customHeight="1" x14ac:dyDescent="0.2">
      <c r="A252" s="435"/>
      <c r="B252" s="234" t="s">
        <v>1011</v>
      </c>
      <c r="C252" s="578" t="s">
        <v>1012</v>
      </c>
      <c r="D252" s="666"/>
      <c r="E252" s="667"/>
      <c r="F252" s="666"/>
      <c r="G252" s="667"/>
      <c r="H252" s="666"/>
      <c r="I252" s="667"/>
      <c r="J252" s="666"/>
      <c r="K252" s="667"/>
      <c r="L252" s="666"/>
      <c r="M252" s="667"/>
      <c r="N252" s="666"/>
      <c r="O252" s="667"/>
      <c r="P252" s="666"/>
      <c r="Q252" s="667"/>
      <c r="R252" s="666"/>
      <c r="S252" s="667"/>
      <c r="T252" s="78"/>
      <c r="U252" s="579">
        <f t="shared" si="29"/>
        <v>0</v>
      </c>
      <c r="V252" s="386">
        <f>IF(T251="na",0,10)</f>
        <v>10</v>
      </c>
      <c r="W252" s="85">
        <f>IF(OR(COUNTIF(D251:S251,"a")+COUNTIF(D251:S251,"s")+COUNTIF(T251:T251,"na")+COUNTIF(D253:S253,"a")+COUNTIF(D253:S253,"s")+COUNTIF(T253:T253,"na")&gt;0),0,(COUNTIF(D252:S252,"a")+COUNTIF(D252:S252,"s")+COUNTIF(T252,"na")))</f>
        <v>0</v>
      </c>
      <c r="X252" s="356"/>
      <c r="Y252" s="299"/>
      <c r="Z252" s="302"/>
      <c r="AA252" s="280"/>
      <c r="AB252" s="280"/>
      <c r="AC252" s="280"/>
      <c r="AD252" s="280"/>
      <c r="AE252" s="280"/>
      <c r="AF252" s="280"/>
      <c r="AG252" s="280"/>
      <c r="AH252" s="280"/>
      <c r="AI252" s="280"/>
      <c r="AJ252" s="280"/>
      <c r="AK252" s="280"/>
      <c r="AL252" s="280"/>
      <c r="AM252" s="280"/>
      <c r="AN252" s="280"/>
      <c r="AO252" s="280"/>
      <c r="AP252" s="280"/>
      <c r="AQ252" s="280"/>
      <c r="AR252" s="280"/>
      <c r="AS252" s="280"/>
      <c r="AT252" s="280"/>
      <c r="AU252" s="280"/>
      <c r="AV252" s="280"/>
      <c r="AW252" s="280"/>
      <c r="AX252" s="280"/>
      <c r="AY252" s="280"/>
      <c r="AZ252" s="280"/>
      <c r="BA252" s="280"/>
      <c r="BB252" s="280"/>
      <c r="BC252" s="280"/>
      <c r="BD252" s="280"/>
      <c r="BE252" s="280"/>
      <c r="BF252" s="280"/>
      <c r="BG252" s="280"/>
      <c r="BH252" s="280"/>
      <c r="BI252" s="280"/>
      <c r="BJ252" s="280"/>
      <c r="BK252" s="280"/>
      <c r="BL252" s="280"/>
      <c r="BM252" s="280"/>
      <c r="BN252" s="280"/>
      <c r="BO252" s="280"/>
      <c r="BP252" s="280"/>
      <c r="BQ252" s="280"/>
      <c r="BR252" s="280"/>
      <c r="BS252" s="280"/>
      <c r="BT252" s="280"/>
      <c r="BU252" s="280"/>
      <c r="BV252" s="280"/>
      <c r="BW252" s="280"/>
      <c r="BX252" s="280"/>
      <c r="BY252" s="280"/>
      <c r="BZ252" s="280"/>
      <c r="CA252" s="280"/>
      <c r="CB252" s="280"/>
      <c r="CC252" s="280"/>
      <c r="CD252" s="280"/>
      <c r="CE252" s="280"/>
      <c r="CF252" s="280"/>
      <c r="CG252" s="280"/>
      <c r="CH252" s="280"/>
    </row>
    <row r="253" spans="1:86" s="3" customFormat="1" ht="45" customHeight="1" x14ac:dyDescent="0.2">
      <c r="A253" s="435"/>
      <c r="B253" s="234" t="s">
        <v>1013</v>
      </c>
      <c r="C253" s="578" t="s">
        <v>1014</v>
      </c>
      <c r="D253" s="713"/>
      <c r="E253" s="714"/>
      <c r="F253" s="713"/>
      <c r="G253" s="714"/>
      <c r="H253" s="713"/>
      <c r="I253" s="714"/>
      <c r="J253" s="713"/>
      <c r="K253" s="714"/>
      <c r="L253" s="713"/>
      <c r="M253" s="714"/>
      <c r="N253" s="713"/>
      <c r="O253" s="714"/>
      <c r="P253" s="713"/>
      <c r="Q253" s="714"/>
      <c r="R253" s="713"/>
      <c r="S253" s="714"/>
      <c r="T253" s="611"/>
      <c r="U253" s="580">
        <f t="shared" si="29"/>
        <v>0</v>
      </c>
      <c r="V253" s="581">
        <f>IF(T251="na",0,15)</f>
        <v>15</v>
      </c>
      <c r="W253" s="85">
        <f>IF(OR(COUNTIF(D251:S252,"a")+COUNTIF(D251:S252,"s")+COUNTIF(T251:T252,"na")&gt;0),0,(COUNTIF(D253:S253,"a")+COUNTIF(D253:S253,"s")+COUNTIF(T253,"na")))</f>
        <v>0</v>
      </c>
      <c r="X253" s="356"/>
      <c r="Y253" s="299"/>
      <c r="Z253" s="302"/>
      <c r="AA253" s="280"/>
      <c r="AB253" s="280"/>
      <c r="AC253" s="280"/>
      <c r="AD253" s="280"/>
      <c r="AE253" s="280"/>
      <c r="AF253" s="280"/>
      <c r="AG253" s="280"/>
      <c r="AH253" s="280"/>
      <c r="AI253" s="280"/>
      <c r="AJ253" s="280"/>
      <c r="AK253" s="280"/>
      <c r="AL253" s="280"/>
      <c r="AM253" s="280"/>
      <c r="AN253" s="280"/>
      <c r="AO253" s="280"/>
      <c r="AP253" s="280"/>
      <c r="AQ253" s="280"/>
      <c r="AR253" s="280"/>
      <c r="AS253" s="280"/>
      <c r="AT253" s="280"/>
      <c r="AU253" s="280"/>
      <c r="AV253" s="280"/>
      <c r="AW253" s="280"/>
      <c r="AX253" s="280"/>
      <c r="AY253" s="280"/>
      <c r="AZ253" s="280"/>
      <c r="BA253" s="280"/>
      <c r="BB253" s="280"/>
      <c r="BC253" s="280"/>
      <c r="BD253" s="280"/>
      <c r="BE253" s="280"/>
      <c r="BF253" s="280"/>
      <c r="BG253" s="280"/>
      <c r="BH253" s="280"/>
      <c r="BI253" s="280"/>
      <c r="BJ253" s="280"/>
      <c r="BK253" s="280"/>
      <c r="BL253" s="280"/>
      <c r="BM253" s="280"/>
      <c r="BN253" s="280"/>
      <c r="BO253" s="280"/>
      <c r="BP253" s="280"/>
      <c r="BQ253" s="280"/>
      <c r="BR253" s="280"/>
      <c r="BS253" s="280"/>
      <c r="BT253" s="280"/>
      <c r="BU253" s="280"/>
      <c r="BV253" s="280"/>
      <c r="BW253" s="280"/>
      <c r="BX253" s="280"/>
      <c r="BY253" s="280"/>
      <c r="BZ253" s="280"/>
      <c r="CA253" s="280"/>
      <c r="CB253" s="280"/>
      <c r="CC253" s="280"/>
      <c r="CD253" s="280"/>
      <c r="CE253" s="280"/>
      <c r="CF253" s="280"/>
      <c r="CG253" s="280"/>
      <c r="CH253" s="280"/>
    </row>
    <row r="254" spans="1:86" s="3" customFormat="1" ht="30" customHeight="1" x14ac:dyDescent="0.2">
      <c r="A254" s="435"/>
      <c r="B254" s="80"/>
      <c r="C254" s="368" t="s">
        <v>1144</v>
      </c>
      <c r="D254" s="905"/>
      <c r="E254" s="906"/>
      <c r="F254" s="906"/>
      <c r="G254" s="906"/>
      <c r="H254" s="906"/>
      <c r="I254" s="906"/>
      <c r="J254" s="906"/>
      <c r="K254" s="906"/>
      <c r="L254" s="906"/>
      <c r="M254" s="906"/>
      <c r="N254" s="906"/>
      <c r="O254" s="906"/>
      <c r="P254" s="906"/>
      <c r="Q254" s="906"/>
      <c r="R254" s="906"/>
      <c r="S254" s="906"/>
      <c r="T254" s="906"/>
      <c r="U254" s="906"/>
      <c r="V254" s="907"/>
      <c r="W254" s="85"/>
      <c r="X254" s="360"/>
      <c r="Y254" s="299"/>
      <c r="Z254" s="302"/>
      <c r="AA254" s="280"/>
      <c r="AB254" s="280"/>
      <c r="AC254" s="280"/>
      <c r="AD254" s="280"/>
      <c r="AE254" s="280"/>
      <c r="AF254" s="280"/>
      <c r="AG254" s="280"/>
      <c r="AH254" s="280"/>
      <c r="AI254" s="280"/>
      <c r="AJ254" s="280"/>
      <c r="AK254" s="280"/>
      <c r="AL254" s="280"/>
      <c r="AM254" s="280"/>
      <c r="AN254" s="280"/>
      <c r="AO254" s="280"/>
      <c r="AP254" s="280"/>
      <c r="AQ254" s="280"/>
      <c r="AR254" s="280"/>
      <c r="AS254" s="280"/>
      <c r="AT254" s="280"/>
      <c r="AU254" s="280"/>
      <c r="AV254" s="280"/>
      <c r="AW254" s="280"/>
      <c r="AX254" s="280"/>
      <c r="AY254" s="280"/>
      <c r="AZ254" s="280"/>
      <c r="BA254" s="280"/>
      <c r="BB254" s="280"/>
      <c r="BC254" s="280"/>
      <c r="BD254" s="280"/>
      <c r="BE254" s="280"/>
      <c r="BF254" s="280"/>
      <c r="BG254" s="280"/>
      <c r="BH254" s="280"/>
      <c r="BI254" s="280"/>
      <c r="BJ254" s="280"/>
      <c r="BK254" s="280"/>
      <c r="BL254" s="280"/>
      <c r="BM254" s="280"/>
      <c r="BN254" s="280"/>
      <c r="BO254" s="280"/>
      <c r="BP254" s="280"/>
      <c r="BQ254" s="280"/>
      <c r="BR254" s="280"/>
      <c r="BS254" s="280"/>
      <c r="BT254" s="280"/>
      <c r="BU254" s="280"/>
      <c r="BV254" s="280"/>
      <c r="BW254" s="280"/>
      <c r="BX254" s="280"/>
      <c r="BY254" s="280"/>
      <c r="BZ254" s="280"/>
      <c r="CA254" s="280"/>
      <c r="CB254" s="280"/>
      <c r="CC254" s="280"/>
      <c r="CD254" s="280"/>
      <c r="CE254" s="280"/>
      <c r="CF254" s="280"/>
      <c r="CG254" s="280"/>
      <c r="CH254" s="280"/>
    </row>
    <row r="255" spans="1:86" s="3" customFormat="1" ht="45" customHeight="1" x14ac:dyDescent="0.2">
      <c r="A255" s="435"/>
      <c r="B255" s="233" t="s">
        <v>1145</v>
      </c>
      <c r="C255" s="145" t="s">
        <v>1185</v>
      </c>
      <c r="D255" s="666"/>
      <c r="E255" s="667"/>
      <c r="F255" s="666"/>
      <c r="G255" s="667"/>
      <c r="H255" s="666"/>
      <c r="I255" s="667"/>
      <c r="J255" s="666"/>
      <c r="K255" s="667"/>
      <c r="L255" s="666"/>
      <c r="M255" s="667"/>
      <c r="N255" s="666"/>
      <c r="O255" s="667"/>
      <c r="P255" s="666"/>
      <c r="Q255" s="667"/>
      <c r="R255" s="666"/>
      <c r="S255" s="667"/>
      <c r="T255" s="381" t="str">
        <f>IF(T242="na","na","")</f>
        <v/>
      </c>
      <c r="U255" s="63">
        <f>IF(OR(D255="s",F255="s",H255="s",J255="s",L255="s",N255="s",P255="s",R255="s"), 0, IF(OR(D255="a",F255="a",H255="a",J255="a",L255="a",N255="a",P255="a",R255="a"),V255,0))</f>
        <v>0</v>
      </c>
      <c r="V255" s="386">
        <f>IF(COUNTIF(D255:S255,"s"),0, IF(T255="na",0, 30))</f>
        <v>30</v>
      </c>
      <c r="W255" s="85">
        <f>COUNTIF(D255:S255,"a")+COUNTIF(D255:S255,"s")+COUNTIF(T255,"na")</f>
        <v>0</v>
      </c>
      <c r="X255" s="356"/>
      <c r="Y255" s="299"/>
      <c r="Z255" s="302"/>
      <c r="AA255" s="280"/>
      <c r="AB255" s="280"/>
      <c r="AC255" s="280"/>
      <c r="AD255" s="280"/>
      <c r="AE255" s="280"/>
      <c r="AF255" s="280"/>
      <c r="AG255" s="280"/>
      <c r="AH255" s="280"/>
      <c r="AI255" s="280"/>
      <c r="AJ255" s="280"/>
      <c r="AK255" s="280"/>
      <c r="AL255" s="280"/>
      <c r="AM255" s="280"/>
      <c r="AN255" s="280"/>
      <c r="AO255" s="280"/>
      <c r="AP255" s="280"/>
      <c r="AQ255" s="280"/>
      <c r="AR255" s="280"/>
      <c r="AS255" s="280"/>
      <c r="AT255" s="280"/>
      <c r="AU255" s="280"/>
      <c r="AV255" s="280"/>
      <c r="AW255" s="280"/>
      <c r="AX255" s="280"/>
      <c r="AY255" s="280"/>
      <c r="AZ255" s="280"/>
      <c r="BA255" s="280"/>
      <c r="BB255" s="280"/>
      <c r="BC255" s="280"/>
      <c r="BD255" s="280"/>
      <c r="BE255" s="280"/>
      <c r="BF255" s="280"/>
      <c r="BG255" s="280"/>
      <c r="BH255" s="280"/>
      <c r="BI255" s="280"/>
      <c r="BJ255" s="280"/>
      <c r="BK255" s="280"/>
      <c r="BL255" s="280"/>
      <c r="BM255" s="280"/>
      <c r="BN255" s="280"/>
      <c r="BO255" s="280"/>
      <c r="BP255" s="280"/>
      <c r="BQ255" s="280"/>
      <c r="BR255" s="280"/>
      <c r="BS255" s="280"/>
      <c r="BT255" s="280"/>
      <c r="BU255" s="280"/>
      <c r="BV255" s="280"/>
      <c r="BW255" s="280"/>
      <c r="BX255" s="280"/>
      <c r="BY255" s="280"/>
      <c r="BZ255" s="280"/>
      <c r="CA255" s="280"/>
      <c r="CB255" s="280"/>
      <c r="CC255" s="280"/>
      <c r="CD255" s="280"/>
      <c r="CE255" s="280"/>
      <c r="CF255" s="280"/>
      <c r="CG255" s="280"/>
      <c r="CH255" s="280"/>
    </row>
    <row r="256" spans="1:86" s="3" customFormat="1" ht="30" customHeight="1" x14ac:dyDescent="0.2">
      <c r="A256" s="435"/>
      <c r="B256" s="80"/>
      <c r="C256" s="368" t="s">
        <v>934</v>
      </c>
      <c r="D256" s="905"/>
      <c r="E256" s="906"/>
      <c r="F256" s="906"/>
      <c r="G256" s="906"/>
      <c r="H256" s="906"/>
      <c r="I256" s="906"/>
      <c r="J256" s="906"/>
      <c r="K256" s="906"/>
      <c r="L256" s="906"/>
      <c r="M256" s="906"/>
      <c r="N256" s="906"/>
      <c r="O256" s="906"/>
      <c r="P256" s="906"/>
      <c r="Q256" s="906"/>
      <c r="R256" s="906"/>
      <c r="S256" s="906"/>
      <c r="T256" s="906"/>
      <c r="U256" s="906"/>
      <c r="V256" s="907"/>
      <c r="W256" s="85"/>
      <c r="X256" s="360"/>
      <c r="Y256" s="299"/>
      <c r="Z256" s="302"/>
      <c r="AA256" s="280"/>
      <c r="AB256" s="280"/>
      <c r="AC256" s="280"/>
      <c r="AD256" s="280"/>
      <c r="AE256" s="280"/>
      <c r="AF256" s="280"/>
      <c r="AG256" s="280"/>
      <c r="AH256" s="280"/>
      <c r="AI256" s="280"/>
      <c r="AJ256" s="280"/>
      <c r="AK256" s="280"/>
      <c r="AL256" s="280"/>
      <c r="AM256" s="280"/>
      <c r="AN256" s="280"/>
      <c r="AO256" s="280"/>
      <c r="AP256" s="280"/>
      <c r="AQ256" s="280"/>
      <c r="AR256" s="280"/>
      <c r="AS256" s="280"/>
      <c r="AT256" s="280"/>
      <c r="AU256" s="280"/>
      <c r="AV256" s="280"/>
      <c r="AW256" s="280"/>
      <c r="AX256" s="280"/>
      <c r="AY256" s="280"/>
      <c r="AZ256" s="280"/>
      <c r="BA256" s="280"/>
      <c r="BB256" s="280"/>
      <c r="BC256" s="280"/>
      <c r="BD256" s="280"/>
      <c r="BE256" s="280"/>
      <c r="BF256" s="280"/>
      <c r="BG256" s="280"/>
      <c r="BH256" s="280"/>
      <c r="BI256" s="280"/>
      <c r="BJ256" s="280"/>
      <c r="BK256" s="280"/>
      <c r="BL256" s="280"/>
      <c r="BM256" s="280"/>
      <c r="BN256" s="280"/>
      <c r="BO256" s="280"/>
      <c r="BP256" s="280"/>
      <c r="BQ256" s="280"/>
      <c r="BR256" s="280"/>
      <c r="BS256" s="280"/>
      <c r="BT256" s="280"/>
      <c r="BU256" s="280"/>
      <c r="BV256" s="280"/>
      <c r="BW256" s="280"/>
      <c r="BX256" s="280"/>
      <c r="BY256" s="280"/>
      <c r="BZ256" s="280"/>
      <c r="CA256" s="280"/>
      <c r="CB256" s="280"/>
      <c r="CC256" s="280"/>
      <c r="CD256" s="280"/>
      <c r="CE256" s="280"/>
      <c r="CF256" s="280"/>
      <c r="CG256" s="280"/>
      <c r="CH256" s="280"/>
    </row>
    <row r="257" spans="1:86" s="3" customFormat="1" ht="30" customHeight="1" x14ac:dyDescent="0.2">
      <c r="A257" s="435"/>
      <c r="B257" s="80"/>
      <c r="C257" s="368" t="s">
        <v>935</v>
      </c>
      <c r="D257" s="905"/>
      <c r="E257" s="906"/>
      <c r="F257" s="906"/>
      <c r="G257" s="906"/>
      <c r="H257" s="906"/>
      <c r="I257" s="906"/>
      <c r="J257" s="906"/>
      <c r="K257" s="906"/>
      <c r="L257" s="906"/>
      <c r="M257" s="906"/>
      <c r="N257" s="906"/>
      <c r="O257" s="906"/>
      <c r="P257" s="906"/>
      <c r="Q257" s="906"/>
      <c r="R257" s="906"/>
      <c r="S257" s="906"/>
      <c r="T257" s="906"/>
      <c r="U257" s="906"/>
      <c r="V257" s="907"/>
      <c r="W257" s="85"/>
      <c r="X257" s="360"/>
      <c r="Y257" s="299"/>
      <c r="Z257" s="302"/>
      <c r="AA257" s="280"/>
      <c r="AB257" s="280"/>
      <c r="AC257" s="280"/>
      <c r="AD257" s="280"/>
      <c r="AE257" s="280"/>
      <c r="AF257" s="280"/>
      <c r="AG257" s="280"/>
      <c r="AH257" s="280"/>
      <c r="AI257" s="280"/>
      <c r="AJ257" s="280"/>
      <c r="AK257" s="280"/>
      <c r="AL257" s="280"/>
      <c r="AM257" s="280"/>
      <c r="AN257" s="280"/>
      <c r="AO257" s="280"/>
      <c r="AP257" s="280"/>
      <c r="AQ257" s="280"/>
      <c r="AR257" s="280"/>
      <c r="AS257" s="280"/>
      <c r="AT257" s="280"/>
      <c r="AU257" s="280"/>
      <c r="AV257" s="280"/>
      <c r="AW257" s="280"/>
      <c r="AX257" s="280"/>
      <c r="AY257" s="280"/>
      <c r="AZ257" s="280"/>
      <c r="BA257" s="280"/>
      <c r="BB257" s="280"/>
      <c r="BC257" s="280"/>
      <c r="BD257" s="280"/>
      <c r="BE257" s="280"/>
      <c r="BF257" s="280"/>
      <c r="BG257" s="280"/>
      <c r="BH257" s="280"/>
      <c r="BI257" s="280"/>
      <c r="BJ257" s="280"/>
      <c r="BK257" s="280"/>
      <c r="BL257" s="280"/>
      <c r="BM257" s="280"/>
      <c r="BN257" s="280"/>
      <c r="BO257" s="280"/>
      <c r="BP257" s="280"/>
      <c r="BQ257" s="280"/>
      <c r="BR257" s="280"/>
      <c r="BS257" s="280"/>
      <c r="BT257" s="280"/>
      <c r="BU257" s="280"/>
      <c r="BV257" s="280"/>
      <c r="BW257" s="280"/>
      <c r="BX257" s="280"/>
      <c r="BY257" s="280"/>
      <c r="BZ257" s="280"/>
      <c r="CA257" s="280"/>
      <c r="CB257" s="280"/>
      <c r="CC257" s="280"/>
      <c r="CD257" s="280"/>
      <c r="CE257" s="280"/>
      <c r="CF257" s="280"/>
      <c r="CG257" s="280"/>
      <c r="CH257" s="280"/>
    </row>
    <row r="258" spans="1:86" s="3" customFormat="1" ht="67.7" customHeight="1" x14ac:dyDescent="0.2">
      <c r="A258" s="435"/>
      <c r="B258" s="234" t="s">
        <v>936</v>
      </c>
      <c r="C258" s="154" t="s">
        <v>1015</v>
      </c>
      <c r="D258" s="672"/>
      <c r="E258" s="673"/>
      <c r="F258" s="672"/>
      <c r="G258" s="673"/>
      <c r="H258" s="672"/>
      <c r="I258" s="673"/>
      <c r="J258" s="672"/>
      <c r="K258" s="673"/>
      <c r="L258" s="672"/>
      <c r="M258" s="673"/>
      <c r="N258" s="672"/>
      <c r="O258" s="673"/>
      <c r="P258" s="672"/>
      <c r="Q258" s="673"/>
      <c r="R258" s="672"/>
      <c r="S258" s="673"/>
      <c r="T258" s="112"/>
      <c r="U258" s="67">
        <f t="shared" ref="U258:U260" si="30">IF(OR(D258="s",F258="s",H258="s",J258="s",L258="s",N258="s",P258="s",R258="s"), 0, IF(OR(D258="a",F258="a",H258="a",J258="a",L258="a",N258="a",P258="a",R258="a"),V258,0))</f>
        <v>0</v>
      </c>
      <c r="V258" s="385">
        <f>IF(T258="na",0,10)</f>
        <v>10</v>
      </c>
      <c r="W258" s="85">
        <f>COUNTIF(D258:S258,"a")+COUNTIF(D258:S258,"s")+COUNTIF(T258,"na")</f>
        <v>0</v>
      </c>
      <c r="X258" s="356"/>
      <c r="Y258" s="299"/>
      <c r="Z258" s="302" t="s">
        <v>239</v>
      </c>
      <c r="AA258" s="280"/>
      <c r="AB258" s="280"/>
      <c r="AC258" s="280"/>
      <c r="AD258" s="280"/>
      <c r="AE258" s="280"/>
      <c r="AF258" s="280"/>
      <c r="AG258" s="280"/>
      <c r="AH258" s="280"/>
      <c r="AI258" s="280"/>
      <c r="AJ258" s="280"/>
      <c r="AK258" s="280"/>
      <c r="AL258" s="280"/>
      <c r="AM258" s="280"/>
      <c r="AN258" s="280"/>
      <c r="AO258" s="280"/>
      <c r="AP258" s="280"/>
      <c r="AQ258" s="280"/>
      <c r="AR258" s="280"/>
      <c r="AS258" s="280"/>
      <c r="AT258" s="280"/>
      <c r="AU258" s="280"/>
      <c r="AV258" s="280"/>
      <c r="AW258" s="280"/>
      <c r="AX258" s="280"/>
      <c r="AY258" s="280"/>
      <c r="AZ258" s="280"/>
      <c r="BA258" s="280"/>
      <c r="BB258" s="280"/>
      <c r="BC258" s="280"/>
      <c r="BD258" s="280"/>
      <c r="BE258" s="280"/>
      <c r="BF258" s="280"/>
      <c r="BG258" s="280"/>
      <c r="BH258" s="280"/>
      <c r="BI258" s="280"/>
      <c r="BJ258" s="280"/>
      <c r="BK258" s="280"/>
      <c r="BL258" s="280"/>
      <c r="BM258" s="280"/>
      <c r="BN258" s="280"/>
      <c r="BO258" s="280"/>
      <c r="BP258" s="280"/>
      <c r="BQ258" s="280"/>
      <c r="BR258" s="280"/>
      <c r="BS258" s="280"/>
      <c r="BT258" s="280"/>
      <c r="BU258" s="280"/>
      <c r="BV258" s="280"/>
      <c r="BW258" s="280"/>
      <c r="BX258" s="280"/>
      <c r="BY258" s="280"/>
      <c r="BZ258" s="280"/>
      <c r="CA258" s="280"/>
      <c r="CB258" s="280"/>
      <c r="CC258" s="280"/>
      <c r="CD258" s="280"/>
      <c r="CE258" s="280"/>
      <c r="CF258" s="280"/>
      <c r="CG258" s="280"/>
      <c r="CH258" s="280"/>
    </row>
    <row r="259" spans="1:86" s="3" customFormat="1" ht="106.5" customHeight="1" x14ac:dyDescent="0.2">
      <c r="A259" s="435"/>
      <c r="B259" s="234" t="s">
        <v>1016</v>
      </c>
      <c r="C259" s="145" t="s">
        <v>1017</v>
      </c>
      <c r="D259" s="666"/>
      <c r="E259" s="667"/>
      <c r="F259" s="666"/>
      <c r="G259" s="667"/>
      <c r="H259" s="666"/>
      <c r="I259" s="667"/>
      <c r="J259" s="666"/>
      <c r="K259" s="667"/>
      <c r="L259" s="666"/>
      <c r="M259" s="667"/>
      <c r="N259" s="666"/>
      <c r="O259" s="667"/>
      <c r="P259" s="666"/>
      <c r="Q259" s="667"/>
      <c r="R259" s="666"/>
      <c r="S259" s="667"/>
      <c r="T259" s="113" t="str">
        <f>IF(T258="na","na","")</f>
        <v/>
      </c>
      <c r="U259" s="63">
        <f t="shared" si="30"/>
        <v>0</v>
      </c>
      <c r="V259" s="385">
        <f>IF(T259="na",0,15)</f>
        <v>15</v>
      </c>
      <c r="W259" s="85">
        <f>COUNTIF(D259:S259,"a")+COUNTIF(D259:S259,"s")+COUNTIF(T259,"na")</f>
        <v>0</v>
      </c>
      <c r="X259" s="356"/>
      <c r="Y259" s="299"/>
      <c r="Z259" s="302"/>
      <c r="AA259" s="280"/>
      <c r="AB259" s="280"/>
      <c r="AC259" s="280"/>
      <c r="AD259" s="280"/>
      <c r="AE259" s="280"/>
      <c r="AF259" s="280"/>
      <c r="AG259" s="280"/>
      <c r="AH259" s="280"/>
      <c r="AI259" s="280"/>
      <c r="AJ259" s="280"/>
      <c r="AK259" s="280"/>
      <c r="AL259" s="280"/>
      <c r="AM259" s="280"/>
      <c r="AN259" s="280"/>
      <c r="AO259" s="280"/>
      <c r="AP259" s="280"/>
      <c r="AQ259" s="280"/>
      <c r="AR259" s="280"/>
      <c r="AS259" s="280"/>
      <c r="AT259" s="280"/>
      <c r="AU259" s="280"/>
      <c r="AV259" s="280"/>
      <c r="AW259" s="280"/>
      <c r="AX259" s="280"/>
      <c r="AY259" s="280"/>
      <c r="AZ259" s="280"/>
      <c r="BA259" s="280"/>
      <c r="BB259" s="280"/>
      <c r="BC259" s="280"/>
      <c r="BD259" s="280"/>
      <c r="BE259" s="280"/>
      <c r="BF259" s="280"/>
      <c r="BG259" s="280"/>
      <c r="BH259" s="280"/>
      <c r="BI259" s="280"/>
      <c r="BJ259" s="280"/>
      <c r="BK259" s="280"/>
      <c r="BL259" s="280"/>
      <c r="BM259" s="280"/>
      <c r="BN259" s="280"/>
      <c r="BO259" s="280"/>
      <c r="BP259" s="280"/>
      <c r="BQ259" s="280"/>
      <c r="BR259" s="280"/>
      <c r="BS259" s="280"/>
      <c r="BT259" s="280"/>
      <c r="BU259" s="280"/>
      <c r="BV259" s="280"/>
      <c r="BW259" s="280"/>
      <c r="BX259" s="280"/>
      <c r="BY259" s="280"/>
      <c r="BZ259" s="280"/>
      <c r="CA259" s="280"/>
      <c r="CB259" s="280"/>
      <c r="CC259" s="280"/>
      <c r="CD259" s="280"/>
      <c r="CE259" s="280"/>
      <c r="CF259" s="280"/>
      <c r="CG259" s="280"/>
      <c r="CH259" s="280"/>
    </row>
    <row r="260" spans="1:86" s="3" customFormat="1" ht="48" customHeight="1" x14ac:dyDescent="0.2">
      <c r="A260" s="435"/>
      <c r="B260" s="234" t="s">
        <v>937</v>
      </c>
      <c r="C260" s="577" t="s">
        <v>1018</v>
      </c>
      <c r="D260" s="713"/>
      <c r="E260" s="714"/>
      <c r="F260" s="713"/>
      <c r="G260" s="714"/>
      <c r="H260" s="713"/>
      <c r="I260" s="714"/>
      <c r="J260" s="713"/>
      <c r="K260" s="714"/>
      <c r="L260" s="713"/>
      <c r="M260" s="714"/>
      <c r="N260" s="713"/>
      <c r="O260" s="714"/>
      <c r="P260" s="713"/>
      <c r="Q260" s="714"/>
      <c r="R260" s="713"/>
      <c r="S260" s="714"/>
      <c r="T260" s="564" t="str">
        <f>IF(T258="na","na","")</f>
        <v/>
      </c>
      <c r="U260" s="106">
        <f t="shared" si="30"/>
        <v>0</v>
      </c>
      <c r="V260" s="560">
        <f>IF(T260="na",0,5)</f>
        <v>5</v>
      </c>
      <c r="W260" s="85">
        <f>COUNTIF(D260:S260,"a")+COUNTIF(D260:S260,"s")+COUNTIF(T260,"na")</f>
        <v>0</v>
      </c>
      <c r="X260" s="356"/>
      <c r="Y260" s="299"/>
      <c r="Z260" s="302" t="s">
        <v>239</v>
      </c>
      <c r="AA260" s="280"/>
      <c r="AB260" s="280"/>
      <c r="AC260" s="280"/>
      <c r="AD260" s="280"/>
      <c r="AE260" s="280"/>
      <c r="AF260" s="280"/>
      <c r="AG260" s="280"/>
      <c r="AH260" s="280"/>
      <c r="AI260" s="280"/>
      <c r="AJ260" s="280"/>
      <c r="AK260" s="280"/>
      <c r="AL260" s="280"/>
      <c r="AM260" s="280"/>
      <c r="AN260" s="280"/>
      <c r="AO260" s="280"/>
      <c r="AP260" s="280"/>
      <c r="AQ260" s="280"/>
      <c r="AR260" s="280"/>
      <c r="AS260" s="280"/>
      <c r="AT260" s="280"/>
      <c r="AU260" s="280"/>
      <c r="AV260" s="280"/>
      <c r="AW260" s="280"/>
      <c r="AX260" s="280"/>
      <c r="AY260" s="280"/>
      <c r="AZ260" s="280"/>
      <c r="BA260" s="280"/>
      <c r="BB260" s="280"/>
      <c r="BC260" s="280"/>
      <c r="BD260" s="280"/>
      <c r="BE260" s="280"/>
      <c r="BF260" s="280"/>
      <c r="BG260" s="280"/>
      <c r="BH260" s="280"/>
      <c r="BI260" s="280"/>
      <c r="BJ260" s="280"/>
      <c r="BK260" s="280"/>
      <c r="BL260" s="280"/>
      <c r="BM260" s="280"/>
      <c r="BN260" s="280"/>
      <c r="BO260" s="280"/>
      <c r="BP260" s="280"/>
      <c r="BQ260" s="280"/>
      <c r="BR260" s="280"/>
      <c r="BS260" s="280"/>
      <c r="BT260" s="280"/>
      <c r="BU260" s="280"/>
      <c r="BV260" s="280"/>
      <c r="BW260" s="280"/>
      <c r="BX260" s="280"/>
      <c r="BY260" s="280"/>
      <c r="BZ260" s="280"/>
      <c r="CA260" s="280"/>
      <c r="CB260" s="280"/>
      <c r="CC260" s="280"/>
      <c r="CD260" s="280"/>
      <c r="CE260" s="280"/>
      <c r="CF260" s="280"/>
      <c r="CG260" s="280"/>
      <c r="CH260" s="280"/>
    </row>
    <row r="261" spans="1:86" s="3" customFormat="1" ht="30" customHeight="1" x14ac:dyDescent="0.2">
      <c r="A261" s="435"/>
      <c r="B261" s="80"/>
      <c r="C261" s="368" t="s">
        <v>938</v>
      </c>
      <c r="D261" s="905"/>
      <c r="E261" s="906"/>
      <c r="F261" s="906"/>
      <c r="G261" s="906"/>
      <c r="H261" s="906"/>
      <c r="I261" s="906"/>
      <c r="J261" s="906"/>
      <c r="K261" s="906"/>
      <c r="L261" s="906"/>
      <c r="M261" s="906"/>
      <c r="N261" s="906"/>
      <c r="O261" s="906"/>
      <c r="P261" s="906"/>
      <c r="Q261" s="906"/>
      <c r="R261" s="906"/>
      <c r="S261" s="906"/>
      <c r="T261" s="906"/>
      <c r="U261" s="906"/>
      <c r="V261" s="907"/>
      <c r="W261" s="85"/>
      <c r="X261" s="360"/>
      <c r="Y261" s="299"/>
      <c r="Z261" s="302"/>
      <c r="AA261" s="280"/>
      <c r="AB261" s="280"/>
      <c r="AC261" s="280"/>
      <c r="AD261" s="280"/>
      <c r="AE261" s="280"/>
      <c r="AF261" s="280"/>
      <c r="AG261" s="280"/>
      <c r="AH261" s="280"/>
      <c r="AI261" s="280"/>
      <c r="AJ261" s="280"/>
      <c r="AK261" s="280"/>
      <c r="AL261" s="280"/>
      <c r="AM261" s="280"/>
      <c r="AN261" s="280"/>
      <c r="AO261" s="280"/>
      <c r="AP261" s="280"/>
      <c r="AQ261" s="280"/>
      <c r="AR261" s="280"/>
      <c r="AS261" s="280"/>
      <c r="AT261" s="280"/>
      <c r="AU261" s="280"/>
      <c r="AV261" s="280"/>
      <c r="AW261" s="280"/>
      <c r="AX261" s="280"/>
      <c r="AY261" s="280"/>
      <c r="AZ261" s="280"/>
      <c r="BA261" s="280"/>
      <c r="BB261" s="280"/>
      <c r="BC261" s="280"/>
      <c r="BD261" s="280"/>
      <c r="BE261" s="280"/>
      <c r="BF261" s="280"/>
      <c r="BG261" s="280"/>
      <c r="BH261" s="280"/>
      <c r="BI261" s="280"/>
      <c r="BJ261" s="280"/>
      <c r="BK261" s="280"/>
      <c r="BL261" s="280"/>
      <c r="BM261" s="280"/>
      <c r="BN261" s="280"/>
      <c r="BO261" s="280"/>
      <c r="BP261" s="280"/>
      <c r="BQ261" s="280"/>
      <c r="BR261" s="280"/>
      <c r="BS261" s="280"/>
      <c r="BT261" s="280"/>
      <c r="BU261" s="280"/>
      <c r="BV261" s="280"/>
      <c r="BW261" s="280"/>
      <c r="BX261" s="280"/>
      <c r="BY261" s="280"/>
      <c r="BZ261" s="280"/>
      <c r="CA261" s="280"/>
      <c r="CB261" s="280"/>
      <c r="CC261" s="280"/>
      <c r="CD261" s="280"/>
      <c r="CE261" s="280"/>
      <c r="CF261" s="280"/>
      <c r="CG261" s="280"/>
      <c r="CH261" s="280"/>
    </row>
    <row r="262" spans="1:86" s="3" customFormat="1" ht="45" customHeight="1" thickBot="1" x14ac:dyDescent="0.25">
      <c r="A262" s="435"/>
      <c r="B262" s="234" t="s">
        <v>939</v>
      </c>
      <c r="C262" s="154" t="s">
        <v>1019</v>
      </c>
      <c r="D262" s="672"/>
      <c r="E262" s="673"/>
      <c r="F262" s="672"/>
      <c r="G262" s="673"/>
      <c r="H262" s="672"/>
      <c r="I262" s="673"/>
      <c r="J262" s="672"/>
      <c r="K262" s="673"/>
      <c r="L262" s="672"/>
      <c r="M262" s="673"/>
      <c r="N262" s="672"/>
      <c r="O262" s="673"/>
      <c r="P262" s="672"/>
      <c r="Q262" s="673"/>
      <c r="R262" s="672"/>
      <c r="S262" s="673"/>
      <c r="T262" s="112"/>
      <c r="U262" s="67">
        <f t="shared" ref="U262" si="31">IF(OR(D262="s",F262="s",H262="s",J262="s",L262="s",N262="s",P262="s",R262="s"), 0, IF(OR(D262="a",F262="a",H262="a",J262="a",L262="a",N262="a",P262="a",R262="a"),V262,0))</f>
        <v>0</v>
      </c>
      <c r="V262" s="385">
        <f>IF(T262="na",0,20)</f>
        <v>20</v>
      </c>
      <c r="W262" s="85">
        <f>COUNTIF(D262:S262,"a")+COUNTIF(D262:S262,"s")+COUNTIF(T262,"na")</f>
        <v>0</v>
      </c>
      <c r="X262" s="356"/>
      <c r="Y262" s="299"/>
      <c r="Z262" s="302" t="s">
        <v>239</v>
      </c>
      <c r="AA262" s="280"/>
      <c r="AB262" s="280"/>
      <c r="AC262" s="280"/>
      <c r="AD262" s="280"/>
      <c r="AE262" s="280"/>
      <c r="AF262" s="280"/>
      <c r="AG262" s="280"/>
      <c r="AH262" s="280"/>
      <c r="AI262" s="280"/>
      <c r="AJ262" s="280"/>
      <c r="AK262" s="280"/>
      <c r="AL262" s="280"/>
      <c r="AM262" s="280"/>
      <c r="AN262" s="280"/>
      <c r="AO262" s="280"/>
      <c r="AP262" s="280"/>
      <c r="AQ262" s="280"/>
      <c r="AR262" s="280"/>
      <c r="AS262" s="280"/>
      <c r="AT262" s="280"/>
      <c r="AU262" s="280"/>
      <c r="AV262" s="280"/>
      <c r="AW262" s="280"/>
      <c r="AX262" s="280"/>
      <c r="AY262" s="280"/>
      <c r="AZ262" s="280"/>
      <c r="BA262" s="280"/>
      <c r="BB262" s="280"/>
      <c r="BC262" s="280"/>
      <c r="BD262" s="280"/>
      <c r="BE262" s="280"/>
      <c r="BF262" s="280"/>
      <c r="BG262" s="280"/>
      <c r="BH262" s="280"/>
      <c r="BI262" s="280"/>
      <c r="BJ262" s="280"/>
      <c r="BK262" s="280"/>
      <c r="BL262" s="280"/>
      <c r="BM262" s="280"/>
      <c r="BN262" s="280"/>
      <c r="BO262" s="280"/>
      <c r="BP262" s="280"/>
      <c r="BQ262" s="280"/>
      <c r="BR262" s="280"/>
      <c r="BS262" s="280"/>
      <c r="BT262" s="280"/>
      <c r="BU262" s="280"/>
      <c r="BV262" s="280"/>
      <c r="BW262" s="280"/>
      <c r="BX262" s="280"/>
      <c r="BY262" s="280"/>
      <c r="BZ262" s="280"/>
      <c r="CA262" s="280"/>
      <c r="CB262" s="280"/>
      <c r="CC262" s="280"/>
      <c r="CD262" s="280"/>
      <c r="CE262" s="280"/>
      <c r="CF262" s="280"/>
      <c r="CG262" s="280"/>
      <c r="CH262" s="280"/>
    </row>
    <row r="263" spans="1:86" s="3" customFormat="1" ht="21" customHeight="1" thickTop="1" thickBot="1" x14ac:dyDescent="0.25">
      <c r="A263" s="383"/>
      <c r="B263" s="8"/>
      <c r="C263" s="174"/>
      <c r="D263" s="677" t="s">
        <v>515</v>
      </c>
      <c r="E263" s="760"/>
      <c r="F263" s="760"/>
      <c r="G263" s="760"/>
      <c r="H263" s="760"/>
      <c r="I263" s="760"/>
      <c r="J263" s="760"/>
      <c r="K263" s="760"/>
      <c r="L263" s="760"/>
      <c r="M263" s="760"/>
      <c r="N263" s="760"/>
      <c r="O263" s="760"/>
      <c r="P263" s="760"/>
      <c r="Q263" s="760"/>
      <c r="R263" s="760"/>
      <c r="S263" s="760"/>
      <c r="T263" s="761"/>
      <c r="U263" s="224">
        <f>SUM(U242:U262)</f>
        <v>0</v>
      </c>
      <c r="V263" s="388">
        <f>SUM(V242:V246)+SUM(V250)+SUM(V253)+SUM(V255:V262)</f>
        <v>140</v>
      </c>
      <c r="W263" s="85"/>
      <c r="X263" s="363"/>
      <c r="Y263" s="299"/>
      <c r="Z263" s="302"/>
      <c r="AA263" s="280"/>
      <c r="AB263" s="280"/>
      <c r="AC263" s="280"/>
      <c r="AD263" s="280"/>
      <c r="AE263" s="280"/>
      <c r="AF263" s="280"/>
      <c r="AG263" s="280"/>
      <c r="AH263" s="280"/>
      <c r="AI263" s="280"/>
      <c r="AJ263" s="280"/>
      <c r="AK263" s="280"/>
      <c r="AL263" s="280"/>
      <c r="AM263" s="280"/>
      <c r="AN263" s="280"/>
      <c r="AO263" s="280"/>
      <c r="AP263" s="280"/>
      <c r="AQ263" s="280"/>
      <c r="AR263" s="280"/>
      <c r="AS263" s="280"/>
      <c r="AT263" s="280"/>
      <c r="AU263" s="280"/>
      <c r="AV263" s="280"/>
      <c r="AW263" s="280"/>
      <c r="AX263" s="280"/>
      <c r="AY263" s="280"/>
      <c r="AZ263" s="280"/>
      <c r="BA263" s="280"/>
      <c r="BB263" s="280"/>
      <c r="BC263" s="280"/>
      <c r="BD263" s="280"/>
      <c r="BE263" s="280"/>
      <c r="BF263" s="280"/>
      <c r="BG263" s="280"/>
      <c r="BH263" s="280"/>
      <c r="BI263" s="280"/>
      <c r="BJ263" s="280"/>
      <c r="BK263" s="280"/>
      <c r="BL263" s="280"/>
      <c r="BM263" s="280"/>
      <c r="BN263" s="280"/>
      <c r="BO263" s="280"/>
      <c r="BP263" s="280"/>
      <c r="BQ263" s="280"/>
      <c r="BR263" s="280"/>
      <c r="BS263" s="280"/>
      <c r="BT263" s="280"/>
      <c r="BU263" s="280"/>
      <c r="BV263" s="280"/>
      <c r="BW263" s="280"/>
      <c r="BX263" s="280"/>
      <c r="BY263" s="280"/>
      <c r="BZ263" s="280"/>
      <c r="CA263" s="280"/>
      <c r="CB263" s="280"/>
      <c r="CC263" s="280"/>
      <c r="CD263" s="280"/>
      <c r="CE263" s="280"/>
      <c r="CF263" s="280"/>
      <c r="CG263" s="280"/>
      <c r="CH263" s="280"/>
    </row>
    <row r="264" spans="1:86" s="3" customFormat="1" ht="21" customHeight="1" thickBot="1" x14ac:dyDescent="0.25">
      <c r="A264" s="382"/>
      <c r="B264" s="458"/>
      <c r="C264" s="365"/>
      <c r="D264" s="875"/>
      <c r="E264" s="682"/>
      <c r="F264" s="720">
        <f>IF(AND(T262="na",T258="na"),0,IF(T258="na",20,IF(T262="na",15,35)))</f>
        <v>35</v>
      </c>
      <c r="G264" s="675"/>
      <c r="H264" s="675"/>
      <c r="I264" s="675"/>
      <c r="J264" s="675"/>
      <c r="K264" s="675"/>
      <c r="L264" s="675"/>
      <c r="M264" s="675"/>
      <c r="N264" s="675"/>
      <c r="O264" s="675"/>
      <c r="P264" s="675"/>
      <c r="Q264" s="675"/>
      <c r="R264" s="675"/>
      <c r="S264" s="675"/>
      <c r="T264" s="675"/>
      <c r="U264" s="675"/>
      <c r="V264" s="676"/>
      <c r="W264" s="85"/>
      <c r="X264" s="360"/>
      <c r="Y264" s="299"/>
      <c r="Z264" s="302"/>
      <c r="AA264" s="280"/>
      <c r="AB264" s="280"/>
      <c r="AC264" s="280"/>
      <c r="AD264" s="280"/>
      <c r="AE264" s="280"/>
      <c r="AF264" s="280"/>
      <c r="AG264" s="280"/>
      <c r="AH264" s="280"/>
      <c r="AI264" s="280"/>
      <c r="AJ264" s="280"/>
      <c r="AK264" s="280"/>
      <c r="AL264" s="280"/>
      <c r="AM264" s="280"/>
      <c r="AN264" s="280"/>
      <c r="AO264" s="280"/>
      <c r="AP264" s="280"/>
      <c r="AQ264" s="280"/>
      <c r="AR264" s="280"/>
      <c r="AS264" s="280"/>
      <c r="AT264" s="280"/>
      <c r="AU264" s="280"/>
      <c r="AV264" s="280"/>
      <c r="AW264" s="280"/>
      <c r="AX264" s="280"/>
      <c r="AY264" s="280"/>
      <c r="AZ264" s="280"/>
      <c r="BA264" s="280"/>
      <c r="BB264" s="280"/>
      <c r="BC264" s="280"/>
      <c r="BD264" s="280"/>
      <c r="BE264" s="280"/>
      <c r="BF264" s="280"/>
      <c r="BG264" s="280"/>
      <c r="BH264" s="280"/>
      <c r="BI264" s="280"/>
      <c r="BJ264" s="280"/>
      <c r="BK264" s="280"/>
      <c r="BL264" s="280"/>
      <c r="BM264" s="280"/>
      <c r="BN264" s="280"/>
      <c r="BO264" s="280"/>
      <c r="BP264" s="280"/>
      <c r="BQ264" s="280"/>
      <c r="BR264" s="280"/>
      <c r="BS264" s="280"/>
      <c r="BT264" s="280"/>
      <c r="BU264" s="280"/>
      <c r="BV264" s="280"/>
      <c r="BW264" s="280"/>
      <c r="BX264" s="280"/>
      <c r="BY264" s="280"/>
      <c r="BZ264" s="280"/>
      <c r="CA264" s="280"/>
      <c r="CB264" s="280"/>
      <c r="CC264" s="280"/>
      <c r="CD264" s="280"/>
      <c r="CE264" s="280"/>
      <c r="CF264" s="280"/>
      <c r="CG264" s="280"/>
      <c r="CH264" s="280"/>
    </row>
    <row r="265" spans="1:86" s="3" customFormat="1" ht="30" customHeight="1" x14ac:dyDescent="0.2">
      <c r="A265" s="380"/>
      <c r="B265" s="561">
        <v>5420</v>
      </c>
      <c r="C265" s="582" t="s">
        <v>940</v>
      </c>
      <c r="D265" s="37"/>
      <c r="E265" s="583"/>
      <c r="F265" s="37"/>
      <c r="G265" s="583"/>
      <c r="H265" s="37"/>
      <c r="I265" s="583"/>
      <c r="J265" s="37"/>
      <c r="K265" s="583"/>
      <c r="L265" s="37" t="s">
        <v>514</v>
      </c>
      <c r="M265" s="583"/>
      <c r="N265" s="37"/>
      <c r="O265" s="583"/>
      <c r="P265" s="37"/>
      <c r="Q265" s="583"/>
      <c r="R265" s="37"/>
      <c r="S265" s="583"/>
      <c r="T265" s="584"/>
      <c r="U265" s="585"/>
      <c r="V265" s="585"/>
      <c r="W265" s="85"/>
      <c r="X265" s="360"/>
      <c r="Y265" s="299"/>
      <c r="Z265" s="302"/>
      <c r="AA265" s="280"/>
      <c r="AB265" s="280"/>
      <c r="AC265" s="280"/>
      <c r="AD265" s="280"/>
      <c r="AE265" s="280"/>
      <c r="AF265" s="280"/>
      <c r="AG265" s="280"/>
      <c r="AH265" s="280"/>
      <c r="AI265" s="280"/>
      <c r="AJ265" s="280"/>
      <c r="AK265" s="280"/>
      <c r="AL265" s="280"/>
      <c r="AM265" s="280"/>
      <c r="AN265" s="280"/>
      <c r="AO265" s="280"/>
      <c r="AP265" s="280"/>
      <c r="AQ265" s="280"/>
      <c r="AR265" s="280"/>
      <c r="AS265" s="280"/>
      <c r="AT265" s="280"/>
      <c r="AU265" s="280"/>
      <c r="AV265" s="280"/>
      <c r="AW265" s="280"/>
      <c r="AX265" s="280"/>
      <c r="AY265" s="280"/>
      <c r="AZ265" s="280"/>
      <c r="BA265" s="280"/>
      <c r="BB265" s="280"/>
      <c r="BC265" s="280"/>
      <c r="BD265" s="280"/>
      <c r="BE265" s="280"/>
      <c r="BF265" s="280"/>
      <c r="BG265" s="280"/>
      <c r="BH265" s="280"/>
      <c r="BI265" s="280"/>
      <c r="BJ265" s="280"/>
      <c r="BK265" s="280"/>
      <c r="BL265" s="280"/>
      <c r="BM265" s="280"/>
      <c r="BN265" s="280"/>
      <c r="BO265" s="280"/>
      <c r="BP265" s="280"/>
      <c r="BQ265" s="280"/>
      <c r="BR265" s="280"/>
      <c r="BS265" s="280"/>
      <c r="BT265" s="280"/>
      <c r="BU265" s="280"/>
      <c r="BV265" s="280"/>
      <c r="BW265" s="280"/>
      <c r="BX265" s="280"/>
      <c r="BY265" s="280"/>
      <c r="BZ265" s="280"/>
      <c r="CA265" s="280"/>
      <c r="CB265" s="280"/>
      <c r="CC265" s="280"/>
      <c r="CD265" s="280"/>
      <c r="CE265" s="280"/>
      <c r="CF265" s="280"/>
      <c r="CG265" s="280"/>
      <c r="CH265" s="280"/>
    </row>
    <row r="266" spans="1:86" s="3" customFormat="1" ht="30" customHeight="1" x14ac:dyDescent="0.2">
      <c r="A266" s="383"/>
      <c r="B266" s="234"/>
      <c r="C266" s="368" t="s">
        <v>930</v>
      </c>
      <c r="D266" s="668"/>
      <c r="E266" s="669"/>
      <c r="F266" s="669"/>
      <c r="G266" s="669"/>
      <c r="H266" s="669"/>
      <c r="I266" s="669"/>
      <c r="J266" s="669"/>
      <c r="K266" s="669"/>
      <c r="L266" s="669"/>
      <c r="M266" s="669"/>
      <c r="N266" s="669"/>
      <c r="O266" s="669"/>
      <c r="P266" s="669"/>
      <c r="Q266" s="669"/>
      <c r="R266" s="669"/>
      <c r="S266" s="669"/>
      <c r="T266" s="669"/>
      <c r="U266" s="669"/>
      <c r="V266" s="733"/>
      <c r="W266" s="85"/>
      <c r="X266" s="350"/>
      <c r="Y266" s="280"/>
      <c r="Z266" s="302"/>
      <c r="AA266" s="280"/>
      <c r="AB266" s="280"/>
      <c r="AC266" s="280"/>
      <c r="AD266" s="280"/>
      <c r="AE266" s="280"/>
      <c r="AF266" s="280"/>
      <c r="AG266" s="280"/>
      <c r="AH266" s="280"/>
      <c r="AI266" s="280"/>
      <c r="AJ266" s="280"/>
      <c r="AK266" s="280"/>
      <c r="AL266" s="280"/>
      <c r="AM266" s="280"/>
      <c r="AN266" s="280"/>
      <c r="AO266" s="280"/>
      <c r="AP266" s="280"/>
      <c r="AQ266" s="280"/>
      <c r="AR266" s="280"/>
      <c r="AS266" s="280"/>
      <c r="AT266" s="280"/>
      <c r="AU266" s="280"/>
      <c r="AV266" s="280"/>
      <c r="AW266" s="280"/>
      <c r="AX266" s="280"/>
      <c r="AY266" s="280"/>
      <c r="AZ266" s="280"/>
      <c r="BA266" s="280"/>
      <c r="BB266" s="280"/>
      <c r="BC266" s="280"/>
      <c r="BD266" s="280"/>
      <c r="BE266" s="280"/>
      <c r="BF266" s="280"/>
      <c r="BG266" s="280"/>
      <c r="BH266" s="280"/>
      <c r="BI266" s="280"/>
      <c r="BJ266" s="280"/>
      <c r="BK266" s="280"/>
      <c r="BL266" s="280"/>
      <c r="BM266" s="280"/>
      <c r="BN266" s="280"/>
      <c r="BO266" s="280"/>
      <c r="BP266" s="280"/>
      <c r="BQ266" s="280"/>
      <c r="BR266" s="280"/>
      <c r="BS266" s="280"/>
      <c r="BT266" s="280"/>
      <c r="BU266" s="280"/>
      <c r="BV266" s="280"/>
      <c r="BW266" s="280"/>
      <c r="BX266" s="280"/>
      <c r="BY266" s="280"/>
      <c r="BZ266" s="280"/>
      <c r="CA266" s="280"/>
      <c r="CB266" s="280"/>
      <c r="CC266" s="280"/>
      <c r="CD266" s="280"/>
      <c r="CE266" s="280"/>
      <c r="CF266" s="280"/>
      <c r="CG266" s="280"/>
      <c r="CH266" s="280"/>
    </row>
    <row r="267" spans="1:86" s="3" customFormat="1" ht="40.5" x14ac:dyDescent="0.2">
      <c r="A267" s="478"/>
      <c r="B267" s="561" t="s">
        <v>941</v>
      </c>
      <c r="C267" s="361" t="s">
        <v>1020</v>
      </c>
      <c r="D267" s="683"/>
      <c r="E267" s="684"/>
      <c r="F267" s="683"/>
      <c r="G267" s="684"/>
      <c r="H267" s="683"/>
      <c r="I267" s="684"/>
      <c r="J267" s="683"/>
      <c r="K267" s="684"/>
      <c r="L267" s="683"/>
      <c r="M267" s="684"/>
      <c r="N267" s="683"/>
      <c r="O267" s="684"/>
      <c r="P267" s="683"/>
      <c r="Q267" s="684"/>
      <c r="R267" s="683"/>
      <c r="S267" s="684"/>
      <c r="T267" s="576"/>
      <c r="U267" s="469">
        <f>IF(OR(D267="s",F267="s",H267="s",J267="s",L267="s",N267="s",P267="s",R267="s"), 0, IF(OR(D267="a",F267="a",H267="a",J267="a",L267="a",N267="a",P267="a",R267="a"),V267,0))</f>
        <v>0</v>
      </c>
      <c r="V267" s="560">
        <f>IF(T267="na",0,10)</f>
        <v>10</v>
      </c>
      <c r="W267" s="85">
        <f>COUNTIF(D267:S267,"a")+COUNTIF(D267:S267,"s")+COUNTIF(T267,"na")</f>
        <v>0</v>
      </c>
      <c r="X267" s="356"/>
      <c r="Y267" s="299"/>
      <c r="Z267" s="302"/>
      <c r="AA267" s="280"/>
      <c r="AB267" s="479"/>
      <c r="AC267" s="479"/>
      <c r="AD267" s="479"/>
      <c r="AE267" s="280"/>
      <c r="AF267" s="280"/>
      <c r="AG267" s="280"/>
      <c r="AH267" s="280"/>
      <c r="AI267" s="280"/>
      <c r="AJ267" s="280"/>
      <c r="AK267" s="280"/>
      <c r="AL267" s="280"/>
      <c r="AM267" s="280"/>
      <c r="AN267" s="280"/>
      <c r="AO267" s="280"/>
      <c r="AP267" s="280"/>
      <c r="AQ267" s="280"/>
      <c r="AR267" s="280"/>
      <c r="AS267" s="280"/>
      <c r="AT267" s="280"/>
      <c r="AU267" s="280"/>
      <c r="AV267" s="280"/>
      <c r="AW267" s="280"/>
      <c r="AX267" s="280"/>
      <c r="AY267" s="280"/>
      <c r="AZ267" s="280"/>
      <c r="BA267" s="280"/>
      <c r="BB267" s="280"/>
      <c r="BC267" s="280"/>
      <c r="BD267" s="280"/>
      <c r="BE267" s="280"/>
      <c r="BF267" s="280"/>
      <c r="BG267" s="280"/>
      <c r="BH267" s="280"/>
      <c r="BI267" s="280"/>
      <c r="BJ267" s="280"/>
      <c r="BK267" s="280"/>
      <c r="BL267" s="280"/>
      <c r="BM267" s="280"/>
      <c r="BN267" s="280"/>
      <c r="BO267" s="280"/>
      <c r="BP267" s="280"/>
      <c r="BQ267" s="280"/>
      <c r="BR267" s="280"/>
      <c r="BS267" s="280"/>
      <c r="BT267" s="280"/>
      <c r="BU267" s="280"/>
      <c r="BV267" s="280"/>
      <c r="BW267" s="280"/>
      <c r="BX267" s="280"/>
      <c r="BY267" s="280"/>
      <c r="BZ267" s="280"/>
      <c r="CA267" s="280"/>
      <c r="CB267" s="280"/>
      <c r="CC267" s="280"/>
      <c r="CD267" s="280"/>
      <c r="CE267" s="280"/>
      <c r="CF267" s="280"/>
      <c r="CG267" s="280"/>
      <c r="CH267" s="280"/>
    </row>
    <row r="268" spans="1:86" s="3" customFormat="1" ht="30" customHeight="1" x14ac:dyDescent="0.2">
      <c r="A268" s="383"/>
      <c r="B268" s="234"/>
      <c r="C268" s="368" t="s">
        <v>932</v>
      </c>
      <c r="D268" s="668"/>
      <c r="E268" s="669"/>
      <c r="F268" s="669"/>
      <c r="G268" s="669"/>
      <c r="H268" s="669"/>
      <c r="I268" s="669"/>
      <c r="J268" s="669"/>
      <c r="K268" s="669"/>
      <c r="L268" s="669"/>
      <c r="M268" s="669"/>
      <c r="N268" s="669"/>
      <c r="O268" s="669"/>
      <c r="P268" s="669"/>
      <c r="Q268" s="669"/>
      <c r="R268" s="669"/>
      <c r="S268" s="669"/>
      <c r="T268" s="669"/>
      <c r="U268" s="669"/>
      <c r="V268" s="733"/>
      <c r="W268" s="85"/>
      <c r="X268" s="350"/>
      <c r="Y268" s="280"/>
      <c r="Z268" s="302"/>
      <c r="AA268" s="280"/>
      <c r="AB268" s="280"/>
      <c r="AC268" s="280"/>
      <c r="AD268" s="280"/>
      <c r="AE268" s="280"/>
      <c r="AF268" s="280"/>
      <c r="AG268" s="280"/>
      <c r="AH268" s="280"/>
      <c r="AI268" s="280"/>
      <c r="AJ268" s="280"/>
      <c r="AK268" s="280"/>
      <c r="AL268" s="280"/>
      <c r="AM268" s="280"/>
      <c r="AN268" s="280"/>
      <c r="AO268" s="280"/>
      <c r="AP268" s="280"/>
      <c r="AQ268" s="280"/>
      <c r="AR268" s="280"/>
      <c r="AS268" s="280"/>
      <c r="AT268" s="280"/>
      <c r="AU268" s="280"/>
      <c r="AV268" s="280"/>
      <c r="AW268" s="280"/>
      <c r="AX268" s="280"/>
      <c r="AY268" s="280"/>
      <c r="AZ268" s="280"/>
      <c r="BA268" s="280"/>
      <c r="BB268" s="280"/>
      <c r="BC268" s="280"/>
      <c r="BD268" s="280"/>
      <c r="BE268" s="280"/>
      <c r="BF268" s="280"/>
      <c r="BG268" s="280"/>
      <c r="BH268" s="280"/>
      <c r="BI268" s="280"/>
      <c r="BJ268" s="280"/>
      <c r="BK268" s="280"/>
      <c r="BL268" s="280"/>
      <c r="BM268" s="280"/>
      <c r="BN268" s="280"/>
      <c r="BO268" s="280"/>
      <c r="BP268" s="280"/>
      <c r="BQ268" s="280"/>
      <c r="BR268" s="280"/>
      <c r="BS268" s="280"/>
      <c r="BT268" s="280"/>
      <c r="BU268" s="280"/>
      <c r="BV268" s="280"/>
      <c r="BW268" s="280"/>
      <c r="BX268" s="280"/>
      <c r="BY268" s="280"/>
      <c r="BZ268" s="280"/>
      <c r="CA268" s="280"/>
      <c r="CB268" s="280"/>
      <c r="CC268" s="280"/>
      <c r="CD268" s="280"/>
      <c r="CE268" s="280"/>
      <c r="CF268" s="280"/>
      <c r="CG268" s="280"/>
      <c r="CH268" s="280"/>
    </row>
    <row r="269" spans="1:86" s="3" customFormat="1" ht="106.5" customHeight="1" x14ac:dyDescent="0.2">
      <c r="A269" s="478"/>
      <c r="B269" s="561" t="s">
        <v>942</v>
      </c>
      <c r="C269" s="361" t="s">
        <v>1021</v>
      </c>
      <c r="D269" s="683"/>
      <c r="E269" s="684"/>
      <c r="F269" s="683"/>
      <c r="G269" s="684"/>
      <c r="H269" s="683"/>
      <c r="I269" s="684"/>
      <c r="J269" s="683"/>
      <c r="K269" s="684"/>
      <c r="L269" s="683"/>
      <c r="M269" s="684"/>
      <c r="N269" s="683"/>
      <c r="O269" s="684"/>
      <c r="P269" s="683"/>
      <c r="Q269" s="684"/>
      <c r="R269" s="683"/>
      <c r="S269" s="684"/>
      <c r="T269" s="576"/>
      <c r="U269" s="469">
        <f>IF(OR(D269="s",F269="s",H269="s",J269="s",L269="s",N269="s",P269="s",R269="s"), 0, IF(OR(D269="a",F269="a",H269="a",J269="a",L269="a",N269="a",P269="a",R269="a"),V269,0))</f>
        <v>0</v>
      </c>
      <c r="V269" s="560">
        <f>IF(T269="na",0,30)</f>
        <v>30</v>
      </c>
      <c r="W269" s="85">
        <f>COUNTIF(D269:S269,"a")+COUNTIF(D269:S269,"s")+COUNTIF(T269,"na")</f>
        <v>0</v>
      </c>
      <c r="X269" s="356"/>
      <c r="Y269" s="299"/>
      <c r="Z269" s="302"/>
      <c r="AA269" s="280"/>
      <c r="AB269" s="280"/>
      <c r="AC269" s="280"/>
      <c r="AD269" s="280"/>
      <c r="AE269" s="280"/>
      <c r="AF269" s="280"/>
      <c r="AG269" s="280"/>
      <c r="AH269" s="280"/>
      <c r="AI269" s="280"/>
      <c r="AJ269" s="280"/>
      <c r="AK269" s="280"/>
      <c r="AL269" s="280"/>
      <c r="AM269" s="280"/>
      <c r="AN269" s="280"/>
      <c r="AO269" s="280"/>
      <c r="AP269" s="280"/>
      <c r="AQ269" s="280"/>
      <c r="AR269" s="280"/>
      <c r="AS269" s="280"/>
      <c r="AT269" s="280"/>
      <c r="AU269" s="280"/>
      <c r="AV269" s="280"/>
      <c r="AW269" s="280"/>
      <c r="AX269" s="280"/>
      <c r="AY269" s="280"/>
      <c r="AZ269" s="280"/>
      <c r="BA269" s="280"/>
      <c r="BB269" s="280"/>
      <c r="BC269" s="280"/>
      <c r="BD269" s="280"/>
      <c r="BE269" s="280"/>
      <c r="BF269" s="280"/>
      <c r="BG269" s="280"/>
      <c r="BH269" s="280"/>
      <c r="BI269" s="280"/>
      <c r="BJ269" s="280"/>
      <c r="BK269" s="280"/>
      <c r="BL269" s="280"/>
      <c r="BM269" s="280"/>
      <c r="BN269" s="280"/>
      <c r="BO269" s="280"/>
      <c r="BP269" s="280"/>
      <c r="BQ269" s="280"/>
      <c r="BR269" s="280"/>
      <c r="BS269" s="280"/>
      <c r="BT269" s="280"/>
      <c r="BU269" s="280"/>
      <c r="BV269" s="280"/>
      <c r="BW269" s="280"/>
      <c r="BX269" s="280"/>
      <c r="BY269" s="280"/>
      <c r="BZ269" s="280"/>
      <c r="CA269" s="280"/>
      <c r="CB269" s="280"/>
      <c r="CC269" s="280"/>
      <c r="CD269" s="280"/>
      <c r="CE269" s="280"/>
      <c r="CF269" s="280"/>
      <c r="CG269" s="280"/>
      <c r="CH269" s="280"/>
    </row>
    <row r="270" spans="1:86" s="3" customFormat="1" ht="30" customHeight="1" x14ac:dyDescent="0.2">
      <c r="A270" s="383"/>
      <c r="B270" s="234"/>
      <c r="C270" s="368" t="s">
        <v>934</v>
      </c>
      <c r="D270" s="668"/>
      <c r="E270" s="669"/>
      <c r="F270" s="669"/>
      <c r="G270" s="669"/>
      <c r="H270" s="669"/>
      <c r="I270" s="669"/>
      <c r="J270" s="669"/>
      <c r="K270" s="669"/>
      <c r="L270" s="669"/>
      <c r="M270" s="669"/>
      <c r="N270" s="669"/>
      <c r="O270" s="669"/>
      <c r="P270" s="669"/>
      <c r="Q270" s="669"/>
      <c r="R270" s="669"/>
      <c r="S270" s="669"/>
      <c r="T270" s="669"/>
      <c r="U270" s="669"/>
      <c r="V270" s="733"/>
      <c r="W270" s="85"/>
      <c r="X270" s="350"/>
      <c r="Y270" s="280"/>
      <c r="Z270" s="302"/>
      <c r="AA270" s="280"/>
      <c r="AB270" s="280"/>
      <c r="AC270" s="280"/>
      <c r="AD270" s="280"/>
      <c r="AE270" s="280"/>
      <c r="AF270" s="280"/>
      <c r="AG270" s="280"/>
      <c r="AH270" s="280"/>
      <c r="AI270" s="280"/>
      <c r="AJ270" s="280"/>
      <c r="AK270" s="280"/>
      <c r="AL270" s="280"/>
      <c r="AM270" s="280"/>
      <c r="AN270" s="280"/>
      <c r="AO270" s="280"/>
      <c r="AP270" s="280"/>
      <c r="AQ270" s="280"/>
      <c r="AR270" s="280"/>
      <c r="AS270" s="280"/>
      <c r="AT270" s="280"/>
      <c r="AU270" s="280"/>
      <c r="AV270" s="280"/>
      <c r="AW270" s="280"/>
      <c r="AX270" s="280"/>
      <c r="AY270" s="280"/>
      <c r="AZ270" s="280"/>
      <c r="BA270" s="280"/>
      <c r="BB270" s="280"/>
      <c r="BC270" s="280"/>
      <c r="BD270" s="280"/>
      <c r="BE270" s="280"/>
      <c r="BF270" s="280"/>
      <c r="BG270" s="280"/>
      <c r="BH270" s="280"/>
      <c r="BI270" s="280"/>
      <c r="BJ270" s="280"/>
      <c r="BK270" s="280"/>
      <c r="BL270" s="280"/>
      <c r="BM270" s="280"/>
      <c r="BN270" s="280"/>
      <c r="BO270" s="280"/>
      <c r="BP270" s="280"/>
      <c r="BQ270" s="280"/>
      <c r="BR270" s="280"/>
      <c r="BS270" s="280"/>
      <c r="BT270" s="280"/>
      <c r="BU270" s="280"/>
      <c r="BV270" s="280"/>
      <c r="BW270" s="280"/>
      <c r="BX270" s="280"/>
      <c r="BY270" s="280"/>
      <c r="BZ270" s="280"/>
      <c r="CA270" s="280"/>
      <c r="CB270" s="280"/>
      <c r="CC270" s="280"/>
      <c r="CD270" s="280"/>
      <c r="CE270" s="280"/>
      <c r="CF270" s="280"/>
      <c r="CG270" s="280"/>
      <c r="CH270" s="280"/>
    </row>
    <row r="271" spans="1:86" s="3" customFormat="1" ht="30" customHeight="1" x14ac:dyDescent="0.2">
      <c r="A271" s="383"/>
      <c r="B271" s="234"/>
      <c r="C271" s="368" t="s">
        <v>943</v>
      </c>
      <c r="D271" s="668"/>
      <c r="E271" s="669"/>
      <c r="F271" s="669"/>
      <c r="G271" s="669"/>
      <c r="H271" s="669"/>
      <c r="I271" s="669"/>
      <c r="J271" s="669"/>
      <c r="K271" s="669"/>
      <c r="L271" s="669"/>
      <c r="M271" s="669"/>
      <c r="N271" s="669"/>
      <c r="O271" s="669"/>
      <c r="P271" s="669"/>
      <c r="Q271" s="669"/>
      <c r="R271" s="669"/>
      <c r="S271" s="669"/>
      <c r="T271" s="669"/>
      <c r="U271" s="669"/>
      <c r="V271" s="733"/>
      <c r="W271" s="85"/>
      <c r="X271" s="350"/>
      <c r="Y271" s="280"/>
      <c r="Z271" s="302"/>
      <c r="AA271" s="280"/>
      <c r="AB271" s="280"/>
      <c r="AC271" s="280"/>
      <c r="AD271" s="280"/>
      <c r="AE271" s="280"/>
      <c r="AF271" s="280"/>
      <c r="AG271" s="280"/>
      <c r="AH271" s="280"/>
      <c r="AI271" s="280"/>
      <c r="AJ271" s="280"/>
      <c r="AK271" s="280"/>
      <c r="AL271" s="280"/>
      <c r="AM271" s="280"/>
      <c r="AN271" s="280"/>
      <c r="AO271" s="280"/>
      <c r="AP271" s="280"/>
      <c r="AQ271" s="280"/>
      <c r="AR271" s="280"/>
      <c r="AS271" s="280"/>
      <c r="AT271" s="280"/>
      <c r="AU271" s="280"/>
      <c r="AV271" s="280"/>
      <c r="AW271" s="280"/>
      <c r="AX271" s="280"/>
      <c r="AY271" s="280"/>
      <c r="AZ271" s="280"/>
      <c r="BA271" s="280"/>
      <c r="BB271" s="280"/>
      <c r="BC271" s="280"/>
      <c r="BD271" s="280"/>
      <c r="BE271" s="280"/>
      <c r="BF271" s="280"/>
      <c r="BG271" s="280"/>
      <c r="BH271" s="280"/>
      <c r="BI271" s="280"/>
      <c r="BJ271" s="280"/>
      <c r="BK271" s="280"/>
      <c r="BL271" s="280"/>
      <c r="BM271" s="280"/>
      <c r="BN271" s="280"/>
      <c r="BO271" s="280"/>
      <c r="BP271" s="280"/>
      <c r="BQ271" s="280"/>
      <c r="BR271" s="280"/>
      <c r="BS271" s="280"/>
      <c r="BT271" s="280"/>
      <c r="BU271" s="280"/>
      <c r="BV271" s="280"/>
      <c r="BW271" s="280"/>
      <c r="BX271" s="280"/>
      <c r="BY271" s="280"/>
      <c r="BZ271" s="280"/>
      <c r="CA271" s="280"/>
      <c r="CB271" s="280"/>
      <c r="CC271" s="280"/>
      <c r="CD271" s="280"/>
      <c r="CE271" s="280"/>
      <c r="CF271" s="280"/>
      <c r="CG271" s="280"/>
      <c r="CH271" s="280"/>
    </row>
    <row r="272" spans="1:86" s="3" customFormat="1" ht="126" customHeight="1" x14ac:dyDescent="0.2">
      <c r="A272" s="478"/>
      <c r="B272" s="236" t="s">
        <v>944</v>
      </c>
      <c r="C272" s="337" t="s">
        <v>1022</v>
      </c>
      <c r="D272" s="672"/>
      <c r="E272" s="673"/>
      <c r="F272" s="672"/>
      <c r="G272" s="673"/>
      <c r="H272" s="672"/>
      <c r="I272" s="673"/>
      <c r="J272" s="672"/>
      <c r="K272" s="673"/>
      <c r="L272" s="672"/>
      <c r="M272" s="673"/>
      <c r="N272" s="672"/>
      <c r="O272" s="673"/>
      <c r="P272" s="672"/>
      <c r="Q272" s="673"/>
      <c r="R272" s="672"/>
      <c r="S272" s="673"/>
      <c r="T272" s="112"/>
      <c r="U272" s="67">
        <f t="shared" ref="U272:U278" si="32">IF(OR(D272="s",F272="s",H272="s",J272="s",L272="s",N272="s",P272="s",R272="s"), 0, IF(OR(D272="a",F272="a",H272="a",J272="a",L272="a",N272="a",P272="a",R272="a"),V272,0))</f>
        <v>0</v>
      </c>
      <c r="V272" s="394">
        <f>IF(T272="na",0,10)</f>
        <v>10</v>
      </c>
      <c r="W272" s="85">
        <f t="shared" ref="W272:W278" si="33">COUNTIF(D272:S272,"a")+COUNTIF(D272:S272,"s")+COUNTIF(T272,"na")</f>
        <v>0</v>
      </c>
      <c r="X272" s="356"/>
      <c r="Y272" s="299"/>
      <c r="Z272" s="302"/>
      <c r="AA272" s="280"/>
      <c r="AB272" s="280"/>
      <c r="AC272" s="280"/>
      <c r="AD272" s="280"/>
      <c r="AE272" s="280"/>
      <c r="AF272" s="280"/>
      <c r="AG272" s="280"/>
      <c r="AH272" s="280"/>
      <c r="AI272" s="280"/>
      <c r="AJ272" s="280"/>
      <c r="AK272" s="280"/>
      <c r="AL272" s="280"/>
      <c r="AM272" s="280"/>
      <c r="AN272" s="280"/>
      <c r="AO272" s="280"/>
      <c r="AP272" s="280"/>
      <c r="AQ272" s="280"/>
      <c r="AR272" s="280"/>
      <c r="AS272" s="280"/>
      <c r="AT272" s="280"/>
      <c r="AU272" s="280"/>
      <c r="AV272" s="280"/>
      <c r="AW272" s="280"/>
      <c r="AX272" s="280"/>
      <c r="AY272" s="280"/>
      <c r="AZ272" s="280"/>
      <c r="BA272" s="280"/>
      <c r="BB272" s="280"/>
      <c r="BC272" s="280"/>
      <c r="BD272" s="280"/>
      <c r="BE272" s="280"/>
      <c r="BF272" s="280"/>
      <c r="BG272" s="280"/>
      <c r="BH272" s="280"/>
      <c r="BI272" s="280"/>
      <c r="BJ272" s="280"/>
      <c r="BK272" s="280"/>
      <c r="BL272" s="280"/>
      <c r="BM272" s="280"/>
      <c r="BN272" s="280"/>
      <c r="BO272" s="280"/>
      <c r="BP272" s="280"/>
      <c r="BQ272" s="280"/>
      <c r="BR272" s="280"/>
      <c r="BS272" s="280"/>
      <c r="BT272" s="280"/>
      <c r="BU272" s="280"/>
      <c r="BV272" s="280"/>
      <c r="BW272" s="280"/>
      <c r="BX272" s="280"/>
      <c r="BY272" s="280"/>
      <c r="BZ272" s="280"/>
      <c r="CA272" s="280"/>
      <c r="CB272" s="280"/>
      <c r="CC272" s="280"/>
      <c r="CD272" s="280"/>
      <c r="CE272" s="280"/>
      <c r="CF272" s="280"/>
      <c r="CG272" s="280"/>
      <c r="CH272" s="280"/>
    </row>
    <row r="273" spans="1:86" s="3" customFormat="1" ht="67.7" customHeight="1" x14ac:dyDescent="0.2">
      <c r="A273" s="383"/>
      <c r="B273" s="236" t="s">
        <v>945</v>
      </c>
      <c r="C273" s="217" t="s">
        <v>1023</v>
      </c>
      <c r="D273" s="666"/>
      <c r="E273" s="667"/>
      <c r="F273" s="666"/>
      <c r="G273" s="667"/>
      <c r="H273" s="666"/>
      <c r="I273" s="667"/>
      <c r="J273" s="666"/>
      <c r="K273" s="667"/>
      <c r="L273" s="666"/>
      <c r="M273" s="667"/>
      <c r="N273" s="666"/>
      <c r="O273" s="667"/>
      <c r="P273" s="666"/>
      <c r="Q273" s="667"/>
      <c r="R273" s="666"/>
      <c r="S273" s="667"/>
      <c r="T273" s="113" t="str">
        <f>IF(T272="na", "na", " ")</f>
        <v xml:space="preserve"> </v>
      </c>
      <c r="U273" s="63">
        <f t="shared" si="32"/>
        <v>0</v>
      </c>
      <c r="V273" s="387">
        <f>IF(T273="na",0,10)</f>
        <v>10</v>
      </c>
      <c r="W273" s="85">
        <f t="shared" si="33"/>
        <v>0</v>
      </c>
      <c r="X273" s="356"/>
      <c r="Y273" s="299"/>
      <c r="Z273" s="302" t="s">
        <v>239</v>
      </c>
      <c r="AA273" s="280"/>
      <c r="AB273" s="280"/>
      <c r="AC273" s="280"/>
      <c r="AD273" s="280"/>
      <c r="AE273" s="280"/>
      <c r="AF273" s="280"/>
      <c r="AG273" s="280"/>
      <c r="AH273" s="280"/>
      <c r="AI273" s="280"/>
      <c r="AJ273" s="280"/>
      <c r="AK273" s="280"/>
      <c r="AL273" s="280"/>
      <c r="AM273" s="280"/>
      <c r="AN273" s="280"/>
      <c r="AO273" s="280"/>
      <c r="AP273" s="280"/>
      <c r="AQ273" s="280"/>
      <c r="AR273" s="280"/>
      <c r="AS273" s="280"/>
      <c r="AT273" s="280"/>
      <c r="AU273" s="280"/>
      <c r="AV273" s="280"/>
      <c r="AW273" s="280"/>
      <c r="AX273" s="280"/>
      <c r="AY273" s="280"/>
      <c r="AZ273" s="280"/>
      <c r="BA273" s="280"/>
      <c r="BB273" s="280"/>
      <c r="BC273" s="280"/>
      <c r="BD273" s="280"/>
      <c r="BE273" s="280"/>
      <c r="BF273" s="280"/>
      <c r="BG273" s="280"/>
      <c r="BH273" s="280"/>
      <c r="BI273" s="280"/>
      <c r="BJ273" s="280"/>
      <c r="BK273" s="280"/>
      <c r="BL273" s="280"/>
      <c r="BM273" s="280"/>
      <c r="BN273" s="280"/>
      <c r="BO273" s="280"/>
      <c r="BP273" s="280"/>
      <c r="BQ273" s="280"/>
      <c r="BR273" s="280"/>
      <c r="BS273" s="280"/>
      <c r="BT273" s="280"/>
      <c r="BU273" s="280"/>
      <c r="BV273" s="280"/>
      <c r="BW273" s="280"/>
      <c r="BX273" s="280"/>
      <c r="BY273" s="280"/>
      <c r="BZ273" s="280"/>
      <c r="CA273" s="280"/>
      <c r="CB273" s="280"/>
      <c r="CC273" s="280"/>
      <c r="CD273" s="280"/>
      <c r="CE273" s="280"/>
      <c r="CF273" s="280"/>
      <c r="CG273" s="280"/>
      <c r="CH273" s="280"/>
    </row>
    <row r="274" spans="1:86" s="3" customFormat="1" ht="106.5" customHeight="1" x14ac:dyDescent="0.2">
      <c r="A274" s="383"/>
      <c r="B274" s="480" t="s">
        <v>1024</v>
      </c>
      <c r="C274" s="217" t="s">
        <v>1025</v>
      </c>
      <c r="D274" s="666"/>
      <c r="E274" s="667"/>
      <c r="F274" s="666"/>
      <c r="G274" s="667"/>
      <c r="H274" s="666"/>
      <c r="I274" s="667"/>
      <c r="J274" s="666"/>
      <c r="K274" s="667"/>
      <c r="L274" s="666"/>
      <c r="M274" s="667"/>
      <c r="N274" s="666"/>
      <c r="O274" s="667"/>
      <c r="P274" s="666"/>
      <c r="Q274" s="667"/>
      <c r="R274" s="666"/>
      <c r="S274" s="667"/>
      <c r="T274" s="113" t="str">
        <f>IF(T272="na", "na", " ")</f>
        <v xml:space="preserve"> </v>
      </c>
      <c r="U274" s="63">
        <f t="shared" si="32"/>
        <v>0</v>
      </c>
      <c r="V274" s="390">
        <f>IF(T274="na",0,15)</f>
        <v>15</v>
      </c>
      <c r="W274" s="85">
        <f t="shared" si="33"/>
        <v>0</v>
      </c>
      <c r="X274" s="356"/>
      <c r="Y274" s="299"/>
      <c r="Z274" s="302"/>
      <c r="AA274" s="280"/>
      <c r="AB274" s="280"/>
      <c r="AC274" s="280"/>
      <c r="AD274" s="280"/>
      <c r="AE274" s="280"/>
      <c r="AF274" s="280"/>
      <c r="AG274" s="280"/>
      <c r="AH274" s="280"/>
      <c r="AI274" s="280"/>
      <c r="AJ274" s="280"/>
      <c r="AK274" s="280"/>
      <c r="AL274" s="280"/>
      <c r="AM274" s="280"/>
      <c r="AN274" s="280"/>
      <c r="AO274" s="280"/>
      <c r="AP274" s="280"/>
      <c r="AQ274" s="280"/>
      <c r="AR274" s="280"/>
      <c r="AS274" s="280"/>
      <c r="AT274" s="280"/>
      <c r="AU274" s="280"/>
      <c r="AV274" s="280"/>
      <c r="AW274" s="280"/>
      <c r="AX274" s="280"/>
      <c r="AY274" s="280"/>
      <c r="AZ274" s="280"/>
      <c r="BA274" s="280"/>
      <c r="BB274" s="280"/>
      <c r="BC274" s="280"/>
      <c r="BD274" s="280"/>
      <c r="BE274" s="280"/>
      <c r="BF274" s="280"/>
      <c r="BG274" s="280"/>
      <c r="BH274" s="280"/>
      <c r="BI274" s="280"/>
      <c r="BJ274" s="280"/>
      <c r="BK274" s="280"/>
      <c r="BL274" s="280"/>
      <c r="BM274" s="280"/>
      <c r="BN274" s="280"/>
      <c r="BO274" s="280"/>
      <c r="BP274" s="280"/>
      <c r="BQ274" s="280"/>
      <c r="BR274" s="280"/>
      <c r="BS274" s="280"/>
      <c r="BT274" s="280"/>
      <c r="BU274" s="280"/>
      <c r="BV274" s="280"/>
      <c r="BW274" s="280"/>
      <c r="BX274" s="280"/>
      <c r="BY274" s="280"/>
      <c r="BZ274" s="280"/>
      <c r="CA274" s="280"/>
      <c r="CB274" s="280"/>
      <c r="CC274" s="280"/>
      <c r="CD274" s="280"/>
      <c r="CE274" s="280"/>
      <c r="CF274" s="280"/>
      <c r="CG274" s="280"/>
      <c r="CH274" s="280"/>
    </row>
    <row r="275" spans="1:86" s="3" customFormat="1" ht="27.95" customHeight="1" x14ac:dyDescent="0.2">
      <c r="A275" s="383"/>
      <c r="B275" s="234" t="s">
        <v>1026</v>
      </c>
      <c r="C275" s="128" t="s">
        <v>1027</v>
      </c>
      <c r="D275" s="713"/>
      <c r="E275" s="714"/>
      <c r="F275" s="713"/>
      <c r="G275" s="714"/>
      <c r="H275" s="713"/>
      <c r="I275" s="714"/>
      <c r="J275" s="713"/>
      <c r="K275" s="714"/>
      <c r="L275" s="713"/>
      <c r="M275" s="714"/>
      <c r="N275" s="713"/>
      <c r="O275" s="714"/>
      <c r="P275" s="713"/>
      <c r="Q275" s="714"/>
      <c r="R275" s="713"/>
      <c r="S275" s="714"/>
      <c r="T275" s="586" t="str">
        <f>IF(T272="na", "na", " ")</f>
        <v xml:space="preserve"> </v>
      </c>
      <c r="U275" s="63">
        <f t="shared" si="32"/>
        <v>0</v>
      </c>
      <c r="V275" s="391">
        <f>IF(T275="na",0,10)</f>
        <v>10</v>
      </c>
      <c r="W275" s="85">
        <f>IF((COUNTIF(D275:S275,"a")+COUNTIF(D275:S275,"s"))&gt;0,IF((COUNTIF(D276:S276,"a")+COUNTIF(D276:S276,"s"))&gt;0,0,COUNTIF(D275:S275,"a")+COUNTIF(D275:S275,"s")+COUNTIF(T275,"NA")), COUNTIF(D275:S275,"a")+COUNTIF(D275:S275,"s")+COUNTIF(T275,"NA"))</f>
        <v>0</v>
      </c>
      <c r="X275" s="334"/>
      <c r="Y275" s="281"/>
      <c r="Z275" s="302"/>
      <c r="AA275" s="280"/>
      <c r="AB275" s="280"/>
      <c r="AC275" s="280"/>
      <c r="AD275" s="280"/>
      <c r="AE275" s="280"/>
      <c r="AF275" s="280"/>
      <c r="AG275" s="280"/>
      <c r="AH275" s="280"/>
      <c r="AI275" s="280"/>
      <c r="AJ275" s="280"/>
      <c r="AK275" s="280"/>
      <c r="AL275" s="280"/>
      <c r="AM275" s="280"/>
      <c r="AN275" s="280"/>
      <c r="AO275" s="280"/>
      <c r="AP275" s="280"/>
      <c r="AQ275" s="280"/>
      <c r="AR275" s="280"/>
      <c r="AS275" s="280"/>
      <c r="AT275" s="280"/>
      <c r="AU275" s="280"/>
      <c r="AV275" s="280"/>
      <c r="AW275" s="280"/>
      <c r="AX275" s="280"/>
      <c r="AY275" s="280"/>
      <c r="AZ275" s="280"/>
      <c r="BA275" s="280"/>
      <c r="BB275" s="280"/>
      <c r="BC275" s="280"/>
      <c r="BD275" s="280"/>
      <c r="BE275" s="280"/>
      <c r="BF275" s="280"/>
      <c r="BG275" s="280"/>
      <c r="BH275" s="280"/>
      <c r="BI275" s="280"/>
      <c r="BJ275" s="280"/>
      <c r="BK275" s="280"/>
      <c r="BL275" s="280"/>
      <c r="BM275" s="280"/>
      <c r="BN275" s="280"/>
      <c r="BO275" s="280"/>
      <c r="BP275" s="280"/>
      <c r="BQ275" s="280"/>
      <c r="BR275" s="280"/>
      <c r="BS275" s="280"/>
      <c r="BT275" s="280"/>
      <c r="BU275" s="280"/>
      <c r="BV275" s="280"/>
      <c r="BW275" s="280"/>
      <c r="BX275" s="280"/>
      <c r="BY275" s="280"/>
      <c r="BZ275" s="280"/>
      <c r="CA275" s="280"/>
      <c r="CB275" s="280"/>
      <c r="CC275" s="280"/>
      <c r="CD275" s="280"/>
      <c r="CE275" s="280"/>
      <c r="CF275" s="280"/>
      <c r="CG275" s="280"/>
      <c r="CH275" s="280"/>
    </row>
    <row r="276" spans="1:86" s="3" customFormat="1" ht="45" customHeight="1" x14ac:dyDescent="0.2">
      <c r="A276" s="383"/>
      <c r="B276" s="242" t="s">
        <v>1028</v>
      </c>
      <c r="C276" s="587" t="s">
        <v>1029</v>
      </c>
      <c r="D276" s="654"/>
      <c r="E276" s="655"/>
      <c r="F276" s="654"/>
      <c r="G276" s="655"/>
      <c r="H276" s="654"/>
      <c r="I276" s="655"/>
      <c r="J276" s="654"/>
      <c r="K276" s="655"/>
      <c r="L276" s="654"/>
      <c r="M276" s="655"/>
      <c r="N276" s="654"/>
      <c r="O276" s="655"/>
      <c r="P276" s="654"/>
      <c r="Q276" s="655"/>
      <c r="R276" s="654"/>
      <c r="S276" s="655"/>
      <c r="T276" s="586" t="str">
        <f>IF(T272="na","na", " ")</f>
        <v xml:space="preserve"> </v>
      </c>
      <c r="U276" s="109">
        <f t="shared" si="32"/>
        <v>0</v>
      </c>
      <c r="V276" s="387">
        <f>IF(T276="na",0,5)</f>
        <v>5</v>
      </c>
      <c r="W276" s="85">
        <f>IF((COUNTIF(D276:S276,"a")+COUNTIF(D276:S276,"s"))&gt;0,IF((COUNTIF(D275:S275,"a")+COUNTIF(D275:S275,"s"))&gt;0,0,COUNTIF(D276:S276,"a")+COUNTIF(D276:S276,"s")), COUNTIF(D276:S276,"a")+COUNTIF(D276:S276,"s"))+COUNTIF(T276,"na")</f>
        <v>0</v>
      </c>
      <c r="X276" s="334"/>
      <c r="Y276" s="281"/>
      <c r="Z276" s="302"/>
      <c r="AA276" s="280"/>
      <c r="AB276" s="280"/>
      <c r="AC276" s="280"/>
      <c r="AD276" s="280"/>
      <c r="AE276" s="280"/>
      <c r="AF276" s="280"/>
      <c r="AG276" s="280"/>
      <c r="AH276" s="280"/>
      <c r="AI276" s="280"/>
      <c r="AJ276" s="280"/>
      <c r="AK276" s="280"/>
      <c r="AL276" s="280"/>
      <c r="AM276" s="280"/>
      <c r="AN276" s="280"/>
      <c r="AO276" s="280"/>
      <c r="AP276" s="280"/>
      <c r="AQ276" s="280"/>
      <c r="AR276" s="280"/>
      <c r="AS276" s="280"/>
      <c r="AT276" s="280"/>
      <c r="AU276" s="280"/>
      <c r="AV276" s="280"/>
      <c r="AW276" s="280"/>
      <c r="AX276" s="280"/>
      <c r="AY276" s="280"/>
      <c r="AZ276" s="280"/>
      <c r="BA276" s="280"/>
      <c r="BB276" s="280"/>
      <c r="BC276" s="280"/>
      <c r="BD276" s="280"/>
      <c r="BE276" s="280"/>
      <c r="BF276" s="280"/>
      <c r="BG276" s="280"/>
      <c r="BH276" s="280"/>
      <c r="BI276" s="280"/>
      <c r="BJ276" s="280"/>
      <c r="BK276" s="280"/>
      <c r="BL276" s="280"/>
      <c r="BM276" s="280"/>
      <c r="BN276" s="280"/>
      <c r="BO276" s="280"/>
      <c r="BP276" s="280"/>
      <c r="BQ276" s="280"/>
      <c r="BR276" s="280"/>
      <c r="BS276" s="280"/>
      <c r="BT276" s="280"/>
      <c r="BU276" s="280"/>
      <c r="BV276" s="280"/>
      <c r="BW276" s="280"/>
      <c r="BX276" s="280"/>
      <c r="BY276" s="280"/>
      <c r="BZ276" s="280"/>
      <c r="CA276" s="280"/>
      <c r="CB276" s="280"/>
      <c r="CC276" s="280"/>
      <c r="CD276" s="280"/>
      <c r="CE276" s="280"/>
      <c r="CF276" s="280"/>
      <c r="CG276" s="280"/>
      <c r="CH276" s="280"/>
    </row>
    <row r="277" spans="1:86" s="3" customFormat="1" ht="45" customHeight="1" x14ac:dyDescent="0.2">
      <c r="A277" s="383"/>
      <c r="B277" s="236" t="s">
        <v>1030</v>
      </c>
      <c r="C277" s="217" t="s">
        <v>1031</v>
      </c>
      <c r="D277" s="672"/>
      <c r="E277" s="673"/>
      <c r="F277" s="672"/>
      <c r="G277" s="673"/>
      <c r="H277" s="672"/>
      <c r="I277" s="673"/>
      <c r="J277" s="672"/>
      <c r="K277" s="673"/>
      <c r="L277" s="672"/>
      <c r="M277" s="673"/>
      <c r="N277" s="672"/>
      <c r="O277" s="673"/>
      <c r="P277" s="672"/>
      <c r="Q277" s="673"/>
      <c r="R277" s="672"/>
      <c r="S277" s="673"/>
      <c r="T277" s="113" t="str">
        <f>IF(OR(T272="na",D275="s",F275="s",H275="s",J275="s",L275="s",N275="s",P275="s",R275="s"),"na","")</f>
        <v/>
      </c>
      <c r="U277" s="67">
        <f t="shared" si="32"/>
        <v>0</v>
      </c>
      <c r="V277" s="390">
        <f>IF(T277="na",0,15)</f>
        <v>15</v>
      </c>
      <c r="W277" s="85">
        <f t="shared" si="33"/>
        <v>0</v>
      </c>
      <c r="X277" s="356"/>
      <c r="Y277" s="299"/>
      <c r="Z277" s="302"/>
      <c r="AA277" s="280"/>
      <c r="AB277" s="280"/>
      <c r="AC277" s="280"/>
      <c r="AD277" s="280"/>
      <c r="AE277" s="280"/>
      <c r="AF277" s="280"/>
      <c r="AG277" s="280"/>
      <c r="AH277" s="280"/>
      <c r="AI277" s="280"/>
      <c r="AJ277" s="280"/>
      <c r="AK277" s="280"/>
      <c r="AL277" s="280"/>
      <c r="AM277" s="280"/>
      <c r="AN277" s="280"/>
      <c r="AO277" s="280"/>
      <c r="AP277" s="280"/>
      <c r="AQ277" s="280"/>
      <c r="AR277" s="280"/>
      <c r="AS277" s="280"/>
      <c r="AT277" s="280"/>
      <c r="AU277" s="280"/>
      <c r="AV277" s="280"/>
      <c r="AW277" s="280"/>
      <c r="AX277" s="280"/>
      <c r="AY277" s="280"/>
      <c r="AZ277" s="280"/>
      <c r="BA277" s="280"/>
      <c r="BB277" s="280"/>
      <c r="BC277" s="280"/>
      <c r="BD277" s="280"/>
      <c r="BE277" s="280"/>
      <c r="BF277" s="280"/>
      <c r="BG277" s="280"/>
      <c r="BH277" s="280"/>
      <c r="BI277" s="280"/>
      <c r="BJ277" s="280"/>
      <c r="BK277" s="280"/>
      <c r="BL277" s="280"/>
      <c r="BM277" s="280"/>
      <c r="BN277" s="280"/>
      <c r="BO277" s="280"/>
      <c r="BP277" s="280"/>
      <c r="BQ277" s="280"/>
      <c r="BR277" s="280"/>
      <c r="BS277" s="280"/>
      <c r="BT277" s="280"/>
      <c r="BU277" s="280"/>
      <c r="BV277" s="280"/>
      <c r="BW277" s="280"/>
      <c r="BX277" s="280"/>
      <c r="BY277" s="280"/>
      <c r="BZ277" s="280"/>
      <c r="CA277" s="280"/>
      <c r="CB277" s="280"/>
      <c r="CC277" s="280"/>
      <c r="CD277" s="280"/>
      <c r="CE277" s="280"/>
      <c r="CF277" s="280"/>
      <c r="CG277" s="280"/>
      <c r="CH277" s="280"/>
    </row>
    <row r="278" spans="1:86" s="3" customFormat="1" ht="45" customHeight="1" thickBot="1" x14ac:dyDescent="0.25">
      <c r="A278" s="383"/>
      <c r="B278" s="480" t="s">
        <v>946</v>
      </c>
      <c r="C278" s="217" t="s">
        <v>1032</v>
      </c>
      <c r="D278" s="664"/>
      <c r="E278" s="665"/>
      <c r="F278" s="664"/>
      <c r="G278" s="665"/>
      <c r="H278" s="664"/>
      <c r="I278" s="665"/>
      <c r="J278" s="664"/>
      <c r="K278" s="665"/>
      <c r="L278" s="664"/>
      <c r="M278" s="665"/>
      <c r="N278" s="664"/>
      <c r="O278" s="665"/>
      <c r="P278" s="664"/>
      <c r="Q278" s="665"/>
      <c r="R278" s="664"/>
      <c r="S278" s="665"/>
      <c r="T278" s="113" t="str">
        <f>IF(OR(T272="na",T277="na"),"na", " ")</f>
        <v xml:space="preserve"> </v>
      </c>
      <c r="U278" s="63">
        <f t="shared" si="32"/>
        <v>0</v>
      </c>
      <c r="V278" s="390">
        <f>IF(T278="na",0,5)</f>
        <v>5</v>
      </c>
      <c r="W278" s="85">
        <f t="shared" si="33"/>
        <v>0</v>
      </c>
      <c r="X278" s="356"/>
      <c r="Y278" s="299"/>
      <c r="Z278" s="302" t="s">
        <v>239</v>
      </c>
      <c r="AA278" s="280"/>
      <c r="AB278" s="280"/>
      <c r="AC278" s="280"/>
      <c r="AD278" s="280"/>
      <c r="AE278" s="280"/>
      <c r="AF278" s="280"/>
      <c r="AG278" s="280"/>
      <c r="AH278" s="280"/>
      <c r="AI278" s="280"/>
      <c r="AJ278" s="280"/>
      <c r="AK278" s="280"/>
      <c r="AL278" s="280"/>
      <c r="AM278" s="280"/>
      <c r="AN278" s="280"/>
      <c r="AO278" s="280"/>
      <c r="AP278" s="280"/>
      <c r="AQ278" s="280"/>
      <c r="AR278" s="280"/>
      <c r="AS278" s="280"/>
      <c r="AT278" s="280"/>
      <c r="AU278" s="280"/>
      <c r="AV278" s="280"/>
      <c r="AW278" s="280"/>
      <c r="AX278" s="280"/>
      <c r="AY278" s="280"/>
      <c r="AZ278" s="280"/>
      <c r="BA278" s="280"/>
      <c r="BB278" s="280"/>
      <c r="BC278" s="280"/>
      <c r="BD278" s="280"/>
      <c r="BE278" s="280"/>
      <c r="BF278" s="280"/>
      <c r="BG278" s="280"/>
      <c r="BH278" s="280"/>
      <c r="BI278" s="280"/>
      <c r="BJ278" s="280"/>
      <c r="BK278" s="280"/>
      <c r="BL278" s="280"/>
      <c r="BM278" s="280"/>
      <c r="BN278" s="280"/>
      <c r="BO278" s="280"/>
      <c r="BP278" s="280"/>
      <c r="BQ278" s="280"/>
      <c r="BR278" s="280"/>
      <c r="BS278" s="280"/>
      <c r="BT278" s="280"/>
      <c r="BU278" s="280"/>
      <c r="BV278" s="280"/>
      <c r="BW278" s="280"/>
      <c r="BX278" s="280"/>
      <c r="BY278" s="280"/>
      <c r="BZ278" s="280"/>
      <c r="CA278" s="280"/>
      <c r="CB278" s="280"/>
      <c r="CC278" s="280"/>
      <c r="CD278" s="280"/>
      <c r="CE278" s="280"/>
      <c r="CF278" s="280"/>
      <c r="CG278" s="280"/>
      <c r="CH278" s="280"/>
    </row>
    <row r="279" spans="1:86" s="3" customFormat="1" ht="21" customHeight="1" thickTop="1" thickBot="1" x14ac:dyDescent="0.25">
      <c r="A279" s="383"/>
      <c r="B279" s="8"/>
      <c r="C279" s="174"/>
      <c r="D279" s="677" t="s">
        <v>515</v>
      </c>
      <c r="E279" s="760"/>
      <c r="F279" s="760"/>
      <c r="G279" s="760"/>
      <c r="H279" s="760"/>
      <c r="I279" s="760"/>
      <c r="J279" s="760"/>
      <c r="K279" s="760"/>
      <c r="L279" s="760"/>
      <c r="M279" s="760"/>
      <c r="N279" s="760"/>
      <c r="O279" s="760"/>
      <c r="P279" s="760"/>
      <c r="Q279" s="760"/>
      <c r="R279" s="760"/>
      <c r="S279" s="760"/>
      <c r="T279" s="761"/>
      <c r="U279" s="224">
        <f>SUM(U267:U278)</f>
        <v>0</v>
      </c>
      <c r="V279" s="388">
        <f>SUM(V267:V275)+SUM(V277:V278)</f>
        <v>105</v>
      </c>
      <c r="W279" s="85"/>
      <c r="X279" s="363"/>
      <c r="Y279" s="299"/>
      <c r="Z279" s="302"/>
      <c r="AA279" s="280"/>
      <c r="AB279" s="280"/>
      <c r="AC279" s="280"/>
      <c r="AD279" s="280"/>
      <c r="AE279" s="280"/>
      <c r="AF279" s="280"/>
      <c r="AG279" s="280"/>
      <c r="AH279" s="280"/>
      <c r="AI279" s="280"/>
      <c r="AJ279" s="280"/>
      <c r="AK279" s="280"/>
      <c r="AL279" s="280"/>
      <c r="AM279" s="280"/>
      <c r="AN279" s="280"/>
      <c r="AO279" s="280"/>
      <c r="AP279" s="280"/>
      <c r="AQ279" s="280"/>
      <c r="AR279" s="280"/>
      <c r="AS279" s="280"/>
      <c r="AT279" s="280"/>
      <c r="AU279" s="280"/>
      <c r="AV279" s="280"/>
      <c r="AW279" s="280"/>
      <c r="AX279" s="280"/>
      <c r="AY279" s="280"/>
      <c r="AZ279" s="280"/>
      <c r="BA279" s="280"/>
      <c r="BB279" s="280"/>
      <c r="BC279" s="280"/>
      <c r="BD279" s="280"/>
      <c r="BE279" s="280"/>
      <c r="BF279" s="280"/>
      <c r="BG279" s="280"/>
      <c r="BH279" s="280"/>
      <c r="BI279" s="280"/>
      <c r="BJ279" s="280"/>
      <c r="BK279" s="280"/>
      <c r="BL279" s="280"/>
      <c r="BM279" s="280"/>
      <c r="BN279" s="280"/>
      <c r="BO279" s="280"/>
      <c r="BP279" s="280"/>
      <c r="BQ279" s="280"/>
      <c r="BR279" s="280"/>
      <c r="BS279" s="280"/>
      <c r="BT279" s="280"/>
      <c r="BU279" s="280"/>
      <c r="BV279" s="280"/>
      <c r="BW279" s="280"/>
      <c r="BX279" s="280"/>
      <c r="BY279" s="280"/>
      <c r="BZ279" s="280"/>
      <c r="CA279" s="280"/>
      <c r="CB279" s="280"/>
      <c r="CC279" s="280"/>
      <c r="CD279" s="280"/>
      <c r="CE279" s="280"/>
      <c r="CF279" s="280"/>
      <c r="CG279" s="280"/>
      <c r="CH279" s="280"/>
    </row>
    <row r="280" spans="1:86" s="3" customFormat="1" ht="21" customHeight="1" thickBot="1" x14ac:dyDescent="0.25">
      <c r="A280" s="382"/>
      <c r="B280" s="458"/>
      <c r="C280" s="365"/>
      <c r="D280" s="875"/>
      <c r="E280" s="682"/>
      <c r="F280" s="929">
        <f>IF(T272="na",0,IF(T277="na",10,15))</f>
        <v>15</v>
      </c>
      <c r="G280" s="930"/>
      <c r="H280" s="930"/>
      <c r="I280" s="930"/>
      <c r="J280" s="930"/>
      <c r="K280" s="930"/>
      <c r="L280" s="930"/>
      <c r="M280" s="930"/>
      <c r="N280" s="930"/>
      <c r="O280" s="930"/>
      <c r="P280" s="930"/>
      <c r="Q280" s="930"/>
      <c r="R280" s="930"/>
      <c r="S280" s="930"/>
      <c r="T280" s="930"/>
      <c r="U280" s="930"/>
      <c r="V280" s="931"/>
      <c r="W280" s="85"/>
      <c r="X280" s="360"/>
      <c r="Y280" s="299"/>
      <c r="Z280" s="302"/>
      <c r="AA280" s="280"/>
      <c r="AB280" s="280"/>
      <c r="AC280" s="280"/>
      <c r="AD280" s="280"/>
      <c r="AE280" s="280"/>
      <c r="AF280" s="280"/>
      <c r="AG280" s="280"/>
      <c r="AH280" s="280"/>
      <c r="AI280" s="280"/>
      <c r="AJ280" s="280"/>
      <c r="AK280" s="280"/>
      <c r="AL280" s="280"/>
      <c r="AM280" s="280"/>
      <c r="AN280" s="280"/>
      <c r="AO280" s="280"/>
      <c r="AP280" s="280"/>
      <c r="AQ280" s="280"/>
      <c r="AR280" s="280"/>
      <c r="AS280" s="280"/>
      <c r="AT280" s="280"/>
      <c r="AU280" s="280"/>
      <c r="AV280" s="280"/>
      <c r="AW280" s="280"/>
      <c r="AX280" s="280"/>
      <c r="AY280" s="280"/>
      <c r="AZ280" s="280"/>
      <c r="BA280" s="280"/>
      <c r="BB280" s="280"/>
      <c r="BC280" s="280"/>
      <c r="BD280" s="280"/>
      <c r="BE280" s="280"/>
      <c r="BF280" s="280"/>
      <c r="BG280" s="280"/>
      <c r="BH280" s="280"/>
      <c r="BI280" s="280"/>
      <c r="BJ280" s="280"/>
      <c r="BK280" s="280"/>
      <c r="BL280" s="280"/>
      <c r="BM280" s="280"/>
      <c r="BN280" s="280"/>
      <c r="BO280" s="280"/>
      <c r="BP280" s="280"/>
      <c r="BQ280" s="280"/>
      <c r="BR280" s="280"/>
      <c r="BS280" s="280"/>
      <c r="BT280" s="280"/>
      <c r="BU280" s="280"/>
      <c r="BV280" s="280"/>
      <c r="BW280" s="280"/>
      <c r="BX280" s="280"/>
      <c r="BY280" s="280"/>
      <c r="BZ280" s="280"/>
      <c r="CA280" s="280"/>
      <c r="CB280" s="280"/>
      <c r="CC280" s="280"/>
      <c r="CD280" s="280"/>
      <c r="CE280" s="280"/>
      <c r="CF280" s="280"/>
      <c r="CG280" s="280"/>
      <c r="CH280" s="280"/>
    </row>
    <row r="281" spans="1:86" s="3" customFormat="1" ht="30" customHeight="1" thickBot="1" x14ac:dyDescent="0.25">
      <c r="A281" s="380"/>
      <c r="B281" s="448" t="s">
        <v>1033</v>
      </c>
      <c r="C281" s="332" t="s">
        <v>1034</v>
      </c>
      <c r="D281" s="227" t="s">
        <v>514</v>
      </c>
      <c r="E281" s="230"/>
      <c r="F281" s="227"/>
      <c r="G281" s="230"/>
      <c r="H281" s="227"/>
      <c r="I281" s="230"/>
      <c r="J281" s="227"/>
      <c r="K281" s="230"/>
      <c r="L281" s="227" t="s">
        <v>514</v>
      </c>
      <c r="M281" s="230"/>
      <c r="N281" s="227"/>
      <c r="O281" s="230"/>
      <c r="P281" s="227"/>
      <c r="Q281" s="230"/>
      <c r="R281" s="227"/>
      <c r="S281" s="230"/>
      <c r="T281" s="322"/>
      <c r="U281" s="446"/>
      <c r="V281" s="446"/>
      <c r="W281" s="85"/>
      <c r="X281" s="360"/>
      <c r="Y281" s="299"/>
      <c r="Z281" s="302"/>
      <c r="AA281" s="280"/>
      <c r="AB281" s="280"/>
      <c r="AC281" s="280"/>
      <c r="AD281" s="280"/>
      <c r="AE281" s="280"/>
      <c r="AF281" s="280"/>
      <c r="AG281" s="280"/>
      <c r="AH281" s="280"/>
      <c r="AI281" s="280"/>
      <c r="AJ281" s="280"/>
      <c r="AK281" s="280"/>
      <c r="AL281" s="280"/>
      <c r="AM281" s="280"/>
      <c r="AN281" s="280"/>
      <c r="AO281" s="280"/>
      <c r="AP281" s="280"/>
      <c r="AQ281" s="280"/>
      <c r="AR281" s="280"/>
      <c r="AS281" s="280"/>
      <c r="AT281" s="280"/>
      <c r="AU281" s="280"/>
      <c r="AV281" s="280"/>
      <c r="AW281" s="280"/>
      <c r="AX281" s="280"/>
      <c r="AY281" s="280"/>
      <c r="AZ281" s="280"/>
      <c r="BA281" s="280"/>
      <c r="BB281" s="280"/>
      <c r="BC281" s="280"/>
      <c r="BD281" s="280"/>
      <c r="BE281" s="280"/>
      <c r="BF281" s="280"/>
      <c r="BG281" s="280"/>
      <c r="BH281" s="280"/>
      <c r="BI281" s="280"/>
      <c r="BJ281" s="280"/>
      <c r="BK281" s="280"/>
      <c r="BL281" s="280"/>
      <c r="BM281" s="280"/>
      <c r="BN281" s="280"/>
      <c r="BO281" s="280"/>
      <c r="BP281" s="280"/>
      <c r="BQ281" s="280"/>
      <c r="BR281" s="280"/>
      <c r="BS281" s="280"/>
      <c r="BT281" s="280"/>
      <c r="BU281" s="280"/>
      <c r="BV281" s="280"/>
      <c r="BW281" s="280"/>
      <c r="BX281" s="280"/>
      <c r="BY281" s="280"/>
      <c r="BZ281" s="280"/>
      <c r="CA281" s="280"/>
      <c r="CB281" s="280"/>
      <c r="CC281" s="280"/>
      <c r="CD281" s="280"/>
      <c r="CE281" s="280"/>
      <c r="CF281" s="280"/>
      <c r="CG281" s="280"/>
      <c r="CH281" s="280"/>
    </row>
    <row r="282" spans="1:86" s="3" customFormat="1" ht="27.95" customHeight="1" x14ac:dyDescent="0.2">
      <c r="A282" s="435"/>
      <c r="B282" s="246" t="s">
        <v>1035</v>
      </c>
      <c r="C282" s="217" t="s">
        <v>1036</v>
      </c>
      <c r="D282" s="678"/>
      <c r="E282" s="679"/>
      <c r="F282" s="678"/>
      <c r="G282" s="679"/>
      <c r="H282" s="678"/>
      <c r="I282" s="679"/>
      <c r="J282" s="678"/>
      <c r="K282" s="679"/>
      <c r="L282" s="678"/>
      <c r="M282" s="679"/>
      <c r="N282" s="678"/>
      <c r="O282" s="679"/>
      <c r="P282" s="678"/>
      <c r="Q282" s="679"/>
      <c r="R282" s="678"/>
      <c r="S282" s="679"/>
      <c r="T282" s="473"/>
      <c r="U282" s="66">
        <f>IF(OR(D282="s",F282="s",H282="s",J282="s",L282="s",N282="s",P282="s",R282="s"), 0, IF(OR(D282="a",F282="a",H282="a",J282="a",L282="a",N282="a",P282="a",R282="a"),V282,0))</f>
        <v>0</v>
      </c>
      <c r="V282" s="390">
        <v>10</v>
      </c>
      <c r="W282" s="85">
        <f>COUNTIF(D282:S282,"a")+COUNTIF(D282:S282,"s")</f>
        <v>0</v>
      </c>
      <c r="X282" s="356"/>
      <c r="Y282" s="299"/>
      <c r="Z282" s="302"/>
      <c r="AA282" s="280"/>
      <c r="AB282" s="280"/>
      <c r="AC282" s="280"/>
      <c r="AD282" s="280"/>
      <c r="AE282" s="280"/>
      <c r="AF282" s="280"/>
      <c r="AG282" s="280"/>
      <c r="AH282" s="280"/>
      <c r="AI282" s="280"/>
      <c r="AJ282" s="280"/>
      <c r="AK282" s="280"/>
      <c r="AL282" s="280"/>
      <c r="AM282" s="280"/>
      <c r="AN282" s="280"/>
      <c r="AO282" s="280"/>
      <c r="AP282" s="280"/>
      <c r="AQ282" s="280"/>
      <c r="AR282" s="280"/>
      <c r="AS282" s="280"/>
      <c r="AT282" s="280"/>
      <c r="AU282" s="280"/>
      <c r="AV282" s="280"/>
      <c r="AW282" s="280"/>
      <c r="AX282" s="280"/>
      <c r="AY282" s="280"/>
      <c r="AZ282" s="280"/>
      <c r="BA282" s="280"/>
      <c r="BB282" s="280"/>
      <c r="BC282" s="280"/>
      <c r="BD282" s="280"/>
      <c r="BE282" s="280"/>
      <c r="BF282" s="280"/>
      <c r="BG282" s="280"/>
      <c r="BH282" s="280"/>
      <c r="BI282" s="280"/>
      <c r="BJ282" s="280"/>
      <c r="BK282" s="280"/>
      <c r="BL282" s="280"/>
      <c r="BM282" s="280"/>
      <c r="BN282" s="280"/>
      <c r="BO282" s="280"/>
      <c r="BP282" s="280"/>
      <c r="BQ282" s="280"/>
      <c r="BR282" s="280"/>
      <c r="BS282" s="280"/>
      <c r="BT282" s="280"/>
      <c r="BU282" s="280"/>
      <c r="BV282" s="280"/>
      <c r="BW282" s="280"/>
      <c r="BX282" s="280"/>
      <c r="BY282" s="280"/>
      <c r="BZ282" s="280"/>
      <c r="CA282" s="280"/>
      <c r="CB282" s="280"/>
      <c r="CC282" s="280"/>
      <c r="CD282" s="280"/>
      <c r="CE282" s="280"/>
      <c r="CF282" s="280"/>
      <c r="CG282" s="280"/>
      <c r="CH282" s="280"/>
    </row>
    <row r="283" spans="1:86" s="3" customFormat="1" ht="27.95" customHeight="1" x14ac:dyDescent="0.2">
      <c r="A283" s="435"/>
      <c r="B283" s="246" t="s">
        <v>1037</v>
      </c>
      <c r="C283" s="217" t="s">
        <v>1038</v>
      </c>
      <c r="D283" s="666"/>
      <c r="E283" s="667"/>
      <c r="F283" s="666"/>
      <c r="G283" s="667"/>
      <c r="H283" s="666"/>
      <c r="I283" s="667"/>
      <c r="J283" s="666"/>
      <c r="K283" s="667"/>
      <c r="L283" s="666"/>
      <c r="M283" s="667"/>
      <c r="N283" s="666"/>
      <c r="O283" s="667"/>
      <c r="P283" s="666"/>
      <c r="Q283" s="667"/>
      <c r="R283" s="666"/>
      <c r="S283" s="667"/>
      <c r="T283" s="473"/>
      <c r="U283" s="63">
        <f>IF(OR(D283="s",F283="s",H283="s",J283="s",L283="s",N283="s",P283="s",R283="s"), 0, IF(OR(D283="a",F283="a",H283="a",J283="a",L283="a",N283="a",P283="a",R283="a"),V283,0))</f>
        <v>0</v>
      </c>
      <c r="V283" s="390">
        <v>10</v>
      </c>
      <c r="W283" s="85">
        <f>COUNTIF(D283:S283,"a")+COUNTIF(D283:S283,"s")</f>
        <v>0</v>
      </c>
      <c r="X283" s="356"/>
      <c r="Y283" s="299"/>
      <c r="Z283" s="302"/>
      <c r="AA283" s="280"/>
      <c r="AB283" s="280"/>
      <c r="AC283" s="280"/>
      <c r="AD283" s="280"/>
      <c r="AE283" s="280"/>
      <c r="AF283" s="280"/>
      <c r="AG283" s="280"/>
      <c r="AH283" s="280"/>
      <c r="AI283" s="280"/>
      <c r="AJ283" s="280"/>
      <c r="AK283" s="280"/>
      <c r="AL283" s="280"/>
      <c r="AM283" s="280"/>
      <c r="AN283" s="280"/>
      <c r="AO283" s="280"/>
      <c r="AP283" s="280"/>
      <c r="AQ283" s="280"/>
      <c r="AR283" s="280"/>
      <c r="AS283" s="280"/>
      <c r="AT283" s="280"/>
      <c r="AU283" s="280"/>
      <c r="AV283" s="280"/>
      <c r="AW283" s="280"/>
      <c r="AX283" s="280"/>
      <c r="AY283" s="280"/>
      <c r="AZ283" s="280"/>
      <c r="BA283" s="280"/>
      <c r="BB283" s="280"/>
      <c r="BC283" s="280"/>
      <c r="BD283" s="280"/>
      <c r="BE283" s="280"/>
      <c r="BF283" s="280"/>
      <c r="BG283" s="280"/>
      <c r="BH283" s="280"/>
      <c r="BI283" s="280"/>
      <c r="BJ283" s="280"/>
      <c r="BK283" s="280"/>
      <c r="BL283" s="280"/>
      <c r="BM283" s="280"/>
      <c r="BN283" s="280"/>
      <c r="BO283" s="280"/>
      <c r="BP283" s="280"/>
      <c r="BQ283" s="280"/>
      <c r="BR283" s="280"/>
      <c r="BS283" s="280"/>
      <c r="BT283" s="280"/>
      <c r="BU283" s="280"/>
      <c r="BV283" s="280"/>
      <c r="BW283" s="280"/>
      <c r="BX283" s="280"/>
      <c r="BY283" s="280"/>
      <c r="BZ283" s="280"/>
      <c r="CA283" s="280"/>
      <c r="CB283" s="280"/>
      <c r="CC283" s="280"/>
      <c r="CD283" s="280"/>
      <c r="CE283" s="280"/>
      <c r="CF283" s="280"/>
      <c r="CG283" s="280"/>
      <c r="CH283" s="280"/>
    </row>
    <row r="284" spans="1:86" s="3" customFormat="1" ht="27.95" customHeight="1" thickBot="1" x14ac:dyDescent="0.25">
      <c r="A284" s="435"/>
      <c r="B284" s="237" t="s">
        <v>1039</v>
      </c>
      <c r="C284" s="337" t="s">
        <v>1040</v>
      </c>
      <c r="D284" s="666"/>
      <c r="E284" s="667"/>
      <c r="F284" s="666"/>
      <c r="G284" s="667"/>
      <c r="H284" s="666"/>
      <c r="I284" s="667"/>
      <c r="J284" s="666"/>
      <c r="K284" s="667"/>
      <c r="L284" s="666"/>
      <c r="M284" s="667"/>
      <c r="N284" s="666"/>
      <c r="O284" s="667"/>
      <c r="P284" s="666"/>
      <c r="Q284" s="667"/>
      <c r="R284" s="666"/>
      <c r="S284" s="667"/>
      <c r="T284" s="473"/>
      <c r="U284" s="63">
        <f>IF(OR(D284="s",F284="s",H284="s",J284="s",L284="s",N284="s",P284="s",R284="s"), 0, IF(OR(D284="a",F284="a",H284="a",J284="a",L284="a",N284="a",P284="a",R284="a"),V284,0))</f>
        <v>0</v>
      </c>
      <c r="V284" s="386">
        <v>10</v>
      </c>
      <c r="W284" s="85">
        <f>COUNTIF(D284:S284,"a")+COUNTIF(D284:S284,"s")</f>
        <v>0</v>
      </c>
      <c r="X284" s="356"/>
      <c r="Y284" s="299"/>
      <c r="Z284" s="302"/>
      <c r="AA284" s="280"/>
      <c r="AB284" s="280"/>
      <c r="AC284" s="280"/>
      <c r="AD284" s="280"/>
      <c r="AE284" s="280"/>
      <c r="AF284" s="280"/>
      <c r="AG284" s="280"/>
      <c r="AH284" s="280"/>
      <c r="AI284" s="280"/>
      <c r="AJ284" s="280"/>
      <c r="AK284" s="280"/>
      <c r="AL284" s="280"/>
      <c r="AM284" s="280"/>
      <c r="AN284" s="280"/>
      <c r="AO284" s="280"/>
      <c r="AP284" s="280"/>
      <c r="AQ284" s="280"/>
      <c r="AR284" s="280"/>
      <c r="AS284" s="280"/>
      <c r="AT284" s="280"/>
      <c r="AU284" s="280"/>
      <c r="AV284" s="280"/>
      <c r="AW284" s="280"/>
      <c r="AX284" s="280"/>
      <c r="AY284" s="280"/>
      <c r="AZ284" s="280"/>
      <c r="BA284" s="280"/>
      <c r="BB284" s="280"/>
      <c r="BC284" s="280"/>
      <c r="BD284" s="280"/>
      <c r="BE284" s="280"/>
      <c r="BF284" s="280"/>
      <c r="BG284" s="280"/>
      <c r="BH284" s="280"/>
      <c r="BI284" s="280"/>
      <c r="BJ284" s="280"/>
      <c r="BK284" s="280"/>
      <c r="BL284" s="280"/>
      <c r="BM284" s="280"/>
      <c r="BN284" s="280"/>
      <c r="BO284" s="280"/>
      <c r="BP284" s="280"/>
      <c r="BQ284" s="280"/>
      <c r="BR284" s="280"/>
      <c r="BS284" s="280"/>
      <c r="BT284" s="280"/>
      <c r="BU284" s="280"/>
      <c r="BV284" s="280"/>
      <c r="BW284" s="280"/>
      <c r="BX284" s="280"/>
      <c r="BY284" s="280"/>
      <c r="BZ284" s="280"/>
      <c r="CA284" s="280"/>
      <c r="CB284" s="280"/>
      <c r="CC284" s="280"/>
      <c r="CD284" s="280"/>
      <c r="CE284" s="280"/>
      <c r="CF284" s="280"/>
      <c r="CG284" s="280"/>
      <c r="CH284" s="280"/>
    </row>
    <row r="285" spans="1:86" s="3" customFormat="1" ht="21" customHeight="1" thickTop="1" thickBot="1" x14ac:dyDescent="0.25">
      <c r="A285" s="383"/>
      <c r="B285" s="8"/>
      <c r="C285" s="174"/>
      <c r="D285" s="677" t="s">
        <v>515</v>
      </c>
      <c r="E285" s="760"/>
      <c r="F285" s="760"/>
      <c r="G285" s="760"/>
      <c r="H285" s="760"/>
      <c r="I285" s="760"/>
      <c r="J285" s="760"/>
      <c r="K285" s="760"/>
      <c r="L285" s="760"/>
      <c r="M285" s="760"/>
      <c r="N285" s="760"/>
      <c r="O285" s="760"/>
      <c r="P285" s="760"/>
      <c r="Q285" s="760"/>
      <c r="R285" s="760"/>
      <c r="S285" s="760"/>
      <c r="T285" s="761"/>
      <c r="U285" s="224">
        <f>SUM(U282:U284)</f>
        <v>0</v>
      </c>
      <c r="V285" s="388">
        <f>SUM(V282:V284)</f>
        <v>30</v>
      </c>
      <c r="W285" s="85"/>
      <c r="X285" s="363"/>
      <c r="Y285" s="299"/>
      <c r="Z285" s="302"/>
      <c r="AA285" s="280"/>
      <c r="AB285" s="280"/>
      <c r="AC285" s="280"/>
      <c r="AD285" s="280"/>
      <c r="AE285" s="280"/>
      <c r="AF285" s="280"/>
      <c r="AG285" s="280"/>
      <c r="AH285" s="280"/>
      <c r="AI285" s="280"/>
      <c r="AJ285" s="280"/>
      <c r="AK285" s="280"/>
      <c r="AL285" s="280"/>
      <c r="AM285" s="280"/>
      <c r="AN285" s="280"/>
      <c r="AO285" s="280"/>
      <c r="AP285" s="280"/>
      <c r="AQ285" s="280"/>
      <c r="AR285" s="280"/>
      <c r="AS285" s="280"/>
      <c r="AT285" s="280"/>
      <c r="AU285" s="280"/>
      <c r="AV285" s="280"/>
      <c r="AW285" s="280"/>
      <c r="AX285" s="280"/>
      <c r="AY285" s="280"/>
      <c r="AZ285" s="280"/>
      <c r="BA285" s="280"/>
      <c r="BB285" s="280"/>
      <c r="BC285" s="280"/>
      <c r="BD285" s="280"/>
      <c r="BE285" s="280"/>
      <c r="BF285" s="280"/>
      <c r="BG285" s="280"/>
      <c r="BH285" s="280"/>
      <c r="BI285" s="280"/>
      <c r="BJ285" s="280"/>
      <c r="BK285" s="280"/>
      <c r="BL285" s="280"/>
      <c r="BM285" s="280"/>
      <c r="BN285" s="280"/>
      <c r="BO285" s="280"/>
      <c r="BP285" s="280"/>
      <c r="BQ285" s="280"/>
      <c r="BR285" s="280"/>
      <c r="BS285" s="280"/>
      <c r="BT285" s="280"/>
      <c r="BU285" s="280"/>
      <c r="BV285" s="280"/>
      <c r="BW285" s="280"/>
      <c r="BX285" s="280"/>
      <c r="BY285" s="280"/>
      <c r="BZ285" s="280"/>
      <c r="CA285" s="280"/>
      <c r="CB285" s="280"/>
      <c r="CC285" s="280"/>
      <c r="CD285" s="280"/>
      <c r="CE285" s="280"/>
      <c r="CF285" s="280"/>
      <c r="CG285" s="280"/>
      <c r="CH285" s="280"/>
    </row>
    <row r="286" spans="1:86" s="3" customFormat="1" ht="21" customHeight="1" thickBot="1" x14ac:dyDescent="0.25">
      <c r="A286" s="382"/>
      <c r="B286" s="458"/>
      <c r="C286" s="365"/>
      <c r="D286" s="875"/>
      <c r="E286" s="682"/>
      <c r="F286" s="762">
        <v>0</v>
      </c>
      <c r="G286" s="675"/>
      <c r="H286" s="675"/>
      <c r="I286" s="675"/>
      <c r="J286" s="675"/>
      <c r="K286" s="675"/>
      <c r="L286" s="675"/>
      <c r="M286" s="675"/>
      <c r="N286" s="675"/>
      <c r="O286" s="675"/>
      <c r="P286" s="675"/>
      <c r="Q286" s="675"/>
      <c r="R286" s="675"/>
      <c r="S286" s="675"/>
      <c r="T286" s="675"/>
      <c r="U286" s="675"/>
      <c r="V286" s="676"/>
      <c r="W286" s="85"/>
      <c r="X286" s="360"/>
      <c r="Y286" s="299"/>
      <c r="Z286" s="302"/>
      <c r="AA286" s="280"/>
      <c r="AB286" s="280"/>
      <c r="AC286" s="280"/>
      <c r="AD286" s="280"/>
      <c r="AE286" s="280"/>
      <c r="AF286" s="280"/>
      <c r="AG286" s="280"/>
      <c r="AH286" s="280"/>
      <c r="AI286" s="280"/>
      <c r="AJ286" s="280"/>
      <c r="AK286" s="280"/>
      <c r="AL286" s="280"/>
      <c r="AM286" s="280"/>
      <c r="AN286" s="280"/>
      <c r="AO286" s="280"/>
      <c r="AP286" s="280"/>
      <c r="AQ286" s="280"/>
      <c r="AR286" s="280"/>
      <c r="AS286" s="280"/>
      <c r="AT286" s="280"/>
      <c r="AU286" s="280"/>
      <c r="AV286" s="280"/>
      <c r="AW286" s="280"/>
      <c r="AX286" s="280"/>
      <c r="AY286" s="280"/>
      <c r="AZ286" s="280"/>
      <c r="BA286" s="280"/>
      <c r="BB286" s="280"/>
      <c r="BC286" s="280"/>
      <c r="BD286" s="280"/>
      <c r="BE286" s="280"/>
      <c r="BF286" s="280"/>
      <c r="BG286" s="280"/>
      <c r="BH286" s="280"/>
      <c r="BI286" s="280"/>
      <c r="BJ286" s="280"/>
      <c r="BK286" s="280"/>
      <c r="BL286" s="280"/>
      <c r="BM286" s="280"/>
      <c r="BN286" s="280"/>
      <c r="BO286" s="280"/>
      <c r="BP286" s="280"/>
      <c r="BQ286" s="280"/>
      <c r="BR286" s="280"/>
      <c r="BS286" s="280"/>
      <c r="BT286" s="280"/>
      <c r="BU286" s="280"/>
      <c r="BV286" s="280"/>
      <c r="BW286" s="280"/>
      <c r="BX286" s="280"/>
      <c r="BY286" s="280"/>
      <c r="BZ286" s="280"/>
      <c r="CA286" s="280"/>
      <c r="CB286" s="280"/>
      <c r="CC286" s="280"/>
      <c r="CD286" s="280"/>
      <c r="CE286" s="280"/>
      <c r="CF286" s="280"/>
      <c r="CG286" s="280"/>
      <c r="CH286" s="280"/>
    </row>
    <row r="287" spans="1:86" s="3" customFormat="1" ht="30" customHeight="1" thickBot="1" x14ac:dyDescent="0.25">
      <c r="A287" s="380"/>
      <c r="B287" s="448">
        <v>5440</v>
      </c>
      <c r="C287" s="332" t="s">
        <v>1082</v>
      </c>
      <c r="D287" s="227"/>
      <c r="E287" s="230"/>
      <c r="F287" s="227"/>
      <c r="G287" s="230"/>
      <c r="H287" s="227"/>
      <c r="I287" s="230"/>
      <c r="J287" s="227"/>
      <c r="K287" s="230"/>
      <c r="L287" s="227" t="s">
        <v>514</v>
      </c>
      <c r="M287" s="230"/>
      <c r="N287" s="227"/>
      <c r="O287" s="230"/>
      <c r="P287" s="227"/>
      <c r="Q287" s="230"/>
      <c r="R287" s="227"/>
      <c r="S287" s="230"/>
      <c r="T287" s="322"/>
      <c r="U287" s="446"/>
      <c r="V287" s="446"/>
      <c r="W287" s="85"/>
      <c r="X287" s="360"/>
      <c r="Y287" s="299"/>
      <c r="Z287" s="302"/>
      <c r="AA287" s="280"/>
      <c r="AB287" s="280"/>
      <c r="AC287" s="280"/>
      <c r="AD287" s="280"/>
      <c r="AE287" s="280"/>
      <c r="AF287" s="280"/>
      <c r="AG287" s="280"/>
      <c r="AH287" s="280"/>
      <c r="AI287" s="280"/>
      <c r="AJ287" s="280"/>
      <c r="AK287" s="280"/>
      <c r="AL287" s="280"/>
      <c r="AM287" s="280"/>
      <c r="AN287" s="280"/>
      <c r="AO287" s="280"/>
      <c r="AP287" s="280"/>
      <c r="AQ287" s="280"/>
      <c r="AR287" s="280"/>
      <c r="AS287" s="280"/>
      <c r="AT287" s="280"/>
      <c r="AU287" s="280"/>
      <c r="AV287" s="280"/>
      <c r="AW287" s="280"/>
      <c r="AX287" s="280"/>
      <c r="AY287" s="280"/>
      <c r="AZ287" s="280"/>
      <c r="BA287" s="280"/>
      <c r="BB287" s="280"/>
      <c r="BC287" s="280"/>
      <c r="BD287" s="280"/>
      <c r="BE287" s="280"/>
      <c r="BF287" s="280"/>
      <c r="BG287" s="280"/>
      <c r="BH287" s="280"/>
      <c r="BI287" s="280"/>
      <c r="BJ287" s="280"/>
      <c r="BK287" s="280"/>
      <c r="BL287" s="280"/>
      <c r="BM287" s="280"/>
      <c r="BN287" s="280"/>
      <c r="BO287" s="280"/>
      <c r="BP287" s="280"/>
      <c r="BQ287" s="280"/>
      <c r="BR287" s="280"/>
      <c r="BS287" s="280"/>
      <c r="BT287" s="280"/>
      <c r="BU287" s="280"/>
      <c r="BV287" s="280"/>
      <c r="BW287" s="280"/>
      <c r="BX287" s="280"/>
      <c r="BY287" s="280"/>
      <c r="BZ287" s="280"/>
      <c r="CA287" s="280"/>
      <c r="CB287" s="280"/>
      <c r="CC287" s="280"/>
      <c r="CD287" s="280"/>
      <c r="CE287" s="280"/>
      <c r="CF287" s="280"/>
      <c r="CG287" s="280"/>
      <c r="CH287" s="280"/>
    </row>
    <row r="288" spans="1:86" s="3" customFormat="1" ht="30" customHeight="1" x14ac:dyDescent="0.2">
      <c r="A288" s="383"/>
      <c r="B288" s="233"/>
      <c r="C288" s="617" t="s">
        <v>930</v>
      </c>
      <c r="D288" s="890"/>
      <c r="E288" s="891"/>
      <c r="F288" s="891"/>
      <c r="G288" s="891"/>
      <c r="H288" s="891"/>
      <c r="I288" s="891"/>
      <c r="J288" s="891"/>
      <c r="K288" s="891"/>
      <c r="L288" s="891"/>
      <c r="M288" s="891"/>
      <c r="N288" s="891"/>
      <c r="O288" s="891"/>
      <c r="P288" s="891"/>
      <c r="Q288" s="891"/>
      <c r="R288" s="891"/>
      <c r="S288" s="891"/>
      <c r="T288" s="891"/>
      <c r="U288" s="891"/>
      <c r="V288" s="797"/>
      <c r="W288" s="85"/>
      <c r="X288" s="350"/>
      <c r="Y288" s="280"/>
      <c r="Z288" s="302"/>
      <c r="AA288" s="280"/>
      <c r="AB288" s="280"/>
      <c r="AC288" s="280"/>
      <c r="AD288" s="280"/>
      <c r="AE288" s="280"/>
      <c r="AF288" s="280"/>
      <c r="AG288" s="280"/>
      <c r="AH288" s="280"/>
      <c r="AI288" s="280"/>
      <c r="AJ288" s="280"/>
      <c r="AK288" s="280"/>
      <c r="AL288" s="280"/>
      <c r="AM288" s="280"/>
      <c r="AN288" s="280"/>
      <c r="AO288" s="280"/>
      <c r="AP288" s="280"/>
      <c r="AQ288" s="280"/>
      <c r="AR288" s="280"/>
      <c r="AS288" s="280"/>
      <c r="AT288" s="280"/>
      <c r="AU288" s="280"/>
      <c r="AV288" s="280"/>
      <c r="AW288" s="280"/>
      <c r="AX288" s="280"/>
      <c r="AY288" s="280"/>
      <c r="AZ288" s="280"/>
      <c r="BA288" s="280"/>
      <c r="BB288" s="280"/>
      <c r="BC288" s="280"/>
      <c r="BD288" s="280"/>
      <c r="BE288" s="280"/>
      <c r="BF288" s="280"/>
      <c r="BG288" s="280"/>
      <c r="BH288" s="280"/>
      <c r="BI288" s="280"/>
      <c r="BJ288" s="280"/>
      <c r="BK288" s="280"/>
      <c r="BL288" s="280"/>
      <c r="BM288" s="280"/>
      <c r="BN288" s="280"/>
      <c r="BO288" s="280"/>
      <c r="BP288" s="280"/>
      <c r="BQ288" s="280"/>
      <c r="BR288" s="280"/>
      <c r="BS288" s="280"/>
      <c r="BT288" s="280"/>
      <c r="BU288" s="280"/>
      <c r="BV288" s="280"/>
      <c r="BW288" s="280"/>
      <c r="BX288" s="280"/>
      <c r="BY288" s="280"/>
      <c r="BZ288" s="280"/>
      <c r="CA288" s="280"/>
      <c r="CB288" s="280"/>
      <c r="CC288" s="280"/>
      <c r="CD288" s="280"/>
      <c r="CE288" s="280"/>
      <c r="CF288" s="280"/>
      <c r="CG288" s="280"/>
      <c r="CH288" s="280"/>
    </row>
    <row r="289" spans="1:86" s="3" customFormat="1" ht="45" customHeight="1" x14ac:dyDescent="0.2">
      <c r="A289" s="435"/>
      <c r="B289" s="237" t="s">
        <v>947</v>
      </c>
      <c r="C289" s="337" t="s">
        <v>1041</v>
      </c>
      <c r="D289" s="672"/>
      <c r="E289" s="673"/>
      <c r="F289" s="672"/>
      <c r="G289" s="673"/>
      <c r="H289" s="672"/>
      <c r="I289" s="673"/>
      <c r="J289" s="672"/>
      <c r="K289" s="673"/>
      <c r="L289" s="672"/>
      <c r="M289" s="673"/>
      <c r="N289" s="672"/>
      <c r="O289" s="673"/>
      <c r="P289" s="672"/>
      <c r="Q289" s="673"/>
      <c r="R289" s="672"/>
      <c r="S289" s="673"/>
      <c r="T289" s="562"/>
      <c r="U289" s="67">
        <f>IF(OR(D289="s",F289="s",H289="s",J289="s",L289="s",N289="s",P289="s",R289="s"), 0, IF(OR(D289="a",F289="a",H289="a",J289="a",L289="a",N289="a",P289="a",R289="a"),V289,0))</f>
        <v>0</v>
      </c>
      <c r="V289" s="385">
        <f>IF(T289="na",0,10)</f>
        <v>10</v>
      </c>
      <c r="W289" s="85">
        <f>COUNTIF(D289:S289,"a")+COUNTIF(D289:S289,"s")+COUNTIF(T289,"na")</f>
        <v>0</v>
      </c>
      <c r="X289" s="356"/>
      <c r="Y289" s="299"/>
      <c r="Z289" s="302"/>
      <c r="AA289" s="280"/>
      <c r="AB289" s="280"/>
      <c r="AC289" s="280"/>
      <c r="AD289" s="280"/>
      <c r="AE289" s="280"/>
      <c r="AF289" s="280"/>
      <c r="AG289" s="280"/>
      <c r="AH289" s="280"/>
      <c r="AI289" s="280"/>
      <c r="AJ289" s="280"/>
      <c r="AK289" s="280"/>
      <c r="AL289" s="280"/>
      <c r="AM289" s="280"/>
      <c r="AN289" s="280"/>
      <c r="AO289" s="280"/>
      <c r="AP289" s="280"/>
      <c r="AQ289" s="280"/>
      <c r="AR289" s="280"/>
      <c r="AS289" s="280"/>
      <c r="AT289" s="280"/>
      <c r="AU289" s="280"/>
      <c r="AV289" s="280"/>
      <c r="AW289" s="280"/>
      <c r="AX289" s="280"/>
      <c r="AY289" s="280"/>
      <c r="AZ289" s="280"/>
      <c r="BA289" s="280"/>
      <c r="BB289" s="280"/>
      <c r="BC289" s="280"/>
      <c r="BD289" s="280"/>
      <c r="BE289" s="280"/>
      <c r="BF289" s="280"/>
      <c r="BG289" s="280"/>
      <c r="BH289" s="280"/>
      <c r="BI289" s="280"/>
      <c r="BJ289" s="280"/>
      <c r="BK289" s="280"/>
      <c r="BL289" s="280"/>
      <c r="BM289" s="280"/>
      <c r="BN289" s="280"/>
      <c r="BO289" s="280"/>
      <c r="BP289" s="280"/>
      <c r="BQ289" s="280"/>
      <c r="BR289" s="280"/>
      <c r="BS289" s="280"/>
      <c r="BT289" s="280"/>
      <c r="BU289" s="280"/>
      <c r="BV289" s="280"/>
      <c r="BW289" s="280"/>
      <c r="BX289" s="280"/>
      <c r="BY289" s="280"/>
      <c r="BZ289" s="280"/>
      <c r="CA289" s="280"/>
      <c r="CB289" s="280"/>
      <c r="CC289" s="280"/>
      <c r="CD289" s="280"/>
      <c r="CE289" s="280"/>
      <c r="CF289" s="280"/>
      <c r="CG289" s="280"/>
      <c r="CH289" s="280"/>
    </row>
    <row r="290" spans="1:86" s="3" customFormat="1" ht="67.7" customHeight="1" x14ac:dyDescent="0.2">
      <c r="A290" s="435"/>
      <c r="B290" s="237" t="s">
        <v>1042</v>
      </c>
      <c r="C290" s="337" t="s">
        <v>1043</v>
      </c>
      <c r="D290" s="666"/>
      <c r="E290" s="667"/>
      <c r="F290" s="666"/>
      <c r="G290" s="667"/>
      <c r="H290" s="666"/>
      <c r="I290" s="667"/>
      <c r="J290" s="666"/>
      <c r="K290" s="667"/>
      <c r="L290" s="666"/>
      <c r="M290" s="667"/>
      <c r="N290" s="666"/>
      <c r="O290" s="667"/>
      <c r="P290" s="666"/>
      <c r="Q290" s="667"/>
      <c r="R290" s="666"/>
      <c r="S290" s="667"/>
      <c r="T290" s="562"/>
      <c r="U290" s="63">
        <f>IF(OR(D290="s",F290="s",H290="s",J290="s",L290="s",N290="s",P290="s",R290="s"), 0, IF(OR(D290="a",F290="a",H290="a",J290="a",L290="a",N290="a",P290="a",R290="a"),V290,0))</f>
        <v>0</v>
      </c>
      <c r="V290" s="386">
        <f>IF(T290="na",0,5)</f>
        <v>5</v>
      </c>
      <c r="W290" s="85">
        <f>COUNTIF(D290:S290,"a")+COUNTIF(T290,"na")</f>
        <v>0</v>
      </c>
      <c r="X290" s="356"/>
      <c r="Y290" s="299"/>
      <c r="Z290" s="302" t="s">
        <v>239</v>
      </c>
      <c r="AA290" s="280"/>
      <c r="AB290" s="280"/>
      <c r="AC290" s="280"/>
      <c r="AD290" s="280"/>
      <c r="AE290" s="280"/>
      <c r="AF290" s="280"/>
      <c r="AG290" s="280"/>
      <c r="AH290" s="280"/>
      <c r="AI290" s="280"/>
      <c r="AJ290" s="280"/>
      <c r="AK290" s="280"/>
      <c r="AL290" s="280"/>
      <c r="AM290" s="280"/>
      <c r="AN290" s="280"/>
      <c r="AO290" s="280"/>
      <c r="AP290" s="280"/>
      <c r="AQ290" s="280"/>
      <c r="AR290" s="280"/>
      <c r="AS290" s="280"/>
      <c r="AT290" s="280"/>
      <c r="AU290" s="280"/>
      <c r="AV290" s="280"/>
      <c r="AW290" s="280"/>
      <c r="AX290" s="280"/>
      <c r="AY290" s="280"/>
      <c r="AZ290" s="280"/>
      <c r="BA290" s="280"/>
      <c r="BB290" s="280"/>
      <c r="BC290" s="280"/>
      <c r="BD290" s="280"/>
      <c r="BE290" s="280"/>
      <c r="BF290" s="280"/>
      <c r="BG290" s="280"/>
      <c r="BH290" s="280"/>
      <c r="BI290" s="280"/>
      <c r="BJ290" s="280"/>
      <c r="BK290" s="280"/>
      <c r="BL290" s="280"/>
      <c r="BM290" s="280"/>
      <c r="BN290" s="280"/>
      <c r="BO290" s="280"/>
      <c r="BP290" s="280"/>
      <c r="BQ290" s="280"/>
      <c r="BR290" s="280"/>
      <c r="BS290" s="280"/>
      <c r="BT290" s="280"/>
      <c r="BU290" s="280"/>
      <c r="BV290" s="280"/>
      <c r="BW290" s="280"/>
      <c r="BX290" s="280"/>
      <c r="BY290" s="280"/>
      <c r="BZ290" s="280"/>
      <c r="CA290" s="280"/>
      <c r="CB290" s="280"/>
      <c r="CC290" s="280"/>
      <c r="CD290" s="280"/>
      <c r="CE290" s="280"/>
      <c r="CF290" s="280"/>
      <c r="CG290" s="280"/>
      <c r="CH290" s="280"/>
    </row>
    <row r="291" spans="1:86" s="3" customFormat="1" ht="30" customHeight="1" x14ac:dyDescent="0.2">
      <c r="A291" s="383"/>
      <c r="B291" s="233"/>
      <c r="C291" s="588" t="s">
        <v>1044</v>
      </c>
      <c r="D291" s="767"/>
      <c r="E291" s="768"/>
      <c r="F291" s="768"/>
      <c r="G291" s="768"/>
      <c r="H291" s="768"/>
      <c r="I291" s="768"/>
      <c r="J291" s="768"/>
      <c r="K291" s="768"/>
      <c r="L291" s="768"/>
      <c r="M291" s="768"/>
      <c r="N291" s="768"/>
      <c r="O291" s="768"/>
      <c r="P291" s="768"/>
      <c r="Q291" s="768"/>
      <c r="R291" s="768"/>
      <c r="S291" s="768"/>
      <c r="T291" s="768"/>
      <c r="U291" s="768"/>
      <c r="V291" s="769"/>
      <c r="W291" s="85" t="str">
        <f>IF(AND(ISNUMBER(D291),COUNTIF(D290:S290,"a")),1,IF(COUNTIF(D290:S290,"a"),0,""))</f>
        <v/>
      </c>
      <c r="X291" s="350"/>
      <c r="Y291" s="280"/>
      <c r="Z291" s="302"/>
      <c r="AA291" s="280"/>
      <c r="AB291" s="280"/>
      <c r="AC291" s="280"/>
      <c r="AD291" s="280"/>
      <c r="AE291" s="280"/>
      <c r="AF291" s="280"/>
      <c r="AG291" s="280"/>
      <c r="AH291" s="280"/>
      <c r="AI291" s="280"/>
      <c r="AJ291" s="280"/>
      <c r="AK291" s="280"/>
      <c r="AL291" s="280"/>
      <c r="AM291" s="280"/>
      <c r="AN291" s="280"/>
      <c r="AO291" s="280"/>
      <c r="AP291" s="280"/>
      <c r="AQ291" s="280"/>
      <c r="AR291" s="280"/>
      <c r="AS291" s="280"/>
      <c r="AT291" s="280"/>
      <c r="AU291" s="280"/>
      <c r="AV291" s="280"/>
      <c r="AW291" s="280"/>
      <c r="AX291" s="280"/>
      <c r="AY291" s="280"/>
      <c r="AZ291" s="280"/>
      <c r="BA291" s="280"/>
      <c r="BB291" s="280"/>
      <c r="BC291" s="280"/>
      <c r="BD291" s="280"/>
      <c r="BE291" s="280"/>
      <c r="BF291" s="280"/>
      <c r="BG291" s="280"/>
      <c r="BH291" s="280"/>
      <c r="BI291" s="280"/>
      <c r="BJ291" s="280"/>
      <c r="BK291" s="280"/>
      <c r="BL291" s="280"/>
      <c r="BM291" s="280"/>
      <c r="BN291" s="280"/>
      <c r="BO291" s="280"/>
      <c r="BP291" s="280"/>
      <c r="BQ291" s="280"/>
      <c r="BR291" s="280"/>
      <c r="BS291" s="280"/>
      <c r="BT291" s="280"/>
      <c r="BU291" s="280"/>
      <c r="BV291" s="280"/>
      <c r="BW291" s="280"/>
      <c r="BX291" s="280"/>
      <c r="BY291" s="280"/>
      <c r="BZ291" s="280"/>
      <c r="CA291" s="280"/>
      <c r="CB291" s="280"/>
      <c r="CC291" s="280"/>
      <c r="CD291" s="280"/>
      <c r="CE291" s="280"/>
      <c r="CF291" s="280"/>
      <c r="CG291" s="280"/>
      <c r="CH291" s="280"/>
    </row>
    <row r="292" spans="1:86" s="3" customFormat="1" ht="45" customHeight="1" x14ac:dyDescent="0.2">
      <c r="A292" s="435"/>
      <c r="B292" s="246" t="s">
        <v>948</v>
      </c>
      <c r="C292" s="337" t="s">
        <v>1045</v>
      </c>
      <c r="D292" s="666"/>
      <c r="E292" s="667"/>
      <c r="F292" s="666"/>
      <c r="G292" s="667"/>
      <c r="H292" s="666"/>
      <c r="I292" s="667"/>
      <c r="J292" s="666"/>
      <c r="K292" s="667"/>
      <c r="L292" s="666"/>
      <c r="M292" s="667"/>
      <c r="N292" s="666"/>
      <c r="O292" s="667"/>
      <c r="P292" s="666"/>
      <c r="Q292" s="667"/>
      <c r="R292" s="666"/>
      <c r="S292" s="667"/>
      <c r="T292" s="562"/>
      <c r="U292" s="63">
        <f>IF(OR(D292="s",F292="s",H292="s",J292="s",L292="s",N292="s",P292="s",R292="s"), 0, IF(OR(D292="a",F292="a",H292="a",J292="a",L292="a",N292="a",P292="a",R292="a"),V292,0))</f>
        <v>0</v>
      </c>
      <c r="V292" s="387">
        <f>IF(T292="na",0,5)</f>
        <v>5</v>
      </c>
      <c r="W292" s="85">
        <f>COUNTIF(D292:S292,"a")+COUNTIF(D292:S292,"s")+COUNTIF(T292,"na")</f>
        <v>0</v>
      </c>
      <c r="X292" s="356"/>
      <c r="Y292" s="299"/>
      <c r="Z292" s="302"/>
      <c r="AA292" s="280"/>
      <c r="AB292" s="280"/>
      <c r="AC292" s="280"/>
      <c r="AD292" s="280"/>
      <c r="AE292" s="280"/>
      <c r="AF292" s="280"/>
      <c r="AG292" s="280"/>
      <c r="AH292" s="280"/>
      <c r="AI292" s="280"/>
      <c r="AJ292" s="280"/>
      <c r="AK292" s="280"/>
      <c r="AL292" s="280"/>
      <c r="AM292" s="280"/>
      <c r="AN292" s="280"/>
      <c r="AO292" s="280"/>
      <c r="AP292" s="280"/>
      <c r="AQ292" s="280"/>
      <c r="AR292" s="280"/>
      <c r="AS292" s="280"/>
      <c r="AT292" s="280"/>
      <c r="AU292" s="280"/>
      <c r="AV292" s="280"/>
      <c r="AW292" s="280"/>
      <c r="AX292" s="280"/>
      <c r="AY292" s="280"/>
      <c r="AZ292" s="280"/>
      <c r="BA292" s="280"/>
      <c r="BB292" s="280"/>
      <c r="BC292" s="280"/>
      <c r="BD292" s="280"/>
      <c r="BE292" s="280"/>
      <c r="BF292" s="280"/>
      <c r="BG292" s="280"/>
      <c r="BH292" s="280"/>
      <c r="BI292" s="280"/>
      <c r="BJ292" s="280"/>
      <c r="BK292" s="280"/>
      <c r="BL292" s="280"/>
      <c r="BM292" s="280"/>
      <c r="BN292" s="280"/>
      <c r="BO292" s="280"/>
      <c r="BP292" s="280"/>
      <c r="BQ292" s="280"/>
      <c r="BR292" s="280"/>
      <c r="BS292" s="280"/>
      <c r="BT292" s="280"/>
      <c r="BU292" s="280"/>
      <c r="BV292" s="280"/>
      <c r="BW292" s="280"/>
      <c r="BX292" s="280"/>
      <c r="BY292" s="280"/>
      <c r="BZ292" s="280"/>
      <c r="CA292" s="280"/>
      <c r="CB292" s="280"/>
      <c r="CC292" s="280"/>
      <c r="CD292" s="280"/>
      <c r="CE292" s="280"/>
      <c r="CF292" s="280"/>
      <c r="CG292" s="280"/>
      <c r="CH292" s="280"/>
    </row>
    <row r="293" spans="1:86" s="3" customFormat="1" ht="30" customHeight="1" x14ac:dyDescent="0.2">
      <c r="A293" s="383"/>
      <c r="B293" s="233"/>
      <c r="C293" s="617" t="s">
        <v>932</v>
      </c>
      <c r="D293" s="890"/>
      <c r="E293" s="891"/>
      <c r="F293" s="891"/>
      <c r="G293" s="891"/>
      <c r="H293" s="891"/>
      <c r="I293" s="891"/>
      <c r="J293" s="891"/>
      <c r="K293" s="891"/>
      <c r="L293" s="891"/>
      <c r="M293" s="891"/>
      <c r="N293" s="891"/>
      <c r="O293" s="891"/>
      <c r="P293" s="891"/>
      <c r="Q293" s="891"/>
      <c r="R293" s="891"/>
      <c r="S293" s="891"/>
      <c r="T293" s="891"/>
      <c r="U293" s="891"/>
      <c r="V293" s="797"/>
      <c r="W293" s="85"/>
      <c r="X293" s="350"/>
      <c r="Y293" s="280"/>
      <c r="Z293" s="302"/>
      <c r="AA293" s="280"/>
      <c r="AB293" s="280"/>
      <c r="AC293" s="280"/>
      <c r="AD293" s="280"/>
      <c r="AE293" s="280"/>
      <c r="AF293" s="280"/>
      <c r="AG293" s="280"/>
      <c r="AH293" s="280"/>
      <c r="AI293" s="280"/>
      <c r="AJ293" s="280"/>
      <c r="AK293" s="280"/>
      <c r="AL293" s="280"/>
      <c r="AM293" s="280"/>
      <c r="AN293" s="280"/>
      <c r="AO293" s="280"/>
      <c r="AP293" s="280"/>
      <c r="AQ293" s="280"/>
      <c r="AR293" s="280"/>
      <c r="AS293" s="280"/>
      <c r="AT293" s="280"/>
      <c r="AU293" s="280"/>
      <c r="AV293" s="280"/>
      <c r="AW293" s="280"/>
      <c r="AX293" s="280"/>
      <c r="AY293" s="280"/>
      <c r="AZ293" s="280"/>
      <c r="BA293" s="280"/>
      <c r="BB293" s="280"/>
      <c r="BC293" s="280"/>
      <c r="BD293" s="280"/>
      <c r="BE293" s="280"/>
      <c r="BF293" s="280"/>
      <c r="BG293" s="280"/>
      <c r="BH293" s="280"/>
      <c r="BI293" s="280"/>
      <c r="BJ293" s="280"/>
      <c r="BK293" s="280"/>
      <c r="BL293" s="280"/>
      <c r="BM293" s="280"/>
      <c r="BN293" s="280"/>
      <c r="BO293" s="280"/>
      <c r="BP293" s="280"/>
      <c r="BQ293" s="280"/>
      <c r="BR293" s="280"/>
      <c r="BS293" s="280"/>
      <c r="BT293" s="280"/>
      <c r="BU293" s="280"/>
      <c r="BV293" s="280"/>
      <c r="BW293" s="280"/>
      <c r="BX293" s="280"/>
      <c r="BY293" s="280"/>
      <c r="BZ293" s="280"/>
      <c r="CA293" s="280"/>
      <c r="CB293" s="280"/>
      <c r="CC293" s="280"/>
      <c r="CD293" s="280"/>
      <c r="CE293" s="280"/>
      <c r="CF293" s="280"/>
      <c r="CG293" s="280"/>
      <c r="CH293" s="280"/>
    </row>
    <row r="294" spans="1:86" s="3" customFormat="1" ht="30" customHeight="1" x14ac:dyDescent="0.2">
      <c r="A294" s="383"/>
      <c r="B294" s="233"/>
      <c r="C294" s="617" t="s">
        <v>949</v>
      </c>
      <c r="D294" s="890"/>
      <c r="E294" s="891"/>
      <c r="F294" s="891"/>
      <c r="G294" s="891"/>
      <c r="H294" s="891"/>
      <c r="I294" s="891"/>
      <c r="J294" s="891"/>
      <c r="K294" s="891"/>
      <c r="L294" s="891"/>
      <c r="M294" s="891"/>
      <c r="N294" s="891"/>
      <c r="O294" s="891"/>
      <c r="P294" s="891"/>
      <c r="Q294" s="891"/>
      <c r="R294" s="891"/>
      <c r="S294" s="891"/>
      <c r="T294" s="891"/>
      <c r="U294" s="891"/>
      <c r="V294" s="797"/>
      <c r="W294" s="85"/>
      <c r="X294" s="350"/>
      <c r="Y294" s="280"/>
      <c r="Z294" s="302"/>
      <c r="AA294" s="280"/>
      <c r="AB294" s="280"/>
      <c r="AC294" s="280"/>
      <c r="AD294" s="280"/>
      <c r="AE294" s="280"/>
      <c r="AF294" s="280"/>
      <c r="AG294" s="280"/>
      <c r="AH294" s="280"/>
      <c r="AI294" s="280"/>
      <c r="AJ294" s="280"/>
      <c r="AK294" s="280"/>
      <c r="AL294" s="280"/>
      <c r="AM294" s="280"/>
      <c r="AN294" s="280"/>
      <c r="AO294" s="280"/>
      <c r="AP294" s="280"/>
      <c r="AQ294" s="280"/>
      <c r="AR294" s="280"/>
      <c r="AS294" s="280"/>
      <c r="AT294" s="280"/>
      <c r="AU294" s="280"/>
      <c r="AV294" s="280"/>
      <c r="AW294" s="280"/>
      <c r="AX294" s="280"/>
      <c r="AY294" s="280"/>
      <c r="AZ294" s="280"/>
      <c r="BA294" s="280"/>
      <c r="BB294" s="280"/>
      <c r="BC294" s="280"/>
      <c r="BD294" s="280"/>
      <c r="BE294" s="280"/>
      <c r="BF294" s="280"/>
      <c r="BG294" s="280"/>
      <c r="BH294" s="280"/>
      <c r="BI294" s="280"/>
      <c r="BJ294" s="280"/>
      <c r="BK294" s="280"/>
      <c r="BL294" s="280"/>
      <c r="BM294" s="280"/>
      <c r="BN294" s="280"/>
      <c r="BO294" s="280"/>
      <c r="BP294" s="280"/>
      <c r="BQ294" s="280"/>
      <c r="BR294" s="280"/>
      <c r="BS294" s="280"/>
      <c r="BT294" s="280"/>
      <c r="BU294" s="280"/>
      <c r="BV294" s="280"/>
      <c r="BW294" s="280"/>
      <c r="BX294" s="280"/>
      <c r="BY294" s="280"/>
      <c r="BZ294" s="280"/>
      <c r="CA294" s="280"/>
      <c r="CB294" s="280"/>
      <c r="CC294" s="280"/>
      <c r="CD294" s="280"/>
      <c r="CE294" s="280"/>
      <c r="CF294" s="280"/>
      <c r="CG294" s="280"/>
      <c r="CH294" s="280"/>
    </row>
    <row r="295" spans="1:86" s="3" customFormat="1" ht="45" customHeight="1" x14ac:dyDescent="0.2">
      <c r="A295" s="435"/>
      <c r="B295" s="246" t="s">
        <v>950</v>
      </c>
      <c r="C295" s="337" t="s">
        <v>1046</v>
      </c>
      <c r="D295" s="666"/>
      <c r="E295" s="667"/>
      <c r="F295" s="666"/>
      <c r="G295" s="667"/>
      <c r="H295" s="666"/>
      <c r="I295" s="667"/>
      <c r="J295" s="666"/>
      <c r="K295" s="667"/>
      <c r="L295" s="666"/>
      <c r="M295" s="667"/>
      <c r="N295" s="666"/>
      <c r="O295" s="667"/>
      <c r="P295" s="666"/>
      <c r="Q295" s="667"/>
      <c r="R295" s="666"/>
      <c r="S295" s="667"/>
      <c r="T295" s="562"/>
      <c r="U295" s="63">
        <f>IF(OR(D295="s",F295="s",H295="s",J295="s",L295="s",N295="s",P295="s",R295="s"), 0, IF(OR(D295="a",F295="a",H295="a",J295="a",L295="a",N295="a",P295="a",R295="a"),V295,0))</f>
        <v>0</v>
      </c>
      <c r="V295" s="387">
        <f>IF(T295="na",0,20)</f>
        <v>20</v>
      </c>
      <c r="W295" s="85">
        <f>COUNTIF(D295:S295,"a")+COUNTIF(D295:S295,"s")+COUNTIF(T295,"na")</f>
        <v>0</v>
      </c>
      <c r="X295" s="356"/>
      <c r="Y295" s="299"/>
      <c r="Z295" s="302"/>
      <c r="AA295" s="280"/>
      <c r="AB295" s="280"/>
      <c r="AC295" s="280"/>
      <c r="AD295" s="280"/>
      <c r="AE295" s="280"/>
      <c r="AF295" s="280"/>
      <c r="AG295" s="280"/>
      <c r="AH295" s="280"/>
      <c r="AI295" s="280"/>
      <c r="AJ295" s="280"/>
      <c r="AK295" s="280"/>
      <c r="AL295" s="280"/>
      <c r="AM295" s="280"/>
      <c r="AN295" s="280"/>
      <c r="AO295" s="280"/>
      <c r="AP295" s="280"/>
      <c r="AQ295" s="280"/>
      <c r="AR295" s="280"/>
      <c r="AS295" s="280"/>
      <c r="AT295" s="280"/>
      <c r="AU295" s="280"/>
      <c r="AV295" s="280"/>
      <c r="AW295" s="280"/>
      <c r="AX295" s="280"/>
      <c r="AY295" s="280"/>
      <c r="AZ295" s="280"/>
      <c r="BA295" s="280"/>
      <c r="BB295" s="280"/>
      <c r="BC295" s="280"/>
      <c r="BD295" s="280"/>
      <c r="BE295" s="280"/>
      <c r="BF295" s="280"/>
      <c r="BG295" s="280"/>
      <c r="BH295" s="280"/>
      <c r="BI295" s="280"/>
      <c r="BJ295" s="280"/>
      <c r="BK295" s="280"/>
      <c r="BL295" s="280"/>
      <c r="BM295" s="280"/>
      <c r="BN295" s="280"/>
      <c r="BO295" s="280"/>
      <c r="BP295" s="280"/>
      <c r="BQ295" s="280"/>
      <c r="BR295" s="280"/>
      <c r="BS295" s="280"/>
      <c r="BT295" s="280"/>
      <c r="BU295" s="280"/>
      <c r="BV295" s="280"/>
      <c r="BW295" s="280"/>
      <c r="BX295" s="280"/>
      <c r="BY295" s="280"/>
      <c r="BZ295" s="280"/>
      <c r="CA295" s="280"/>
      <c r="CB295" s="280"/>
      <c r="CC295" s="280"/>
      <c r="CD295" s="280"/>
      <c r="CE295" s="280"/>
      <c r="CF295" s="280"/>
      <c r="CG295" s="280"/>
      <c r="CH295" s="280"/>
    </row>
    <row r="296" spans="1:86" s="3" customFormat="1" ht="48" customHeight="1" x14ac:dyDescent="0.2">
      <c r="A296" s="435"/>
      <c r="B296" s="589"/>
      <c r="C296" s="470" t="s">
        <v>951</v>
      </c>
      <c r="D296" s="763" t="s">
        <v>952</v>
      </c>
      <c r="E296" s="748"/>
      <c r="F296" s="748"/>
      <c r="G296" s="748"/>
      <c r="H296" s="748"/>
      <c r="I296" s="748"/>
      <c r="J296" s="748"/>
      <c r="K296" s="748"/>
      <c r="L296" s="748"/>
      <c r="M296" s="748"/>
      <c r="N296" s="748"/>
      <c r="O296" s="748"/>
      <c r="P296" s="748"/>
      <c r="Q296" s="748"/>
      <c r="R296" s="748"/>
      <c r="S296" s="748"/>
      <c r="T296" s="748"/>
      <c r="U296" s="748"/>
      <c r="V296" s="749"/>
      <c r="W296" s="85"/>
      <c r="X296" s="360"/>
      <c r="Y296" s="299"/>
      <c r="Z296" s="302"/>
      <c r="AA296" s="280"/>
      <c r="AB296" s="280"/>
      <c r="AC296" s="280"/>
      <c r="AD296" s="280"/>
      <c r="AE296" s="280"/>
      <c r="AF296" s="280"/>
      <c r="AG296" s="280"/>
      <c r="AH296" s="280"/>
      <c r="AI296" s="280"/>
      <c r="AJ296" s="280"/>
      <c r="AK296" s="280"/>
      <c r="AL296" s="280"/>
      <c r="AM296" s="280"/>
      <c r="AN296" s="280"/>
      <c r="AO296" s="280"/>
      <c r="AP296" s="280"/>
      <c r="AQ296" s="280"/>
      <c r="AR296" s="280"/>
      <c r="AS296" s="280"/>
      <c r="AT296" s="280"/>
      <c r="AU296" s="280"/>
      <c r="AV296" s="280"/>
      <c r="AW296" s="280"/>
      <c r="AX296" s="280"/>
      <c r="AY296" s="280"/>
      <c r="AZ296" s="280"/>
      <c r="BA296" s="280"/>
      <c r="BB296" s="280"/>
      <c r="BC296" s="280"/>
      <c r="BD296" s="280"/>
      <c r="BE296" s="280"/>
      <c r="BF296" s="280"/>
      <c r="BG296" s="280"/>
      <c r="BH296" s="280"/>
      <c r="BI296" s="280"/>
      <c r="BJ296" s="280"/>
      <c r="BK296" s="280"/>
      <c r="BL296" s="280"/>
      <c r="BM296" s="280"/>
      <c r="BN296" s="280"/>
      <c r="BO296" s="280"/>
      <c r="BP296" s="280"/>
      <c r="BQ296" s="280"/>
      <c r="BR296" s="280"/>
      <c r="BS296" s="280"/>
      <c r="BT296" s="280"/>
      <c r="BU296" s="280"/>
      <c r="BV296" s="280"/>
      <c r="BW296" s="280"/>
      <c r="BX296" s="280"/>
      <c r="BY296" s="280"/>
      <c r="BZ296" s="280"/>
      <c r="CA296" s="280"/>
      <c r="CB296" s="280"/>
      <c r="CC296" s="280"/>
      <c r="CD296" s="280"/>
      <c r="CE296" s="280"/>
      <c r="CF296" s="280"/>
      <c r="CG296" s="280"/>
      <c r="CH296" s="280"/>
    </row>
    <row r="297" spans="1:86" s="3" customFormat="1" ht="27.95" customHeight="1" x14ac:dyDescent="0.2">
      <c r="A297" s="435"/>
      <c r="B297" s="589"/>
      <c r="C297" s="337" t="s">
        <v>953</v>
      </c>
      <c r="D297" s="672"/>
      <c r="E297" s="673"/>
      <c r="F297" s="672"/>
      <c r="G297" s="673"/>
      <c r="H297" s="672"/>
      <c r="I297" s="673"/>
      <c r="J297" s="672"/>
      <c r="K297" s="673"/>
      <c r="L297" s="672"/>
      <c r="M297" s="673"/>
      <c r="N297" s="672"/>
      <c r="O297" s="673"/>
      <c r="P297" s="672"/>
      <c r="Q297" s="673"/>
      <c r="R297" s="672"/>
      <c r="S297" s="673"/>
      <c r="T297" s="719"/>
      <c r="U297" s="717"/>
      <c r="V297" s="718"/>
      <c r="W297" s="85">
        <f>IF(OR(COUNTIF($D$295:$S$295,"s"),COUNTIF($T$295,"na")),1,COUNTIF(D297:S297, "a"))</f>
        <v>0</v>
      </c>
      <c r="X297" s="356"/>
      <c r="Y297" s="299"/>
      <c r="Z297" s="302"/>
      <c r="AA297" s="280"/>
      <c r="AB297" s="280"/>
      <c r="AC297" s="280"/>
      <c r="AD297" s="280"/>
      <c r="AE297" s="280"/>
      <c r="AF297" s="280"/>
      <c r="AG297" s="280"/>
      <c r="AH297" s="280"/>
      <c r="AI297" s="280"/>
      <c r="AJ297" s="280"/>
      <c r="AK297" s="280"/>
      <c r="AL297" s="280"/>
      <c r="AM297" s="280"/>
      <c r="AN297" s="280"/>
      <c r="AO297" s="280"/>
      <c r="AP297" s="280"/>
      <c r="AQ297" s="280"/>
      <c r="AR297" s="280"/>
      <c r="AS297" s="280"/>
      <c r="AT297" s="280"/>
      <c r="AU297" s="280"/>
      <c r="AV297" s="280"/>
      <c r="AW297" s="280"/>
      <c r="AX297" s="280"/>
      <c r="AY297" s="280"/>
      <c r="AZ297" s="280"/>
      <c r="BA297" s="280"/>
      <c r="BB297" s="280"/>
      <c r="BC297" s="280"/>
      <c r="BD297" s="280"/>
      <c r="BE297" s="280"/>
      <c r="BF297" s="280"/>
      <c r="BG297" s="280"/>
      <c r="BH297" s="280"/>
      <c r="BI297" s="280"/>
      <c r="BJ297" s="280"/>
      <c r="BK297" s="280"/>
      <c r="BL297" s="280"/>
      <c r="BM297" s="280"/>
      <c r="BN297" s="280"/>
      <c r="BO297" s="280"/>
      <c r="BP297" s="280"/>
      <c r="BQ297" s="280"/>
      <c r="BR297" s="280"/>
      <c r="BS297" s="280"/>
      <c r="BT297" s="280"/>
      <c r="BU297" s="280"/>
      <c r="BV297" s="280"/>
      <c r="BW297" s="280"/>
      <c r="BX297" s="280"/>
      <c r="BY297" s="280"/>
      <c r="BZ297" s="280"/>
      <c r="CA297" s="280"/>
      <c r="CB297" s="280"/>
      <c r="CC297" s="280"/>
      <c r="CD297" s="280"/>
      <c r="CE297" s="280"/>
      <c r="CF297" s="280"/>
      <c r="CG297" s="280"/>
      <c r="CH297" s="280"/>
    </row>
    <row r="298" spans="1:86" s="3" customFormat="1" ht="27.95" customHeight="1" x14ac:dyDescent="0.2">
      <c r="A298" s="435"/>
      <c r="B298" s="589"/>
      <c r="C298" s="337" t="s">
        <v>954</v>
      </c>
      <c r="D298" s="666"/>
      <c r="E298" s="667"/>
      <c r="F298" s="666"/>
      <c r="G298" s="667"/>
      <c r="H298" s="666"/>
      <c r="I298" s="667"/>
      <c r="J298" s="666"/>
      <c r="K298" s="667"/>
      <c r="L298" s="666"/>
      <c r="M298" s="667"/>
      <c r="N298" s="666"/>
      <c r="O298" s="667"/>
      <c r="P298" s="666"/>
      <c r="Q298" s="667"/>
      <c r="R298" s="666"/>
      <c r="S298" s="667"/>
      <c r="T298" s="719"/>
      <c r="U298" s="717"/>
      <c r="V298" s="718"/>
      <c r="W298" s="85">
        <f t="shared" ref="W298:W301" si="34">IF(OR(COUNTIF($D$295:$S$295,"s"),COUNTIF($T$295,"na")),1,COUNTIF(D298:S298, "a"))</f>
        <v>0</v>
      </c>
      <c r="X298" s="356"/>
      <c r="Y298" s="299"/>
      <c r="Z298" s="302"/>
      <c r="AA298" s="280"/>
      <c r="AB298" s="280"/>
      <c r="AC298" s="280"/>
      <c r="AD298" s="280"/>
      <c r="AE298" s="280"/>
      <c r="AF298" s="280"/>
      <c r="AG298" s="280"/>
      <c r="AH298" s="280"/>
      <c r="AI298" s="280"/>
      <c r="AJ298" s="280"/>
      <c r="AK298" s="280"/>
      <c r="AL298" s="280"/>
      <c r="AM298" s="280"/>
      <c r="AN298" s="280"/>
      <c r="AO298" s="280"/>
      <c r="AP298" s="280"/>
      <c r="AQ298" s="280"/>
      <c r="AR298" s="280"/>
      <c r="AS298" s="280"/>
      <c r="AT298" s="280"/>
      <c r="AU298" s="280"/>
      <c r="AV298" s="280"/>
      <c r="AW298" s="280"/>
      <c r="AX298" s="280"/>
      <c r="AY298" s="280"/>
      <c r="AZ298" s="280"/>
      <c r="BA298" s="280"/>
      <c r="BB298" s="280"/>
      <c r="BC298" s="280"/>
      <c r="BD298" s="280"/>
      <c r="BE298" s="280"/>
      <c r="BF298" s="280"/>
      <c r="BG298" s="280"/>
      <c r="BH298" s="280"/>
      <c r="BI298" s="280"/>
      <c r="BJ298" s="280"/>
      <c r="BK298" s="280"/>
      <c r="BL298" s="280"/>
      <c r="BM298" s="280"/>
      <c r="BN298" s="280"/>
      <c r="BO298" s="280"/>
      <c r="BP298" s="280"/>
      <c r="BQ298" s="280"/>
      <c r="BR298" s="280"/>
      <c r="BS298" s="280"/>
      <c r="BT298" s="280"/>
      <c r="BU298" s="280"/>
      <c r="BV298" s="280"/>
      <c r="BW298" s="280"/>
      <c r="BX298" s="280"/>
      <c r="BY298" s="280"/>
      <c r="BZ298" s="280"/>
      <c r="CA298" s="280"/>
      <c r="CB298" s="280"/>
      <c r="CC298" s="280"/>
      <c r="CD298" s="280"/>
      <c r="CE298" s="280"/>
      <c r="CF298" s="280"/>
      <c r="CG298" s="280"/>
      <c r="CH298" s="280"/>
    </row>
    <row r="299" spans="1:86" s="3" customFormat="1" ht="27.95" customHeight="1" x14ac:dyDescent="0.2">
      <c r="A299" s="435"/>
      <c r="B299" s="589"/>
      <c r="C299" s="337" t="s">
        <v>955</v>
      </c>
      <c r="D299" s="666"/>
      <c r="E299" s="667"/>
      <c r="F299" s="666"/>
      <c r="G299" s="667"/>
      <c r="H299" s="666"/>
      <c r="I299" s="667"/>
      <c r="J299" s="666"/>
      <c r="K299" s="667"/>
      <c r="L299" s="666"/>
      <c r="M299" s="667"/>
      <c r="N299" s="666"/>
      <c r="O299" s="667"/>
      <c r="P299" s="666"/>
      <c r="Q299" s="667"/>
      <c r="R299" s="666"/>
      <c r="S299" s="667"/>
      <c r="T299" s="719"/>
      <c r="U299" s="717"/>
      <c r="V299" s="718"/>
      <c r="W299" s="85">
        <f t="shared" si="34"/>
        <v>0</v>
      </c>
      <c r="X299" s="356"/>
      <c r="Y299" s="299"/>
      <c r="Z299" s="302"/>
      <c r="AA299" s="280"/>
      <c r="AB299" s="280"/>
      <c r="AC299" s="280"/>
      <c r="AD299" s="280"/>
      <c r="AE299" s="280"/>
      <c r="AF299" s="280"/>
      <c r="AG299" s="280"/>
      <c r="AH299" s="280"/>
      <c r="AI299" s="280"/>
      <c r="AJ299" s="280"/>
      <c r="AK299" s="280"/>
      <c r="AL299" s="280"/>
      <c r="AM299" s="280"/>
      <c r="AN299" s="280"/>
      <c r="AO299" s="280"/>
      <c r="AP299" s="280"/>
      <c r="AQ299" s="280"/>
      <c r="AR299" s="280"/>
      <c r="AS299" s="280"/>
      <c r="AT299" s="280"/>
      <c r="AU299" s="280"/>
      <c r="AV299" s="280"/>
      <c r="AW299" s="280"/>
      <c r="AX299" s="280"/>
      <c r="AY299" s="280"/>
      <c r="AZ299" s="280"/>
      <c r="BA299" s="280"/>
      <c r="BB299" s="280"/>
      <c r="BC299" s="280"/>
      <c r="BD299" s="280"/>
      <c r="BE299" s="280"/>
      <c r="BF299" s="280"/>
      <c r="BG299" s="280"/>
      <c r="BH299" s="280"/>
      <c r="BI299" s="280"/>
      <c r="BJ299" s="280"/>
      <c r="BK299" s="280"/>
      <c r="BL299" s="280"/>
      <c r="BM299" s="280"/>
      <c r="BN299" s="280"/>
      <c r="BO299" s="280"/>
      <c r="BP299" s="280"/>
      <c r="BQ299" s="280"/>
      <c r="BR299" s="280"/>
      <c r="BS299" s="280"/>
      <c r="BT299" s="280"/>
      <c r="BU299" s="280"/>
      <c r="BV299" s="280"/>
      <c r="BW299" s="280"/>
      <c r="BX299" s="280"/>
      <c r="BY299" s="280"/>
      <c r="BZ299" s="280"/>
      <c r="CA299" s="280"/>
      <c r="CB299" s="280"/>
      <c r="CC299" s="280"/>
      <c r="CD299" s="280"/>
      <c r="CE299" s="280"/>
      <c r="CF299" s="280"/>
      <c r="CG299" s="280"/>
      <c r="CH299" s="280"/>
    </row>
    <row r="300" spans="1:86" s="3" customFormat="1" ht="27.95" customHeight="1" x14ac:dyDescent="0.2">
      <c r="A300" s="435"/>
      <c r="B300" s="589"/>
      <c r="C300" s="337" t="s">
        <v>956</v>
      </c>
      <c r="D300" s="666"/>
      <c r="E300" s="667"/>
      <c r="F300" s="666"/>
      <c r="G300" s="667"/>
      <c r="H300" s="666"/>
      <c r="I300" s="667"/>
      <c r="J300" s="666"/>
      <c r="K300" s="667"/>
      <c r="L300" s="666"/>
      <c r="M300" s="667"/>
      <c r="N300" s="666"/>
      <c r="O300" s="667"/>
      <c r="P300" s="666"/>
      <c r="Q300" s="667"/>
      <c r="R300" s="666"/>
      <c r="S300" s="667"/>
      <c r="T300" s="719"/>
      <c r="U300" s="717"/>
      <c r="V300" s="718"/>
      <c r="W300" s="85">
        <f t="shared" si="34"/>
        <v>0</v>
      </c>
      <c r="X300" s="356"/>
      <c r="Y300" s="299"/>
      <c r="Z300" s="302"/>
      <c r="AA300" s="280"/>
      <c r="AB300" s="280"/>
      <c r="AC300" s="280"/>
      <c r="AD300" s="280"/>
      <c r="AE300" s="280"/>
      <c r="AF300" s="280"/>
      <c r="AG300" s="280"/>
      <c r="AH300" s="280"/>
      <c r="AI300" s="280"/>
      <c r="AJ300" s="280"/>
      <c r="AK300" s="280"/>
      <c r="AL300" s="280"/>
      <c r="AM300" s="280"/>
      <c r="AN300" s="280"/>
      <c r="AO300" s="280"/>
      <c r="AP300" s="280"/>
      <c r="AQ300" s="280"/>
      <c r="AR300" s="280"/>
      <c r="AS300" s="280"/>
      <c r="AT300" s="280"/>
      <c r="AU300" s="280"/>
      <c r="AV300" s="280"/>
      <c r="AW300" s="280"/>
      <c r="AX300" s="280"/>
      <c r="AY300" s="280"/>
      <c r="AZ300" s="280"/>
      <c r="BA300" s="280"/>
      <c r="BB300" s="280"/>
      <c r="BC300" s="280"/>
      <c r="BD300" s="280"/>
      <c r="BE300" s="280"/>
      <c r="BF300" s="280"/>
      <c r="BG300" s="280"/>
      <c r="BH300" s="280"/>
      <c r="BI300" s="280"/>
      <c r="BJ300" s="280"/>
      <c r="BK300" s="280"/>
      <c r="BL300" s="280"/>
      <c r="BM300" s="280"/>
      <c r="BN300" s="280"/>
      <c r="BO300" s="280"/>
      <c r="BP300" s="280"/>
      <c r="BQ300" s="280"/>
      <c r="BR300" s="280"/>
      <c r="BS300" s="280"/>
      <c r="BT300" s="280"/>
      <c r="BU300" s="280"/>
      <c r="BV300" s="280"/>
      <c r="BW300" s="280"/>
      <c r="BX300" s="280"/>
      <c r="BY300" s="280"/>
      <c r="BZ300" s="280"/>
      <c r="CA300" s="280"/>
      <c r="CB300" s="280"/>
      <c r="CC300" s="280"/>
      <c r="CD300" s="280"/>
      <c r="CE300" s="280"/>
      <c r="CF300" s="280"/>
      <c r="CG300" s="280"/>
      <c r="CH300" s="280"/>
    </row>
    <row r="301" spans="1:86" s="3" customFormat="1" ht="27.95" customHeight="1" thickBot="1" x14ac:dyDescent="0.25">
      <c r="A301" s="590"/>
      <c r="B301" s="591"/>
      <c r="C301" s="609" t="s">
        <v>1047</v>
      </c>
      <c r="D301" s="664"/>
      <c r="E301" s="665"/>
      <c r="F301" s="664"/>
      <c r="G301" s="665"/>
      <c r="H301" s="664"/>
      <c r="I301" s="665"/>
      <c r="J301" s="664"/>
      <c r="K301" s="665"/>
      <c r="L301" s="664"/>
      <c r="M301" s="665"/>
      <c r="N301" s="664"/>
      <c r="O301" s="665"/>
      <c r="P301" s="664"/>
      <c r="Q301" s="665"/>
      <c r="R301" s="664"/>
      <c r="S301" s="665"/>
      <c r="T301" s="902"/>
      <c r="U301" s="903"/>
      <c r="V301" s="904"/>
      <c r="W301" s="85">
        <f t="shared" si="34"/>
        <v>0</v>
      </c>
      <c r="X301" s="356"/>
      <c r="Y301" s="299"/>
      <c r="Z301" s="302"/>
      <c r="AA301" s="280"/>
      <c r="AB301" s="280"/>
      <c r="AC301" s="280"/>
      <c r="AD301" s="280"/>
      <c r="AE301" s="280"/>
      <c r="AF301" s="280"/>
      <c r="AG301" s="280"/>
      <c r="AH301" s="280"/>
      <c r="AI301" s="280"/>
      <c r="AJ301" s="280"/>
      <c r="AK301" s="280"/>
      <c r="AL301" s="280"/>
      <c r="AM301" s="280"/>
      <c r="AN301" s="280"/>
      <c r="AO301" s="280"/>
      <c r="AP301" s="280"/>
      <c r="AQ301" s="280"/>
      <c r="AR301" s="280"/>
      <c r="AS301" s="280"/>
      <c r="AT301" s="280"/>
      <c r="AU301" s="280"/>
      <c r="AV301" s="280"/>
      <c r="AW301" s="280"/>
      <c r="AX301" s="280"/>
      <c r="AY301" s="280"/>
      <c r="AZ301" s="280"/>
      <c r="BA301" s="280"/>
      <c r="BB301" s="280"/>
      <c r="BC301" s="280"/>
      <c r="BD301" s="280"/>
      <c r="BE301" s="280"/>
      <c r="BF301" s="280"/>
      <c r="BG301" s="280"/>
      <c r="BH301" s="280"/>
      <c r="BI301" s="280"/>
      <c r="BJ301" s="280"/>
      <c r="BK301" s="280"/>
      <c r="BL301" s="280"/>
      <c r="BM301" s="280"/>
      <c r="BN301" s="280"/>
      <c r="BO301" s="280"/>
      <c r="BP301" s="280"/>
      <c r="BQ301" s="280"/>
      <c r="BR301" s="280"/>
      <c r="BS301" s="280"/>
      <c r="BT301" s="280"/>
      <c r="BU301" s="280"/>
      <c r="BV301" s="280"/>
      <c r="BW301" s="280"/>
      <c r="BX301" s="280"/>
      <c r="BY301" s="280"/>
      <c r="BZ301" s="280"/>
      <c r="CA301" s="280"/>
      <c r="CB301" s="280"/>
      <c r="CC301" s="280"/>
      <c r="CD301" s="280"/>
      <c r="CE301" s="280"/>
      <c r="CF301" s="280"/>
      <c r="CG301" s="280"/>
      <c r="CH301" s="280"/>
    </row>
    <row r="302" spans="1:86" s="3" customFormat="1" ht="30" customHeight="1" x14ac:dyDescent="0.2">
      <c r="A302" s="380"/>
      <c r="B302" s="233"/>
      <c r="C302" s="617" t="s">
        <v>957</v>
      </c>
      <c r="D302" s="890"/>
      <c r="E302" s="891"/>
      <c r="F302" s="891"/>
      <c r="G302" s="891"/>
      <c r="H302" s="891"/>
      <c r="I302" s="891"/>
      <c r="J302" s="891"/>
      <c r="K302" s="891"/>
      <c r="L302" s="891"/>
      <c r="M302" s="891"/>
      <c r="N302" s="891"/>
      <c r="O302" s="891"/>
      <c r="P302" s="891"/>
      <c r="Q302" s="891"/>
      <c r="R302" s="891"/>
      <c r="S302" s="891"/>
      <c r="T302" s="891"/>
      <c r="U302" s="891"/>
      <c r="V302" s="797"/>
      <c r="W302" s="85"/>
      <c r="X302" s="350"/>
      <c r="Y302" s="280"/>
      <c r="Z302" s="302"/>
      <c r="AA302" s="280"/>
      <c r="AB302" s="280"/>
      <c r="AC302" s="280"/>
      <c r="AD302" s="280"/>
      <c r="AE302" s="280"/>
      <c r="AF302" s="280"/>
      <c r="AG302" s="280"/>
      <c r="AH302" s="280"/>
      <c r="AI302" s="280"/>
      <c r="AJ302" s="280"/>
      <c r="AK302" s="280"/>
      <c r="AL302" s="280"/>
      <c r="AM302" s="280"/>
      <c r="AN302" s="280"/>
      <c r="AO302" s="280"/>
      <c r="AP302" s="280"/>
      <c r="AQ302" s="280"/>
      <c r="AR302" s="280"/>
      <c r="AS302" s="280"/>
      <c r="AT302" s="280"/>
      <c r="AU302" s="280"/>
      <c r="AV302" s="280"/>
      <c r="AW302" s="280"/>
      <c r="AX302" s="280"/>
      <c r="AY302" s="280"/>
      <c r="AZ302" s="280"/>
      <c r="BA302" s="280"/>
      <c r="BB302" s="280"/>
      <c r="BC302" s="280"/>
      <c r="BD302" s="280"/>
      <c r="BE302" s="280"/>
      <c r="BF302" s="280"/>
      <c r="BG302" s="280"/>
      <c r="BH302" s="280"/>
      <c r="BI302" s="280"/>
      <c r="BJ302" s="280"/>
      <c r="BK302" s="280"/>
      <c r="BL302" s="280"/>
      <c r="BM302" s="280"/>
      <c r="BN302" s="280"/>
      <c r="BO302" s="280"/>
      <c r="BP302" s="280"/>
      <c r="BQ302" s="280"/>
      <c r="BR302" s="280"/>
      <c r="BS302" s="280"/>
      <c r="BT302" s="280"/>
      <c r="BU302" s="280"/>
      <c r="BV302" s="280"/>
      <c r="BW302" s="280"/>
      <c r="BX302" s="280"/>
      <c r="BY302" s="280"/>
      <c r="BZ302" s="280"/>
      <c r="CA302" s="280"/>
      <c r="CB302" s="280"/>
      <c r="CC302" s="280"/>
      <c r="CD302" s="280"/>
      <c r="CE302" s="280"/>
      <c r="CF302" s="280"/>
      <c r="CG302" s="280"/>
      <c r="CH302" s="280"/>
    </row>
    <row r="303" spans="1:86" s="3" customFormat="1" ht="45" customHeight="1" x14ac:dyDescent="0.2">
      <c r="A303" s="435"/>
      <c r="B303" s="246" t="s">
        <v>958</v>
      </c>
      <c r="C303" s="337" t="s">
        <v>1048</v>
      </c>
      <c r="D303" s="666"/>
      <c r="E303" s="667"/>
      <c r="F303" s="666"/>
      <c r="G303" s="667"/>
      <c r="H303" s="666"/>
      <c r="I303" s="667"/>
      <c r="J303" s="666"/>
      <c r="K303" s="667"/>
      <c r="L303" s="666"/>
      <c r="M303" s="667"/>
      <c r="N303" s="666"/>
      <c r="O303" s="667"/>
      <c r="P303" s="666"/>
      <c r="Q303" s="667"/>
      <c r="R303" s="666"/>
      <c r="S303" s="667"/>
      <c r="T303" s="473"/>
      <c r="U303" s="63">
        <f>IF(OR(D303="s",F303="s",H303="s",J303="s",L303="s",N303="s",P303="s",R303="s"), 0, IF(OR(D303="a",F303="a",H303="a",J303="a",L303="a",N303="a",P303="a",R303="a"),V303,0))</f>
        <v>0</v>
      </c>
      <c r="V303" s="387">
        <v>15</v>
      </c>
      <c r="W303" s="85">
        <f>COUNTIF(D303:S303,"a")+COUNTIF(D303:S303,"s")</f>
        <v>0</v>
      </c>
      <c r="X303" s="356"/>
      <c r="Y303" s="299"/>
      <c r="Z303" s="302"/>
      <c r="AA303" s="280"/>
      <c r="AB303" s="280"/>
      <c r="AC303" s="280"/>
      <c r="AD303" s="280"/>
      <c r="AE303" s="280"/>
      <c r="AF303" s="280"/>
      <c r="AG303" s="280"/>
      <c r="AH303" s="280"/>
      <c r="AI303" s="280"/>
      <c r="AJ303" s="280"/>
      <c r="AK303" s="280"/>
      <c r="AL303" s="280"/>
      <c r="AM303" s="280"/>
      <c r="AN303" s="280"/>
      <c r="AO303" s="280"/>
      <c r="AP303" s="280"/>
      <c r="AQ303" s="280"/>
      <c r="AR303" s="280"/>
      <c r="AS303" s="280"/>
      <c r="AT303" s="280"/>
      <c r="AU303" s="280"/>
      <c r="AV303" s="280"/>
      <c r="AW303" s="280"/>
      <c r="AX303" s="280"/>
      <c r="AY303" s="280"/>
      <c r="AZ303" s="280"/>
      <c r="BA303" s="280"/>
      <c r="BB303" s="280"/>
      <c r="BC303" s="280"/>
      <c r="BD303" s="280"/>
      <c r="BE303" s="280"/>
      <c r="BF303" s="280"/>
      <c r="BG303" s="280"/>
      <c r="BH303" s="280"/>
      <c r="BI303" s="280"/>
      <c r="BJ303" s="280"/>
      <c r="BK303" s="280"/>
      <c r="BL303" s="280"/>
      <c r="BM303" s="280"/>
      <c r="BN303" s="280"/>
      <c r="BO303" s="280"/>
      <c r="BP303" s="280"/>
      <c r="BQ303" s="280"/>
      <c r="BR303" s="280"/>
      <c r="BS303" s="280"/>
      <c r="BT303" s="280"/>
      <c r="BU303" s="280"/>
      <c r="BV303" s="280"/>
      <c r="BW303" s="280"/>
      <c r="BX303" s="280"/>
      <c r="BY303" s="280"/>
      <c r="BZ303" s="280"/>
      <c r="CA303" s="280"/>
      <c r="CB303" s="280"/>
      <c r="CC303" s="280"/>
      <c r="CD303" s="280"/>
      <c r="CE303" s="280"/>
      <c r="CF303" s="280"/>
      <c r="CG303" s="280"/>
      <c r="CH303" s="280"/>
    </row>
    <row r="304" spans="1:86" s="3" customFormat="1" ht="30" customHeight="1" x14ac:dyDescent="0.2">
      <c r="A304" s="435"/>
      <c r="B304" s="589"/>
      <c r="C304" s="470" t="s">
        <v>959</v>
      </c>
      <c r="D304" s="685" t="s">
        <v>933</v>
      </c>
      <c r="E304" s="686"/>
      <c r="F304" s="686"/>
      <c r="G304" s="686"/>
      <c r="H304" s="686"/>
      <c r="I304" s="686"/>
      <c r="J304" s="686"/>
      <c r="K304" s="686"/>
      <c r="L304" s="686"/>
      <c r="M304" s="686"/>
      <c r="N304" s="686"/>
      <c r="O304" s="686"/>
      <c r="P304" s="686"/>
      <c r="Q304" s="686"/>
      <c r="R304" s="686"/>
      <c r="S304" s="686"/>
      <c r="T304" s="686"/>
      <c r="U304" s="686"/>
      <c r="V304" s="687"/>
      <c r="W304" s="85"/>
      <c r="X304" s="360"/>
      <c r="Y304" s="299"/>
      <c r="Z304" s="302"/>
      <c r="AA304" s="280"/>
      <c r="AB304" s="280"/>
      <c r="AC304" s="280"/>
      <c r="AD304" s="280"/>
      <c r="AE304" s="280"/>
      <c r="AF304" s="280"/>
      <c r="AG304" s="280"/>
      <c r="AH304" s="280"/>
      <c r="AI304" s="280"/>
      <c r="AJ304" s="280"/>
      <c r="AK304" s="280"/>
      <c r="AL304" s="280"/>
      <c r="AM304" s="280"/>
      <c r="AN304" s="280"/>
      <c r="AO304" s="280"/>
      <c r="AP304" s="280"/>
      <c r="AQ304" s="280"/>
      <c r="AR304" s="280"/>
      <c r="AS304" s="280"/>
      <c r="AT304" s="280"/>
      <c r="AU304" s="280"/>
      <c r="AV304" s="280"/>
      <c r="AW304" s="280"/>
      <c r="AX304" s="280"/>
      <c r="AY304" s="280"/>
      <c r="AZ304" s="280"/>
      <c r="BA304" s="280"/>
      <c r="BB304" s="280"/>
      <c r="BC304" s="280"/>
      <c r="BD304" s="280"/>
      <c r="BE304" s="280"/>
      <c r="BF304" s="280"/>
      <c r="BG304" s="280"/>
      <c r="BH304" s="280"/>
      <c r="BI304" s="280"/>
      <c r="BJ304" s="280"/>
      <c r="BK304" s="280"/>
      <c r="BL304" s="280"/>
      <c r="BM304" s="280"/>
      <c r="BN304" s="280"/>
      <c r="BO304" s="280"/>
      <c r="BP304" s="280"/>
      <c r="BQ304" s="280"/>
      <c r="BR304" s="280"/>
      <c r="BS304" s="280"/>
      <c r="BT304" s="280"/>
      <c r="BU304" s="280"/>
      <c r="BV304" s="280"/>
      <c r="BW304" s="280"/>
      <c r="BX304" s="280"/>
      <c r="BY304" s="280"/>
      <c r="BZ304" s="280"/>
      <c r="CA304" s="280"/>
      <c r="CB304" s="280"/>
      <c r="CC304" s="280"/>
      <c r="CD304" s="280"/>
      <c r="CE304" s="280"/>
      <c r="CF304" s="280"/>
      <c r="CG304" s="280"/>
      <c r="CH304" s="280"/>
    </row>
    <row r="305" spans="1:86" s="3" customFormat="1" ht="27.95" customHeight="1" x14ac:dyDescent="0.2">
      <c r="A305" s="435"/>
      <c r="B305" s="592"/>
      <c r="C305" s="337" t="s">
        <v>960</v>
      </c>
      <c r="D305" s="672"/>
      <c r="E305" s="673"/>
      <c r="F305" s="672"/>
      <c r="G305" s="673"/>
      <c r="H305" s="672"/>
      <c r="I305" s="673"/>
      <c r="J305" s="672"/>
      <c r="K305" s="673"/>
      <c r="L305" s="672"/>
      <c r="M305" s="673"/>
      <c r="N305" s="672"/>
      <c r="O305" s="673"/>
      <c r="P305" s="672"/>
      <c r="Q305" s="673"/>
      <c r="R305" s="672"/>
      <c r="S305" s="673"/>
      <c r="T305" s="719"/>
      <c r="U305" s="717"/>
      <c r="V305" s="718"/>
      <c r="W305" s="85">
        <f>IF(COUNTIF($D$303:$S$303,"s"),1,COUNTIF(D305:S305, "a"))</f>
        <v>0</v>
      </c>
      <c r="X305" s="356"/>
      <c r="Y305" s="299"/>
      <c r="Z305" s="302"/>
      <c r="AA305" s="280"/>
      <c r="AB305" s="280"/>
      <c r="AC305" s="280"/>
      <c r="AD305" s="280"/>
      <c r="AE305" s="280"/>
      <c r="AF305" s="280"/>
      <c r="AG305" s="280"/>
      <c r="AH305" s="280"/>
      <c r="AI305" s="280"/>
      <c r="AJ305" s="280"/>
      <c r="AK305" s="280"/>
      <c r="AL305" s="280"/>
      <c r="AM305" s="280"/>
      <c r="AN305" s="280"/>
      <c r="AO305" s="280"/>
      <c r="AP305" s="280"/>
      <c r="AQ305" s="280"/>
      <c r="AR305" s="280"/>
      <c r="AS305" s="280"/>
      <c r="AT305" s="280"/>
      <c r="AU305" s="280"/>
      <c r="AV305" s="280"/>
      <c r="AW305" s="280"/>
      <c r="AX305" s="280"/>
      <c r="AY305" s="280"/>
      <c r="AZ305" s="280"/>
      <c r="BA305" s="280"/>
      <c r="BB305" s="280"/>
      <c r="BC305" s="280"/>
      <c r="BD305" s="280"/>
      <c r="BE305" s="280"/>
      <c r="BF305" s="280"/>
      <c r="BG305" s="280"/>
      <c r="BH305" s="280"/>
      <c r="BI305" s="280"/>
      <c r="BJ305" s="280"/>
      <c r="BK305" s="280"/>
      <c r="BL305" s="280"/>
      <c r="BM305" s="280"/>
      <c r="BN305" s="280"/>
      <c r="BO305" s="280"/>
      <c r="BP305" s="280"/>
      <c r="BQ305" s="280"/>
      <c r="BR305" s="280"/>
      <c r="BS305" s="280"/>
      <c r="BT305" s="280"/>
      <c r="BU305" s="280"/>
      <c r="BV305" s="280"/>
      <c r="BW305" s="280"/>
      <c r="BX305" s="280"/>
      <c r="BY305" s="280"/>
      <c r="BZ305" s="280"/>
      <c r="CA305" s="280"/>
      <c r="CB305" s="280"/>
      <c r="CC305" s="280"/>
      <c r="CD305" s="280"/>
      <c r="CE305" s="280"/>
      <c r="CF305" s="280"/>
      <c r="CG305" s="280"/>
      <c r="CH305" s="280"/>
    </row>
    <row r="306" spans="1:86" s="3" customFormat="1" ht="27.95" customHeight="1" x14ac:dyDescent="0.2">
      <c r="A306" s="435"/>
      <c r="B306" s="589"/>
      <c r="C306" s="337" t="s">
        <v>961</v>
      </c>
      <c r="D306" s="666"/>
      <c r="E306" s="667"/>
      <c r="F306" s="666"/>
      <c r="G306" s="667"/>
      <c r="H306" s="666"/>
      <c r="I306" s="667"/>
      <c r="J306" s="666"/>
      <c r="K306" s="667"/>
      <c r="L306" s="666"/>
      <c r="M306" s="667"/>
      <c r="N306" s="666"/>
      <c r="O306" s="667"/>
      <c r="P306" s="666"/>
      <c r="Q306" s="667"/>
      <c r="R306" s="666"/>
      <c r="S306" s="667"/>
      <c r="T306" s="719"/>
      <c r="U306" s="717"/>
      <c r="V306" s="718"/>
      <c r="W306" s="85">
        <f t="shared" ref="W306:W313" si="35">IF(COUNTIF($D$303:$S$303,"s"),1,COUNTIF(D306:S306, "a"))</f>
        <v>0</v>
      </c>
      <c r="X306" s="356"/>
      <c r="Y306" s="299"/>
      <c r="Z306" s="302"/>
      <c r="AA306" s="280"/>
      <c r="AB306" s="280"/>
      <c r="AC306" s="280"/>
      <c r="AD306" s="280"/>
      <c r="AE306" s="280"/>
      <c r="AF306" s="280"/>
      <c r="AG306" s="280"/>
      <c r="AH306" s="280"/>
      <c r="AI306" s="280"/>
      <c r="AJ306" s="280"/>
      <c r="AK306" s="280"/>
      <c r="AL306" s="280"/>
      <c r="AM306" s="280"/>
      <c r="AN306" s="280"/>
      <c r="AO306" s="280"/>
      <c r="AP306" s="280"/>
      <c r="AQ306" s="280"/>
      <c r="AR306" s="280"/>
      <c r="AS306" s="280"/>
      <c r="AT306" s="280"/>
      <c r="AU306" s="280"/>
      <c r="AV306" s="280"/>
      <c r="AW306" s="280"/>
      <c r="AX306" s="280"/>
      <c r="AY306" s="280"/>
      <c r="AZ306" s="280"/>
      <c r="BA306" s="280"/>
      <c r="BB306" s="280"/>
      <c r="BC306" s="280"/>
      <c r="BD306" s="280"/>
      <c r="BE306" s="280"/>
      <c r="BF306" s="280"/>
      <c r="BG306" s="280"/>
      <c r="BH306" s="280"/>
      <c r="BI306" s="280"/>
      <c r="BJ306" s="280"/>
      <c r="BK306" s="280"/>
      <c r="BL306" s="280"/>
      <c r="BM306" s="280"/>
      <c r="BN306" s="280"/>
      <c r="BO306" s="280"/>
      <c r="BP306" s="280"/>
      <c r="BQ306" s="280"/>
      <c r="BR306" s="280"/>
      <c r="BS306" s="280"/>
      <c r="BT306" s="280"/>
      <c r="BU306" s="280"/>
      <c r="BV306" s="280"/>
      <c r="BW306" s="280"/>
      <c r="BX306" s="280"/>
      <c r="BY306" s="280"/>
      <c r="BZ306" s="280"/>
      <c r="CA306" s="280"/>
      <c r="CB306" s="280"/>
      <c r="CC306" s="280"/>
      <c r="CD306" s="280"/>
      <c r="CE306" s="280"/>
      <c r="CF306" s="280"/>
      <c r="CG306" s="280"/>
      <c r="CH306" s="280"/>
    </row>
    <row r="307" spans="1:86" s="3" customFormat="1" ht="27.95" customHeight="1" x14ac:dyDescent="0.2">
      <c r="A307" s="435"/>
      <c r="B307" s="589"/>
      <c r="C307" s="337" t="s">
        <v>1049</v>
      </c>
      <c r="D307" s="666"/>
      <c r="E307" s="667"/>
      <c r="F307" s="666"/>
      <c r="G307" s="667"/>
      <c r="H307" s="666"/>
      <c r="I307" s="667"/>
      <c r="J307" s="666"/>
      <c r="K307" s="667"/>
      <c r="L307" s="666"/>
      <c r="M307" s="667"/>
      <c r="N307" s="666"/>
      <c r="O307" s="667"/>
      <c r="P307" s="666"/>
      <c r="Q307" s="667"/>
      <c r="R307" s="666"/>
      <c r="S307" s="667"/>
      <c r="T307" s="719"/>
      <c r="U307" s="717"/>
      <c r="V307" s="718"/>
      <c r="W307" s="85">
        <f t="shared" si="35"/>
        <v>0</v>
      </c>
      <c r="X307" s="356"/>
      <c r="Y307" s="299"/>
      <c r="Z307" s="302"/>
      <c r="AA307" s="280"/>
      <c r="AB307" s="280"/>
      <c r="AC307" s="280"/>
      <c r="AD307" s="280"/>
      <c r="AE307" s="280"/>
      <c r="AF307" s="280"/>
      <c r="AG307" s="280"/>
      <c r="AH307" s="280"/>
      <c r="AI307" s="280"/>
      <c r="AJ307" s="280"/>
      <c r="AK307" s="280"/>
      <c r="AL307" s="280"/>
      <c r="AM307" s="280"/>
      <c r="AN307" s="280"/>
      <c r="AO307" s="280"/>
      <c r="AP307" s="280"/>
      <c r="AQ307" s="280"/>
      <c r="AR307" s="280"/>
      <c r="AS307" s="280"/>
      <c r="AT307" s="280"/>
      <c r="AU307" s="280"/>
      <c r="AV307" s="280"/>
      <c r="AW307" s="280"/>
      <c r="AX307" s="280"/>
      <c r="AY307" s="280"/>
      <c r="AZ307" s="280"/>
      <c r="BA307" s="280"/>
      <c r="BB307" s="280"/>
      <c r="BC307" s="280"/>
      <c r="BD307" s="280"/>
      <c r="BE307" s="280"/>
      <c r="BF307" s="280"/>
      <c r="BG307" s="280"/>
      <c r="BH307" s="280"/>
      <c r="BI307" s="280"/>
      <c r="BJ307" s="280"/>
      <c r="BK307" s="280"/>
      <c r="BL307" s="280"/>
      <c r="BM307" s="280"/>
      <c r="BN307" s="280"/>
      <c r="BO307" s="280"/>
      <c r="BP307" s="280"/>
      <c r="BQ307" s="280"/>
      <c r="BR307" s="280"/>
      <c r="BS307" s="280"/>
      <c r="BT307" s="280"/>
      <c r="BU307" s="280"/>
      <c r="BV307" s="280"/>
      <c r="BW307" s="280"/>
      <c r="BX307" s="280"/>
      <c r="BY307" s="280"/>
      <c r="BZ307" s="280"/>
      <c r="CA307" s="280"/>
      <c r="CB307" s="280"/>
      <c r="CC307" s="280"/>
      <c r="CD307" s="280"/>
      <c r="CE307" s="280"/>
      <c r="CF307" s="280"/>
      <c r="CG307" s="280"/>
      <c r="CH307" s="280"/>
    </row>
    <row r="308" spans="1:86" s="3" customFormat="1" ht="27.95" customHeight="1" x14ac:dyDescent="0.2">
      <c r="A308" s="435"/>
      <c r="B308" s="589"/>
      <c r="C308" s="337" t="s">
        <v>962</v>
      </c>
      <c r="D308" s="666"/>
      <c r="E308" s="667"/>
      <c r="F308" s="666"/>
      <c r="G308" s="667"/>
      <c r="H308" s="666"/>
      <c r="I308" s="667"/>
      <c r="J308" s="666"/>
      <c r="K308" s="667"/>
      <c r="L308" s="666"/>
      <c r="M308" s="667"/>
      <c r="N308" s="666"/>
      <c r="O308" s="667"/>
      <c r="P308" s="666"/>
      <c r="Q308" s="667"/>
      <c r="R308" s="666"/>
      <c r="S308" s="667"/>
      <c r="T308" s="719"/>
      <c r="U308" s="717"/>
      <c r="V308" s="718"/>
      <c r="W308" s="85">
        <f t="shared" si="35"/>
        <v>0</v>
      </c>
      <c r="X308" s="356"/>
      <c r="Y308" s="299"/>
      <c r="Z308" s="302"/>
      <c r="AA308" s="280"/>
      <c r="AB308" s="280"/>
      <c r="AC308" s="280"/>
      <c r="AD308" s="280"/>
      <c r="AE308" s="280"/>
      <c r="AF308" s="280"/>
      <c r="AG308" s="280"/>
      <c r="AH308" s="280"/>
      <c r="AI308" s="280"/>
      <c r="AJ308" s="280"/>
      <c r="AK308" s="280"/>
      <c r="AL308" s="280"/>
      <c r="AM308" s="280"/>
      <c r="AN308" s="280"/>
      <c r="AO308" s="280"/>
      <c r="AP308" s="280"/>
      <c r="AQ308" s="280"/>
      <c r="AR308" s="280"/>
      <c r="AS308" s="280"/>
      <c r="AT308" s="280"/>
      <c r="AU308" s="280"/>
      <c r="AV308" s="280"/>
      <c r="AW308" s="280"/>
      <c r="AX308" s="280"/>
      <c r="AY308" s="280"/>
      <c r="AZ308" s="280"/>
      <c r="BA308" s="280"/>
      <c r="BB308" s="280"/>
      <c r="BC308" s="280"/>
      <c r="BD308" s="280"/>
      <c r="BE308" s="280"/>
      <c r="BF308" s="280"/>
      <c r="BG308" s="280"/>
      <c r="BH308" s="280"/>
      <c r="BI308" s="280"/>
      <c r="BJ308" s="280"/>
      <c r="BK308" s="280"/>
      <c r="BL308" s="280"/>
      <c r="BM308" s="280"/>
      <c r="BN308" s="280"/>
      <c r="BO308" s="280"/>
      <c r="BP308" s="280"/>
      <c r="BQ308" s="280"/>
      <c r="BR308" s="280"/>
      <c r="BS308" s="280"/>
      <c r="BT308" s="280"/>
      <c r="BU308" s="280"/>
      <c r="BV308" s="280"/>
      <c r="BW308" s="280"/>
      <c r="BX308" s="280"/>
      <c r="BY308" s="280"/>
      <c r="BZ308" s="280"/>
      <c r="CA308" s="280"/>
      <c r="CB308" s="280"/>
      <c r="CC308" s="280"/>
      <c r="CD308" s="280"/>
      <c r="CE308" s="280"/>
      <c r="CF308" s="280"/>
      <c r="CG308" s="280"/>
      <c r="CH308" s="280"/>
    </row>
    <row r="309" spans="1:86" s="3" customFormat="1" ht="27.95" customHeight="1" x14ac:dyDescent="0.2">
      <c r="A309" s="435"/>
      <c r="B309" s="593"/>
      <c r="C309" s="217" t="s">
        <v>963</v>
      </c>
      <c r="D309" s="713"/>
      <c r="E309" s="714"/>
      <c r="F309" s="713"/>
      <c r="G309" s="714"/>
      <c r="H309" s="713"/>
      <c r="I309" s="714"/>
      <c r="J309" s="713"/>
      <c r="K309" s="714"/>
      <c r="L309" s="713"/>
      <c r="M309" s="714"/>
      <c r="N309" s="713"/>
      <c r="O309" s="714"/>
      <c r="P309" s="713"/>
      <c r="Q309" s="714"/>
      <c r="R309" s="713"/>
      <c r="S309" s="714"/>
      <c r="T309" s="719"/>
      <c r="U309" s="717"/>
      <c r="V309" s="718"/>
      <c r="W309" s="85">
        <f t="shared" si="35"/>
        <v>0</v>
      </c>
      <c r="X309" s="356"/>
      <c r="Y309" s="299"/>
      <c r="Z309" s="302"/>
      <c r="AA309" s="280"/>
      <c r="AB309" s="280"/>
      <c r="AC309" s="280"/>
      <c r="AD309" s="280"/>
      <c r="AE309" s="280"/>
      <c r="AF309" s="280"/>
      <c r="AG309" s="280"/>
      <c r="AH309" s="280"/>
      <c r="AI309" s="280"/>
      <c r="AJ309" s="280"/>
      <c r="AK309" s="280"/>
      <c r="AL309" s="280"/>
      <c r="AM309" s="280"/>
      <c r="AN309" s="280"/>
      <c r="AO309" s="280"/>
      <c r="AP309" s="280"/>
      <c r="AQ309" s="280"/>
      <c r="AR309" s="280"/>
      <c r="AS309" s="280"/>
      <c r="AT309" s="280"/>
      <c r="AU309" s="280"/>
      <c r="AV309" s="280"/>
      <c r="AW309" s="280"/>
      <c r="AX309" s="280"/>
      <c r="AY309" s="280"/>
      <c r="AZ309" s="280"/>
      <c r="BA309" s="280"/>
      <c r="BB309" s="280"/>
      <c r="BC309" s="280"/>
      <c r="BD309" s="280"/>
      <c r="BE309" s="280"/>
      <c r="BF309" s="280"/>
      <c r="BG309" s="280"/>
      <c r="BH309" s="280"/>
      <c r="BI309" s="280"/>
      <c r="BJ309" s="280"/>
      <c r="BK309" s="280"/>
      <c r="BL309" s="280"/>
      <c r="BM309" s="280"/>
      <c r="BN309" s="280"/>
      <c r="BO309" s="280"/>
      <c r="BP309" s="280"/>
      <c r="BQ309" s="280"/>
      <c r="BR309" s="280"/>
      <c r="BS309" s="280"/>
      <c r="BT309" s="280"/>
      <c r="BU309" s="280"/>
      <c r="BV309" s="280"/>
      <c r="BW309" s="280"/>
      <c r="BX309" s="280"/>
      <c r="BY309" s="280"/>
      <c r="BZ309" s="280"/>
      <c r="CA309" s="280"/>
      <c r="CB309" s="280"/>
      <c r="CC309" s="280"/>
      <c r="CD309" s="280"/>
      <c r="CE309" s="280"/>
      <c r="CF309" s="280"/>
      <c r="CG309" s="280"/>
      <c r="CH309" s="280"/>
    </row>
    <row r="310" spans="1:86" s="3" customFormat="1" ht="27.95" customHeight="1" x14ac:dyDescent="0.2">
      <c r="A310" s="435"/>
      <c r="B310" s="589"/>
      <c r="C310" s="337" t="s">
        <v>964</v>
      </c>
      <c r="D310" s="713"/>
      <c r="E310" s="714"/>
      <c r="F310" s="713"/>
      <c r="G310" s="714"/>
      <c r="H310" s="713"/>
      <c r="I310" s="714"/>
      <c r="J310" s="713"/>
      <c r="K310" s="714"/>
      <c r="L310" s="713"/>
      <c r="M310" s="714"/>
      <c r="N310" s="713"/>
      <c r="O310" s="714"/>
      <c r="P310" s="713"/>
      <c r="Q310" s="714"/>
      <c r="R310" s="713"/>
      <c r="S310" s="714"/>
      <c r="T310" s="719"/>
      <c r="U310" s="717"/>
      <c r="V310" s="718"/>
      <c r="W310" s="85">
        <f t="shared" si="35"/>
        <v>0</v>
      </c>
      <c r="X310" s="356"/>
      <c r="Y310" s="299"/>
      <c r="Z310" s="302"/>
      <c r="AA310" s="280"/>
      <c r="AB310" s="280"/>
      <c r="AC310" s="280"/>
      <c r="AD310" s="280"/>
      <c r="AE310" s="280"/>
      <c r="AF310" s="280"/>
      <c r="AG310" s="280"/>
      <c r="AH310" s="280"/>
      <c r="AI310" s="280"/>
      <c r="AJ310" s="280"/>
      <c r="AK310" s="280"/>
      <c r="AL310" s="280"/>
      <c r="AM310" s="280"/>
      <c r="AN310" s="280"/>
      <c r="AO310" s="280"/>
      <c r="AP310" s="280"/>
      <c r="AQ310" s="280"/>
      <c r="AR310" s="280"/>
      <c r="AS310" s="280"/>
      <c r="AT310" s="280"/>
      <c r="AU310" s="280"/>
      <c r="AV310" s="280"/>
      <c r="AW310" s="280"/>
      <c r="AX310" s="280"/>
      <c r="AY310" s="280"/>
      <c r="AZ310" s="280"/>
      <c r="BA310" s="280"/>
      <c r="BB310" s="280"/>
      <c r="BC310" s="280"/>
      <c r="BD310" s="280"/>
      <c r="BE310" s="280"/>
      <c r="BF310" s="280"/>
      <c r="BG310" s="280"/>
      <c r="BH310" s="280"/>
      <c r="BI310" s="280"/>
      <c r="BJ310" s="280"/>
      <c r="BK310" s="280"/>
      <c r="BL310" s="280"/>
      <c r="BM310" s="280"/>
      <c r="BN310" s="280"/>
      <c r="BO310" s="280"/>
      <c r="BP310" s="280"/>
      <c r="BQ310" s="280"/>
      <c r="BR310" s="280"/>
      <c r="BS310" s="280"/>
      <c r="BT310" s="280"/>
      <c r="BU310" s="280"/>
      <c r="BV310" s="280"/>
      <c r="BW310" s="280"/>
      <c r="BX310" s="280"/>
      <c r="BY310" s="280"/>
      <c r="BZ310" s="280"/>
      <c r="CA310" s="280"/>
      <c r="CB310" s="280"/>
      <c r="CC310" s="280"/>
      <c r="CD310" s="280"/>
      <c r="CE310" s="280"/>
      <c r="CF310" s="280"/>
      <c r="CG310" s="280"/>
      <c r="CH310" s="280"/>
    </row>
    <row r="311" spans="1:86" s="3" customFormat="1" ht="27.95" customHeight="1" x14ac:dyDescent="0.2">
      <c r="A311" s="435"/>
      <c r="B311" s="589"/>
      <c r="C311" s="337" t="s">
        <v>965</v>
      </c>
      <c r="D311" s="713"/>
      <c r="E311" s="714"/>
      <c r="F311" s="713"/>
      <c r="G311" s="714"/>
      <c r="H311" s="713"/>
      <c r="I311" s="714"/>
      <c r="J311" s="713"/>
      <c r="K311" s="714"/>
      <c r="L311" s="713"/>
      <c r="M311" s="714"/>
      <c r="N311" s="713"/>
      <c r="O311" s="714"/>
      <c r="P311" s="713"/>
      <c r="Q311" s="714"/>
      <c r="R311" s="713"/>
      <c r="S311" s="714"/>
      <c r="T311" s="719"/>
      <c r="U311" s="717"/>
      <c r="V311" s="718"/>
      <c r="W311" s="85">
        <f t="shared" si="35"/>
        <v>0</v>
      </c>
      <c r="X311" s="356"/>
      <c r="Y311" s="299"/>
      <c r="Z311" s="302"/>
      <c r="AA311" s="280"/>
      <c r="AB311" s="280"/>
      <c r="AC311" s="280"/>
      <c r="AD311" s="280"/>
      <c r="AE311" s="280"/>
      <c r="AF311" s="280"/>
      <c r="AG311" s="280"/>
      <c r="AH311" s="280"/>
      <c r="AI311" s="280"/>
      <c r="AJ311" s="280"/>
      <c r="AK311" s="280"/>
      <c r="AL311" s="280"/>
      <c r="AM311" s="280"/>
      <c r="AN311" s="280"/>
      <c r="AO311" s="280"/>
      <c r="AP311" s="280"/>
      <c r="AQ311" s="280"/>
      <c r="AR311" s="280"/>
      <c r="AS311" s="280"/>
      <c r="AT311" s="280"/>
      <c r="AU311" s="280"/>
      <c r="AV311" s="280"/>
      <c r="AW311" s="280"/>
      <c r="AX311" s="280"/>
      <c r="AY311" s="280"/>
      <c r="AZ311" s="280"/>
      <c r="BA311" s="280"/>
      <c r="BB311" s="280"/>
      <c r="BC311" s="280"/>
      <c r="BD311" s="280"/>
      <c r="BE311" s="280"/>
      <c r="BF311" s="280"/>
      <c r="BG311" s="280"/>
      <c r="BH311" s="280"/>
      <c r="BI311" s="280"/>
      <c r="BJ311" s="280"/>
      <c r="BK311" s="280"/>
      <c r="BL311" s="280"/>
      <c r="BM311" s="280"/>
      <c r="BN311" s="280"/>
      <c r="BO311" s="280"/>
      <c r="BP311" s="280"/>
      <c r="BQ311" s="280"/>
      <c r="BR311" s="280"/>
      <c r="BS311" s="280"/>
      <c r="BT311" s="280"/>
      <c r="BU311" s="280"/>
      <c r="BV311" s="280"/>
      <c r="BW311" s="280"/>
      <c r="BX311" s="280"/>
      <c r="BY311" s="280"/>
      <c r="BZ311" s="280"/>
      <c r="CA311" s="280"/>
      <c r="CB311" s="280"/>
      <c r="CC311" s="280"/>
      <c r="CD311" s="280"/>
      <c r="CE311" s="280"/>
      <c r="CF311" s="280"/>
      <c r="CG311" s="280"/>
      <c r="CH311" s="280"/>
    </row>
    <row r="312" spans="1:86" s="3" customFormat="1" ht="27.95" customHeight="1" x14ac:dyDescent="0.2">
      <c r="A312" s="435"/>
      <c r="B312" s="589"/>
      <c r="C312" s="337" t="s">
        <v>966</v>
      </c>
      <c r="D312" s="713"/>
      <c r="E312" s="714"/>
      <c r="F312" s="713"/>
      <c r="G312" s="714"/>
      <c r="H312" s="713"/>
      <c r="I312" s="714"/>
      <c r="J312" s="713"/>
      <c r="K312" s="714"/>
      <c r="L312" s="713"/>
      <c r="M312" s="714"/>
      <c r="N312" s="713"/>
      <c r="O312" s="714"/>
      <c r="P312" s="713"/>
      <c r="Q312" s="714"/>
      <c r="R312" s="713"/>
      <c r="S312" s="714"/>
      <c r="T312" s="719"/>
      <c r="U312" s="717"/>
      <c r="V312" s="718"/>
      <c r="W312" s="85">
        <f t="shared" si="35"/>
        <v>0</v>
      </c>
      <c r="X312" s="356"/>
      <c r="Y312" s="299"/>
      <c r="Z312" s="302"/>
      <c r="AA312" s="280"/>
      <c r="AB312" s="280"/>
      <c r="AC312" s="280"/>
      <c r="AD312" s="280"/>
      <c r="AE312" s="280"/>
      <c r="AF312" s="280"/>
      <c r="AG312" s="280"/>
      <c r="AH312" s="280"/>
      <c r="AI312" s="280"/>
      <c r="AJ312" s="280"/>
      <c r="AK312" s="280"/>
      <c r="AL312" s="280"/>
      <c r="AM312" s="280"/>
      <c r="AN312" s="280"/>
      <c r="AO312" s="280"/>
      <c r="AP312" s="280"/>
      <c r="AQ312" s="280"/>
      <c r="AR312" s="280"/>
      <c r="AS312" s="280"/>
      <c r="AT312" s="280"/>
      <c r="AU312" s="280"/>
      <c r="AV312" s="280"/>
      <c r="AW312" s="280"/>
      <c r="AX312" s="280"/>
      <c r="AY312" s="280"/>
      <c r="AZ312" s="280"/>
      <c r="BA312" s="280"/>
      <c r="BB312" s="280"/>
      <c r="BC312" s="280"/>
      <c r="BD312" s="280"/>
      <c r="BE312" s="280"/>
      <c r="BF312" s="280"/>
      <c r="BG312" s="280"/>
      <c r="BH312" s="280"/>
      <c r="BI312" s="280"/>
      <c r="BJ312" s="280"/>
      <c r="BK312" s="280"/>
      <c r="BL312" s="280"/>
      <c r="BM312" s="280"/>
      <c r="BN312" s="280"/>
      <c r="BO312" s="280"/>
      <c r="BP312" s="280"/>
      <c r="BQ312" s="280"/>
      <c r="BR312" s="280"/>
      <c r="BS312" s="280"/>
      <c r="BT312" s="280"/>
      <c r="BU312" s="280"/>
      <c r="BV312" s="280"/>
      <c r="BW312" s="280"/>
      <c r="BX312" s="280"/>
      <c r="BY312" s="280"/>
      <c r="BZ312" s="280"/>
      <c r="CA312" s="280"/>
      <c r="CB312" s="280"/>
      <c r="CC312" s="280"/>
      <c r="CD312" s="280"/>
      <c r="CE312" s="280"/>
      <c r="CF312" s="280"/>
      <c r="CG312" s="280"/>
      <c r="CH312" s="280"/>
    </row>
    <row r="313" spans="1:86" s="3" customFormat="1" ht="27.95" customHeight="1" x14ac:dyDescent="0.2">
      <c r="A313" s="435"/>
      <c r="B313" s="589"/>
      <c r="C313" s="337" t="s">
        <v>1050</v>
      </c>
      <c r="D313" s="666"/>
      <c r="E313" s="667"/>
      <c r="F313" s="666"/>
      <c r="G313" s="667"/>
      <c r="H313" s="666"/>
      <c r="I313" s="667"/>
      <c r="J313" s="666"/>
      <c r="K313" s="667"/>
      <c r="L313" s="666"/>
      <c r="M313" s="667"/>
      <c r="N313" s="666"/>
      <c r="O313" s="667"/>
      <c r="P313" s="666"/>
      <c r="Q313" s="667"/>
      <c r="R313" s="666"/>
      <c r="S313" s="667"/>
      <c r="T313" s="719"/>
      <c r="U313" s="717"/>
      <c r="V313" s="718"/>
      <c r="W313" s="85">
        <f t="shared" si="35"/>
        <v>0</v>
      </c>
      <c r="X313" s="356"/>
      <c r="Y313" s="299"/>
      <c r="Z313" s="302"/>
      <c r="AA313" s="280"/>
      <c r="AB313" s="280"/>
      <c r="AC313" s="280"/>
      <c r="AD313" s="280"/>
      <c r="AE313" s="280"/>
      <c r="AF313" s="280"/>
      <c r="AG313" s="280"/>
      <c r="AH313" s="280"/>
      <c r="AI313" s="280"/>
      <c r="AJ313" s="280"/>
      <c r="AK313" s="280"/>
      <c r="AL313" s="280"/>
      <c r="AM313" s="280"/>
      <c r="AN313" s="280"/>
      <c r="AO313" s="280"/>
      <c r="AP313" s="280"/>
      <c r="AQ313" s="280"/>
      <c r="AR313" s="280"/>
      <c r="AS313" s="280"/>
      <c r="AT313" s="280"/>
      <c r="AU313" s="280"/>
      <c r="AV313" s="280"/>
      <c r="AW313" s="280"/>
      <c r="AX313" s="280"/>
      <c r="AY313" s="280"/>
      <c r="AZ313" s="280"/>
      <c r="BA313" s="280"/>
      <c r="BB313" s="280"/>
      <c r="BC313" s="280"/>
      <c r="BD313" s="280"/>
      <c r="BE313" s="280"/>
      <c r="BF313" s="280"/>
      <c r="BG313" s="280"/>
      <c r="BH313" s="280"/>
      <c r="BI313" s="280"/>
      <c r="BJ313" s="280"/>
      <c r="BK313" s="280"/>
      <c r="BL313" s="280"/>
      <c r="BM313" s="280"/>
      <c r="BN313" s="280"/>
      <c r="BO313" s="280"/>
      <c r="BP313" s="280"/>
      <c r="BQ313" s="280"/>
      <c r="BR313" s="280"/>
      <c r="BS313" s="280"/>
      <c r="BT313" s="280"/>
      <c r="BU313" s="280"/>
      <c r="BV313" s="280"/>
      <c r="BW313" s="280"/>
      <c r="BX313" s="280"/>
      <c r="BY313" s="280"/>
      <c r="BZ313" s="280"/>
      <c r="CA313" s="280"/>
      <c r="CB313" s="280"/>
      <c r="CC313" s="280"/>
      <c r="CD313" s="280"/>
      <c r="CE313" s="280"/>
      <c r="CF313" s="280"/>
      <c r="CG313" s="280"/>
      <c r="CH313" s="280"/>
    </row>
    <row r="314" spans="1:86" s="3" customFormat="1" ht="27.95" customHeight="1" x14ac:dyDescent="0.2">
      <c r="A314" s="435"/>
      <c r="B314" s="593"/>
      <c r="C314" s="594" t="s">
        <v>1051</v>
      </c>
      <c r="D314" s="767"/>
      <c r="E314" s="768"/>
      <c r="F314" s="768"/>
      <c r="G314" s="768"/>
      <c r="H314" s="768"/>
      <c r="I314" s="768"/>
      <c r="J314" s="768"/>
      <c r="K314" s="768"/>
      <c r="L314" s="768"/>
      <c r="M314" s="768"/>
      <c r="N314" s="768"/>
      <c r="O314" s="768"/>
      <c r="P314" s="768"/>
      <c r="Q314" s="768"/>
      <c r="R314" s="768"/>
      <c r="S314" s="769"/>
      <c r="T314" s="764"/>
      <c r="U314" s="765"/>
      <c r="V314" s="766"/>
      <c r="W314" s="85" t="str">
        <f>IF(AND(ISTEXT(D314),COUNTIF(D313:S313,"a")),1,IF(COUNTIF(D313:S313,"a"),0,""))</f>
        <v/>
      </c>
      <c r="X314" s="356"/>
      <c r="Y314" s="299"/>
      <c r="Z314" s="302"/>
      <c r="AA314" s="280"/>
      <c r="AB314" s="280"/>
      <c r="AC314" s="280"/>
      <c r="AD314" s="280"/>
      <c r="AE314" s="280"/>
      <c r="AF314" s="280"/>
      <c r="AG314" s="280"/>
      <c r="AH314" s="280"/>
      <c r="AI314" s="280"/>
      <c r="AJ314" s="280"/>
      <c r="AK314" s="280"/>
      <c r="AL314" s="280"/>
      <c r="AM314" s="280"/>
      <c r="AN314" s="280"/>
      <c r="AO314" s="280"/>
      <c r="AP314" s="280"/>
      <c r="AQ314" s="280"/>
      <c r="AR314" s="280"/>
      <c r="AS314" s="280"/>
      <c r="AT314" s="280"/>
      <c r="AU314" s="280"/>
      <c r="AV314" s="280"/>
      <c r="AW314" s="280"/>
      <c r="AX314" s="280"/>
      <c r="AY314" s="280"/>
      <c r="AZ314" s="280"/>
      <c r="BA314" s="280"/>
      <c r="BB314" s="280"/>
      <c r="BC314" s="280"/>
      <c r="BD314" s="280"/>
      <c r="BE314" s="280"/>
      <c r="BF314" s="280"/>
      <c r="BG314" s="280"/>
      <c r="BH314" s="280"/>
      <c r="BI314" s="280"/>
      <c r="BJ314" s="280"/>
      <c r="BK314" s="280"/>
      <c r="BL314" s="280"/>
      <c r="BM314" s="280"/>
      <c r="BN314" s="280"/>
      <c r="BO314" s="280"/>
      <c r="BP314" s="280"/>
      <c r="BQ314" s="280"/>
      <c r="BR314" s="280"/>
      <c r="BS314" s="280"/>
      <c r="BT314" s="280"/>
      <c r="BU314" s="280"/>
      <c r="BV314" s="280"/>
      <c r="BW314" s="280"/>
      <c r="BX314" s="280"/>
      <c r="BY314" s="280"/>
      <c r="BZ314" s="280"/>
      <c r="CA314" s="280"/>
      <c r="CB314" s="280"/>
      <c r="CC314" s="280"/>
      <c r="CD314" s="280"/>
      <c r="CE314" s="280"/>
      <c r="CF314" s="280"/>
      <c r="CG314" s="280"/>
      <c r="CH314" s="280"/>
    </row>
    <row r="315" spans="1:86" s="3" customFormat="1" ht="45" customHeight="1" x14ac:dyDescent="0.2">
      <c r="A315" s="435"/>
      <c r="B315" s="246" t="s">
        <v>967</v>
      </c>
      <c r="C315" s="337" t="s">
        <v>1052</v>
      </c>
      <c r="D315" s="666"/>
      <c r="E315" s="667"/>
      <c r="F315" s="666"/>
      <c r="G315" s="667"/>
      <c r="H315" s="666"/>
      <c r="I315" s="667"/>
      <c r="J315" s="666"/>
      <c r="K315" s="667"/>
      <c r="L315" s="666"/>
      <c r="M315" s="667"/>
      <c r="N315" s="666"/>
      <c r="O315" s="667"/>
      <c r="P315" s="666"/>
      <c r="Q315" s="667"/>
      <c r="R315" s="666"/>
      <c r="S315" s="667"/>
      <c r="T315" s="473"/>
      <c r="U315" s="67">
        <f>IF(OR(D315="s",F315="s",H315="s",J315="s",L315="s",N315="s",P315="s",R315="s"), 0, IF(OR(D315="a",F315="a",H315="a",J315="a",L315="a",N315="a",P315="a",R315="a"),V315,0))</f>
        <v>0</v>
      </c>
      <c r="V315" s="390">
        <v>15</v>
      </c>
      <c r="W315" s="85">
        <f>COUNTIF(D315:S315,"a")+COUNTIF(D315:S315,"s")</f>
        <v>0</v>
      </c>
      <c r="X315" s="356"/>
      <c r="Y315" s="299"/>
      <c r="Z315" s="302"/>
      <c r="AA315" s="280"/>
      <c r="AB315" s="280"/>
      <c r="AC315" s="280"/>
      <c r="AD315" s="280"/>
      <c r="AE315" s="280"/>
      <c r="AF315" s="280"/>
      <c r="AG315" s="280"/>
      <c r="AH315" s="280"/>
      <c r="AI315" s="280"/>
      <c r="AJ315" s="280"/>
      <c r="AK315" s="280"/>
      <c r="AL315" s="280"/>
      <c r="AM315" s="280"/>
      <c r="AN315" s="280"/>
      <c r="AO315" s="280"/>
      <c r="AP315" s="280"/>
      <c r="AQ315" s="280"/>
      <c r="AR315" s="280"/>
      <c r="AS315" s="280"/>
      <c r="AT315" s="280"/>
      <c r="AU315" s="280"/>
      <c r="AV315" s="280"/>
      <c r="AW315" s="280"/>
      <c r="AX315" s="280"/>
      <c r="AY315" s="280"/>
      <c r="AZ315" s="280"/>
      <c r="BA315" s="280"/>
      <c r="BB315" s="280"/>
      <c r="BC315" s="280"/>
      <c r="BD315" s="280"/>
      <c r="BE315" s="280"/>
      <c r="BF315" s="280"/>
      <c r="BG315" s="280"/>
      <c r="BH315" s="280"/>
      <c r="BI315" s="280"/>
      <c r="BJ315" s="280"/>
      <c r="BK315" s="280"/>
      <c r="BL315" s="280"/>
      <c r="BM315" s="280"/>
      <c r="BN315" s="280"/>
      <c r="BO315" s="280"/>
      <c r="BP315" s="280"/>
      <c r="BQ315" s="280"/>
      <c r="BR315" s="280"/>
      <c r="BS315" s="280"/>
      <c r="BT315" s="280"/>
      <c r="BU315" s="280"/>
      <c r="BV315" s="280"/>
      <c r="BW315" s="280"/>
      <c r="BX315" s="280"/>
      <c r="BY315" s="280"/>
      <c r="BZ315" s="280"/>
      <c r="CA315" s="280"/>
      <c r="CB315" s="280"/>
      <c r="CC315" s="280"/>
      <c r="CD315" s="280"/>
      <c r="CE315" s="280"/>
      <c r="CF315" s="280"/>
      <c r="CG315" s="280"/>
      <c r="CH315" s="280"/>
    </row>
    <row r="316" spans="1:86" s="3" customFormat="1" ht="30" customHeight="1" x14ac:dyDescent="0.2">
      <c r="A316" s="435"/>
      <c r="B316" s="589"/>
      <c r="C316" s="470" t="s">
        <v>959</v>
      </c>
      <c r="D316" s="685" t="s">
        <v>933</v>
      </c>
      <c r="E316" s="686"/>
      <c r="F316" s="686"/>
      <c r="G316" s="686"/>
      <c r="H316" s="686"/>
      <c r="I316" s="686"/>
      <c r="J316" s="686"/>
      <c r="K316" s="686"/>
      <c r="L316" s="686"/>
      <c r="M316" s="686"/>
      <c r="N316" s="686"/>
      <c r="O316" s="686"/>
      <c r="P316" s="686"/>
      <c r="Q316" s="686"/>
      <c r="R316" s="686"/>
      <c r="S316" s="686"/>
      <c r="T316" s="686"/>
      <c r="U316" s="686"/>
      <c r="V316" s="687"/>
      <c r="W316" s="85"/>
      <c r="X316" s="360"/>
      <c r="Y316" s="299"/>
      <c r="Z316" s="302"/>
      <c r="AA316" s="280"/>
      <c r="AB316" s="280"/>
      <c r="AC316" s="280"/>
      <c r="AD316" s="280"/>
      <c r="AE316" s="280"/>
      <c r="AF316" s="280"/>
      <c r="AG316" s="280"/>
      <c r="AH316" s="280"/>
      <c r="AI316" s="280"/>
      <c r="AJ316" s="280"/>
      <c r="AK316" s="280"/>
      <c r="AL316" s="280"/>
      <c r="AM316" s="280"/>
      <c r="AN316" s="280"/>
      <c r="AO316" s="280"/>
      <c r="AP316" s="280"/>
      <c r="AQ316" s="280"/>
      <c r="AR316" s="280"/>
      <c r="AS316" s="280"/>
      <c r="AT316" s="280"/>
      <c r="AU316" s="280"/>
      <c r="AV316" s="280"/>
      <c r="AW316" s="280"/>
      <c r="AX316" s="280"/>
      <c r="AY316" s="280"/>
      <c r="AZ316" s="280"/>
      <c r="BA316" s="280"/>
      <c r="BB316" s="280"/>
      <c r="BC316" s="280"/>
      <c r="BD316" s="280"/>
      <c r="BE316" s="280"/>
      <c r="BF316" s="280"/>
      <c r="BG316" s="280"/>
      <c r="BH316" s="280"/>
      <c r="BI316" s="280"/>
      <c r="BJ316" s="280"/>
      <c r="BK316" s="280"/>
      <c r="BL316" s="280"/>
      <c r="BM316" s="280"/>
      <c r="BN316" s="280"/>
      <c r="BO316" s="280"/>
      <c r="BP316" s="280"/>
      <c r="BQ316" s="280"/>
      <c r="BR316" s="280"/>
      <c r="BS316" s="280"/>
      <c r="BT316" s="280"/>
      <c r="BU316" s="280"/>
      <c r="BV316" s="280"/>
      <c r="BW316" s="280"/>
      <c r="BX316" s="280"/>
      <c r="BY316" s="280"/>
      <c r="BZ316" s="280"/>
      <c r="CA316" s="280"/>
      <c r="CB316" s="280"/>
      <c r="CC316" s="280"/>
      <c r="CD316" s="280"/>
      <c r="CE316" s="280"/>
      <c r="CF316" s="280"/>
      <c r="CG316" s="280"/>
      <c r="CH316" s="280"/>
    </row>
    <row r="317" spans="1:86" s="3" customFormat="1" ht="27.95" customHeight="1" x14ac:dyDescent="0.2">
      <c r="A317" s="435"/>
      <c r="B317" s="592"/>
      <c r="C317" s="337" t="s">
        <v>960</v>
      </c>
      <c r="D317" s="672"/>
      <c r="E317" s="673"/>
      <c r="F317" s="672"/>
      <c r="G317" s="673"/>
      <c r="H317" s="672"/>
      <c r="I317" s="673"/>
      <c r="J317" s="672"/>
      <c r="K317" s="673"/>
      <c r="L317" s="672"/>
      <c r="M317" s="673"/>
      <c r="N317" s="672"/>
      <c r="O317" s="673"/>
      <c r="P317" s="672"/>
      <c r="Q317" s="673"/>
      <c r="R317" s="672"/>
      <c r="S317" s="673"/>
      <c r="T317" s="719"/>
      <c r="U317" s="717"/>
      <c r="V317" s="718"/>
      <c r="W317" s="85">
        <f>IF(COUNTIF($D$315:$S$315,"s"),1,COUNTIF(D317:S317, "a"))</f>
        <v>0</v>
      </c>
      <c r="X317" s="356"/>
      <c r="Y317" s="299"/>
      <c r="Z317" s="302"/>
      <c r="AA317" s="280"/>
      <c r="AB317" s="280"/>
      <c r="AC317" s="280"/>
      <c r="AD317" s="280"/>
      <c r="AE317" s="280"/>
      <c r="AF317" s="280"/>
      <c r="AG317" s="280"/>
      <c r="AH317" s="280"/>
      <c r="AI317" s="280"/>
      <c r="AJ317" s="280"/>
      <c r="AK317" s="280"/>
      <c r="AL317" s="280"/>
      <c r="AM317" s="280"/>
      <c r="AN317" s="280"/>
      <c r="AO317" s="280"/>
      <c r="AP317" s="280"/>
      <c r="AQ317" s="280"/>
      <c r="AR317" s="280"/>
      <c r="AS317" s="280"/>
      <c r="AT317" s="280"/>
      <c r="AU317" s="280"/>
      <c r="AV317" s="280"/>
      <c r="AW317" s="280"/>
      <c r="AX317" s="280"/>
      <c r="AY317" s="280"/>
      <c r="AZ317" s="280"/>
      <c r="BA317" s="280"/>
      <c r="BB317" s="280"/>
      <c r="BC317" s="280"/>
      <c r="BD317" s="280"/>
      <c r="BE317" s="280"/>
      <c r="BF317" s="280"/>
      <c r="BG317" s="280"/>
      <c r="BH317" s="280"/>
      <c r="BI317" s="280"/>
      <c r="BJ317" s="280"/>
      <c r="BK317" s="280"/>
      <c r="BL317" s="280"/>
      <c r="BM317" s="280"/>
      <c r="BN317" s="280"/>
      <c r="BO317" s="280"/>
      <c r="BP317" s="280"/>
      <c r="BQ317" s="280"/>
      <c r="BR317" s="280"/>
      <c r="BS317" s="280"/>
      <c r="BT317" s="280"/>
      <c r="BU317" s="280"/>
      <c r="BV317" s="280"/>
      <c r="BW317" s="280"/>
      <c r="BX317" s="280"/>
      <c r="BY317" s="280"/>
      <c r="BZ317" s="280"/>
      <c r="CA317" s="280"/>
      <c r="CB317" s="280"/>
      <c r="CC317" s="280"/>
      <c r="CD317" s="280"/>
      <c r="CE317" s="280"/>
      <c r="CF317" s="280"/>
      <c r="CG317" s="280"/>
      <c r="CH317" s="280"/>
    </row>
    <row r="318" spans="1:86" s="3" customFormat="1" ht="27.95" customHeight="1" x14ac:dyDescent="0.2">
      <c r="A318" s="435"/>
      <c r="B318" s="589"/>
      <c r="C318" s="337" t="s">
        <v>961</v>
      </c>
      <c r="D318" s="666"/>
      <c r="E318" s="667"/>
      <c r="F318" s="666"/>
      <c r="G318" s="667"/>
      <c r="H318" s="666"/>
      <c r="I318" s="667"/>
      <c r="J318" s="666"/>
      <c r="K318" s="667"/>
      <c r="L318" s="666"/>
      <c r="M318" s="667"/>
      <c r="N318" s="666"/>
      <c r="O318" s="667"/>
      <c r="P318" s="666"/>
      <c r="Q318" s="667"/>
      <c r="R318" s="666"/>
      <c r="S318" s="667"/>
      <c r="T318" s="719"/>
      <c r="U318" s="717"/>
      <c r="V318" s="718"/>
      <c r="W318" s="85">
        <f t="shared" ref="W318:W325" si="36">IF(COUNTIF($D$315:$S$315,"s"),1,COUNTIF(D318:S318, "a"))</f>
        <v>0</v>
      </c>
      <c r="X318" s="356"/>
      <c r="Y318" s="299"/>
      <c r="Z318" s="302"/>
      <c r="AA318" s="280"/>
      <c r="AB318" s="280"/>
      <c r="AC318" s="280"/>
      <c r="AD318" s="280"/>
      <c r="AE318" s="280"/>
      <c r="AF318" s="280"/>
      <c r="AG318" s="280"/>
      <c r="AH318" s="280"/>
      <c r="AI318" s="280"/>
      <c r="AJ318" s="280"/>
      <c r="AK318" s="280"/>
      <c r="AL318" s="280"/>
      <c r="AM318" s="280"/>
      <c r="AN318" s="280"/>
      <c r="AO318" s="280"/>
      <c r="AP318" s="280"/>
      <c r="AQ318" s="280"/>
      <c r="AR318" s="280"/>
      <c r="AS318" s="280"/>
      <c r="AT318" s="280"/>
      <c r="AU318" s="280"/>
      <c r="AV318" s="280"/>
      <c r="AW318" s="280"/>
      <c r="AX318" s="280"/>
      <c r="AY318" s="280"/>
      <c r="AZ318" s="280"/>
      <c r="BA318" s="280"/>
      <c r="BB318" s="280"/>
      <c r="BC318" s="280"/>
      <c r="BD318" s="280"/>
      <c r="BE318" s="280"/>
      <c r="BF318" s="280"/>
      <c r="BG318" s="280"/>
      <c r="BH318" s="280"/>
      <c r="BI318" s="280"/>
      <c r="BJ318" s="280"/>
      <c r="BK318" s="280"/>
      <c r="BL318" s="280"/>
      <c r="BM318" s="280"/>
      <c r="BN318" s="280"/>
      <c r="BO318" s="280"/>
      <c r="BP318" s="280"/>
      <c r="BQ318" s="280"/>
      <c r="BR318" s="280"/>
      <c r="BS318" s="280"/>
      <c r="BT318" s="280"/>
      <c r="BU318" s="280"/>
      <c r="BV318" s="280"/>
      <c r="BW318" s="280"/>
      <c r="BX318" s="280"/>
      <c r="BY318" s="280"/>
      <c r="BZ318" s="280"/>
      <c r="CA318" s="280"/>
      <c r="CB318" s="280"/>
      <c r="CC318" s="280"/>
      <c r="CD318" s="280"/>
      <c r="CE318" s="280"/>
      <c r="CF318" s="280"/>
      <c r="CG318" s="280"/>
      <c r="CH318" s="280"/>
    </row>
    <row r="319" spans="1:86" s="3" customFormat="1" ht="27.95" customHeight="1" x14ac:dyDescent="0.2">
      <c r="A319" s="435"/>
      <c r="B319" s="589"/>
      <c r="C319" s="337" t="s">
        <v>1049</v>
      </c>
      <c r="D319" s="666"/>
      <c r="E319" s="667"/>
      <c r="F319" s="666"/>
      <c r="G319" s="667"/>
      <c r="H319" s="666"/>
      <c r="I319" s="667"/>
      <c r="J319" s="666"/>
      <c r="K319" s="667"/>
      <c r="L319" s="666"/>
      <c r="M319" s="667"/>
      <c r="N319" s="666"/>
      <c r="O319" s="667"/>
      <c r="P319" s="666"/>
      <c r="Q319" s="667"/>
      <c r="R319" s="666"/>
      <c r="S319" s="667"/>
      <c r="T319" s="719"/>
      <c r="U319" s="717"/>
      <c r="V319" s="718"/>
      <c r="W319" s="85">
        <f t="shared" si="36"/>
        <v>0</v>
      </c>
      <c r="X319" s="356"/>
      <c r="Y319" s="299"/>
      <c r="Z319" s="302"/>
      <c r="AA319" s="280"/>
      <c r="AB319" s="280"/>
      <c r="AC319" s="280"/>
      <c r="AD319" s="280"/>
      <c r="AE319" s="280"/>
      <c r="AF319" s="280"/>
      <c r="AG319" s="280"/>
      <c r="AH319" s="280"/>
      <c r="AI319" s="280"/>
      <c r="AJ319" s="280"/>
      <c r="AK319" s="280"/>
      <c r="AL319" s="280"/>
      <c r="AM319" s="280"/>
      <c r="AN319" s="280"/>
      <c r="AO319" s="280"/>
      <c r="AP319" s="280"/>
      <c r="AQ319" s="280"/>
      <c r="AR319" s="280"/>
      <c r="AS319" s="280"/>
      <c r="AT319" s="280"/>
      <c r="AU319" s="280"/>
      <c r="AV319" s="280"/>
      <c r="AW319" s="280"/>
      <c r="AX319" s="280"/>
      <c r="AY319" s="280"/>
      <c r="AZ319" s="280"/>
      <c r="BA319" s="280"/>
      <c r="BB319" s="280"/>
      <c r="BC319" s="280"/>
      <c r="BD319" s="280"/>
      <c r="BE319" s="280"/>
      <c r="BF319" s="280"/>
      <c r="BG319" s="280"/>
      <c r="BH319" s="280"/>
      <c r="BI319" s="280"/>
      <c r="BJ319" s="280"/>
      <c r="BK319" s="280"/>
      <c r="BL319" s="280"/>
      <c r="BM319" s="280"/>
      <c r="BN319" s="280"/>
      <c r="BO319" s="280"/>
      <c r="BP319" s="280"/>
      <c r="BQ319" s="280"/>
      <c r="BR319" s="280"/>
      <c r="BS319" s="280"/>
      <c r="BT319" s="280"/>
      <c r="BU319" s="280"/>
      <c r="BV319" s="280"/>
      <c r="BW319" s="280"/>
      <c r="BX319" s="280"/>
      <c r="BY319" s="280"/>
      <c r="BZ319" s="280"/>
      <c r="CA319" s="280"/>
      <c r="CB319" s="280"/>
      <c r="CC319" s="280"/>
      <c r="CD319" s="280"/>
      <c r="CE319" s="280"/>
      <c r="CF319" s="280"/>
      <c r="CG319" s="280"/>
      <c r="CH319" s="280"/>
    </row>
    <row r="320" spans="1:86" s="3" customFormat="1" ht="27.95" customHeight="1" x14ac:dyDescent="0.2">
      <c r="A320" s="435"/>
      <c r="B320" s="589"/>
      <c r="C320" s="337" t="s">
        <v>962</v>
      </c>
      <c r="D320" s="666"/>
      <c r="E320" s="667"/>
      <c r="F320" s="666"/>
      <c r="G320" s="667"/>
      <c r="H320" s="666"/>
      <c r="I320" s="667"/>
      <c r="J320" s="666"/>
      <c r="K320" s="667"/>
      <c r="L320" s="666"/>
      <c r="M320" s="667"/>
      <c r="N320" s="666"/>
      <c r="O320" s="667"/>
      <c r="P320" s="666"/>
      <c r="Q320" s="667"/>
      <c r="R320" s="666"/>
      <c r="S320" s="667"/>
      <c r="T320" s="719"/>
      <c r="U320" s="717"/>
      <c r="V320" s="718"/>
      <c r="W320" s="85">
        <f t="shared" si="36"/>
        <v>0</v>
      </c>
      <c r="X320" s="356"/>
      <c r="Y320" s="299"/>
      <c r="Z320" s="302"/>
      <c r="AA320" s="280"/>
      <c r="AB320" s="280"/>
      <c r="AC320" s="280"/>
      <c r="AD320" s="280"/>
      <c r="AE320" s="280"/>
      <c r="AF320" s="280"/>
      <c r="AG320" s="280"/>
      <c r="AH320" s="280"/>
      <c r="AI320" s="280"/>
      <c r="AJ320" s="280"/>
      <c r="AK320" s="280"/>
      <c r="AL320" s="280"/>
      <c r="AM320" s="280"/>
      <c r="AN320" s="280"/>
      <c r="AO320" s="280"/>
      <c r="AP320" s="280"/>
      <c r="AQ320" s="280"/>
      <c r="AR320" s="280"/>
      <c r="AS320" s="280"/>
      <c r="AT320" s="280"/>
      <c r="AU320" s="280"/>
      <c r="AV320" s="280"/>
      <c r="AW320" s="280"/>
      <c r="AX320" s="280"/>
      <c r="AY320" s="280"/>
      <c r="AZ320" s="280"/>
      <c r="BA320" s="280"/>
      <c r="BB320" s="280"/>
      <c r="BC320" s="280"/>
      <c r="BD320" s="280"/>
      <c r="BE320" s="280"/>
      <c r="BF320" s="280"/>
      <c r="BG320" s="280"/>
      <c r="BH320" s="280"/>
      <c r="BI320" s="280"/>
      <c r="BJ320" s="280"/>
      <c r="BK320" s="280"/>
      <c r="BL320" s="280"/>
      <c r="BM320" s="280"/>
      <c r="BN320" s="280"/>
      <c r="BO320" s="280"/>
      <c r="BP320" s="280"/>
      <c r="BQ320" s="280"/>
      <c r="BR320" s="280"/>
      <c r="BS320" s="280"/>
      <c r="BT320" s="280"/>
      <c r="BU320" s="280"/>
      <c r="BV320" s="280"/>
      <c r="BW320" s="280"/>
      <c r="BX320" s="280"/>
      <c r="BY320" s="280"/>
      <c r="BZ320" s="280"/>
      <c r="CA320" s="280"/>
      <c r="CB320" s="280"/>
      <c r="CC320" s="280"/>
      <c r="CD320" s="280"/>
      <c r="CE320" s="280"/>
      <c r="CF320" s="280"/>
      <c r="CG320" s="280"/>
      <c r="CH320" s="280"/>
    </row>
    <row r="321" spans="1:86" s="3" customFormat="1" ht="27.95" customHeight="1" x14ac:dyDescent="0.2">
      <c r="A321" s="435"/>
      <c r="B321" s="593"/>
      <c r="C321" s="217" t="s">
        <v>963</v>
      </c>
      <c r="D321" s="713"/>
      <c r="E321" s="714"/>
      <c r="F321" s="713"/>
      <c r="G321" s="714"/>
      <c r="H321" s="713"/>
      <c r="I321" s="714"/>
      <c r="J321" s="713"/>
      <c r="K321" s="714"/>
      <c r="L321" s="713"/>
      <c r="M321" s="714"/>
      <c r="N321" s="713"/>
      <c r="O321" s="714"/>
      <c r="P321" s="713"/>
      <c r="Q321" s="714"/>
      <c r="R321" s="713"/>
      <c r="S321" s="714"/>
      <c r="T321" s="719"/>
      <c r="U321" s="717"/>
      <c r="V321" s="718"/>
      <c r="W321" s="85">
        <f t="shared" si="36"/>
        <v>0</v>
      </c>
      <c r="X321" s="356"/>
      <c r="Y321" s="299"/>
      <c r="Z321" s="302"/>
      <c r="AA321" s="280"/>
      <c r="AB321" s="280"/>
      <c r="AC321" s="280"/>
      <c r="AD321" s="280"/>
      <c r="AE321" s="280"/>
      <c r="AF321" s="280"/>
      <c r="AG321" s="280"/>
      <c r="AH321" s="280"/>
      <c r="AI321" s="280"/>
      <c r="AJ321" s="280"/>
      <c r="AK321" s="280"/>
      <c r="AL321" s="280"/>
      <c r="AM321" s="280"/>
      <c r="AN321" s="280"/>
      <c r="AO321" s="280"/>
      <c r="AP321" s="280"/>
      <c r="AQ321" s="280"/>
      <c r="AR321" s="280"/>
      <c r="AS321" s="280"/>
      <c r="AT321" s="280"/>
      <c r="AU321" s="280"/>
      <c r="AV321" s="280"/>
      <c r="AW321" s="280"/>
      <c r="AX321" s="280"/>
      <c r="AY321" s="280"/>
      <c r="AZ321" s="280"/>
      <c r="BA321" s="280"/>
      <c r="BB321" s="280"/>
      <c r="BC321" s="280"/>
      <c r="BD321" s="280"/>
      <c r="BE321" s="280"/>
      <c r="BF321" s="280"/>
      <c r="BG321" s="280"/>
      <c r="BH321" s="280"/>
      <c r="BI321" s="280"/>
      <c r="BJ321" s="280"/>
      <c r="BK321" s="280"/>
      <c r="BL321" s="280"/>
      <c r="BM321" s="280"/>
      <c r="BN321" s="280"/>
      <c r="BO321" s="280"/>
      <c r="BP321" s="280"/>
      <c r="BQ321" s="280"/>
      <c r="BR321" s="280"/>
      <c r="BS321" s="280"/>
      <c r="BT321" s="280"/>
      <c r="BU321" s="280"/>
      <c r="BV321" s="280"/>
      <c r="BW321" s="280"/>
      <c r="BX321" s="280"/>
      <c r="BY321" s="280"/>
      <c r="BZ321" s="280"/>
      <c r="CA321" s="280"/>
      <c r="CB321" s="280"/>
      <c r="CC321" s="280"/>
      <c r="CD321" s="280"/>
      <c r="CE321" s="280"/>
      <c r="CF321" s="280"/>
      <c r="CG321" s="280"/>
      <c r="CH321" s="280"/>
    </row>
    <row r="322" spans="1:86" s="3" customFormat="1" ht="27.95" customHeight="1" x14ac:dyDescent="0.2">
      <c r="A322" s="435"/>
      <c r="B322" s="589"/>
      <c r="C322" s="337" t="s">
        <v>964</v>
      </c>
      <c r="D322" s="666"/>
      <c r="E322" s="667"/>
      <c r="F322" s="666"/>
      <c r="G322" s="667"/>
      <c r="H322" s="666"/>
      <c r="I322" s="667"/>
      <c r="J322" s="666"/>
      <c r="K322" s="667"/>
      <c r="L322" s="666"/>
      <c r="M322" s="667"/>
      <c r="N322" s="666"/>
      <c r="O322" s="667"/>
      <c r="P322" s="666"/>
      <c r="Q322" s="667"/>
      <c r="R322" s="666"/>
      <c r="S322" s="667"/>
      <c r="T322" s="719"/>
      <c r="U322" s="717"/>
      <c r="V322" s="718"/>
      <c r="W322" s="85">
        <f t="shared" si="36"/>
        <v>0</v>
      </c>
      <c r="X322" s="356"/>
      <c r="Y322" s="299"/>
      <c r="Z322" s="302"/>
      <c r="AA322" s="280"/>
      <c r="AB322" s="280"/>
      <c r="AC322" s="280"/>
      <c r="AD322" s="280"/>
      <c r="AE322" s="280"/>
      <c r="AF322" s="280"/>
      <c r="AG322" s="280"/>
      <c r="AH322" s="280"/>
      <c r="AI322" s="280"/>
      <c r="AJ322" s="280"/>
      <c r="AK322" s="280"/>
      <c r="AL322" s="280"/>
      <c r="AM322" s="280"/>
      <c r="AN322" s="280"/>
      <c r="AO322" s="280"/>
      <c r="AP322" s="280"/>
      <c r="AQ322" s="280"/>
      <c r="AR322" s="280"/>
      <c r="AS322" s="280"/>
      <c r="AT322" s="280"/>
      <c r="AU322" s="280"/>
      <c r="AV322" s="280"/>
      <c r="AW322" s="280"/>
      <c r="AX322" s="280"/>
      <c r="AY322" s="280"/>
      <c r="AZ322" s="280"/>
      <c r="BA322" s="280"/>
      <c r="BB322" s="280"/>
      <c r="BC322" s="280"/>
      <c r="BD322" s="280"/>
      <c r="BE322" s="280"/>
      <c r="BF322" s="280"/>
      <c r="BG322" s="280"/>
      <c r="BH322" s="280"/>
      <c r="BI322" s="280"/>
      <c r="BJ322" s="280"/>
      <c r="BK322" s="280"/>
      <c r="BL322" s="280"/>
      <c r="BM322" s="280"/>
      <c r="BN322" s="280"/>
      <c r="BO322" s="280"/>
      <c r="BP322" s="280"/>
      <c r="BQ322" s="280"/>
      <c r="BR322" s="280"/>
      <c r="BS322" s="280"/>
      <c r="BT322" s="280"/>
      <c r="BU322" s="280"/>
      <c r="BV322" s="280"/>
      <c r="BW322" s="280"/>
      <c r="BX322" s="280"/>
      <c r="BY322" s="280"/>
      <c r="BZ322" s="280"/>
      <c r="CA322" s="280"/>
      <c r="CB322" s="280"/>
      <c r="CC322" s="280"/>
      <c r="CD322" s="280"/>
      <c r="CE322" s="280"/>
      <c r="CF322" s="280"/>
      <c r="CG322" s="280"/>
      <c r="CH322" s="280"/>
    </row>
    <row r="323" spans="1:86" s="3" customFormat="1" ht="27.95" customHeight="1" x14ac:dyDescent="0.2">
      <c r="A323" s="435"/>
      <c r="B323" s="589"/>
      <c r="C323" s="337" t="s">
        <v>965</v>
      </c>
      <c r="D323" s="666"/>
      <c r="E323" s="667"/>
      <c r="F323" s="666"/>
      <c r="G323" s="667"/>
      <c r="H323" s="666"/>
      <c r="I323" s="667"/>
      <c r="J323" s="666"/>
      <c r="K323" s="667"/>
      <c r="L323" s="666"/>
      <c r="M323" s="667"/>
      <c r="N323" s="666"/>
      <c r="O323" s="667"/>
      <c r="P323" s="666"/>
      <c r="Q323" s="667"/>
      <c r="R323" s="666"/>
      <c r="S323" s="667"/>
      <c r="T323" s="719"/>
      <c r="U323" s="717"/>
      <c r="V323" s="718"/>
      <c r="W323" s="85">
        <f t="shared" si="36"/>
        <v>0</v>
      </c>
      <c r="X323" s="356"/>
      <c r="Y323" s="299"/>
      <c r="Z323" s="302"/>
      <c r="AA323" s="280"/>
      <c r="AB323" s="280"/>
      <c r="AC323" s="280"/>
      <c r="AD323" s="280"/>
      <c r="AE323" s="280"/>
      <c r="AF323" s="280"/>
      <c r="AG323" s="280"/>
      <c r="AH323" s="280"/>
      <c r="AI323" s="280"/>
      <c r="AJ323" s="280"/>
      <c r="AK323" s="280"/>
      <c r="AL323" s="280"/>
      <c r="AM323" s="280"/>
      <c r="AN323" s="280"/>
      <c r="AO323" s="280"/>
      <c r="AP323" s="280"/>
      <c r="AQ323" s="280"/>
      <c r="AR323" s="280"/>
      <c r="AS323" s="280"/>
      <c r="AT323" s="280"/>
      <c r="AU323" s="280"/>
      <c r="AV323" s="280"/>
      <c r="AW323" s="280"/>
      <c r="AX323" s="280"/>
      <c r="AY323" s="280"/>
      <c r="AZ323" s="280"/>
      <c r="BA323" s="280"/>
      <c r="BB323" s="280"/>
      <c r="BC323" s="280"/>
      <c r="BD323" s="280"/>
      <c r="BE323" s="280"/>
      <c r="BF323" s="280"/>
      <c r="BG323" s="280"/>
      <c r="BH323" s="280"/>
      <c r="BI323" s="280"/>
      <c r="BJ323" s="280"/>
      <c r="BK323" s="280"/>
      <c r="BL323" s="280"/>
      <c r="BM323" s="280"/>
      <c r="BN323" s="280"/>
      <c r="BO323" s="280"/>
      <c r="BP323" s="280"/>
      <c r="BQ323" s="280"/>
      <c r="BR323" s="280"/>
      <c r="BS323" s="280"/>
      <c r="BT323" s="280"/>
      <c r="BU323" s="280"/>
      <c r="BV323" s="280"/>
      <c r="BW323" s="280"/>
      <c r="BX323" s="280"/>
      <c r="BY323" s="280"/>
      <c r="BZ323" s="280"/>
      <c r="CA323" s="280"/>
      <c r="CB323" s="280"/>
      <c r="CC323" s="280"/>
      <c r="CD323" s="280"/>
      <c r="CE323" s="280"/>
      <c r="CF323" s="280"/>
      <c r="CG323" s="280"/>
      <c r="CH323" s="280"/>
    </row>
    <row r="324" spans="1:86" s="3" customFormat="1" ht="27.95" customHeight="1" x14ac:dyDescent="0.2">
      <c r="A324" s="435"/>
      <c r="B324" s="589"/>
      <c r="C324" s="337" t="s">
        <v>966</v>
      </c>
      <c r="D324" s="666"/>
      <c r="E324" s="667"/>
      <c r="F324" s="666"/>
      <c r="G324" s="667"/>
      <c r="H324" s="666"/>
      <c r="I324" s="667"/>
      <c r="J324" s="666"/>
      <c r="K324" s="667"/>
      <c r="L324" s="666"/>
      <c r="M324" s="667"/>
      <c r="N324" s="666"/>
      <c r="O324" s="667"/>
      <c r="P324" s="666"/>
      <c r="Q324" s="667"/>
      <c r="R324" s="666"/>
      <c r="S324" s="667"/>
      <c r="T324" s="719"/>
      <c r="U324" s="717"/>
      <c r="V324" s="718"/>
      <c r="W324" s="85">
        <f t="shared" si="36"/>
        <v>0</v>
      </c>
      <c r="X324" s="356"/>
      <c r="Y324" s="299"/>
      <c r="Z324" s="302"/>
      <c r="AA324" s="280"/>
      <c r="AB324" s="280"/>
      <c r="AC324" s="280"/>
      <c r="AD324" s="280"/>
      <c r="AE324" s="280"/>
      <c r="AF324" s="280"/>
      <c r="AG324" s="280"/>
      <c r="AH324" s="280"/>
      <c r="AI324" s="280"/>
      <c r="AJ324" s="280"/>
      <c r="AK324" s="280"/>
      <c r="AL324" s="280"/>
      <c r="AM324" s="280"/>
      <c r="AN324" s="280"/>
      <c r="AO324" s="280"/>
      <c r="AP324" s="280"/>
      <c r="AQ324" s="280"/>
      <c r="AR324" s="280"/>
      <c r="AS324" s="280"/>
      <c r="AT324" s="280"/>
      <c r="AU324" s="280"/>
      <c r="AV324" s="280"/>
      <c r="AW324" s="280"/>
      <c r="AX324" s="280"/>
      <c r="AY324" s="280"/>
      <c r="AZ324" s="280"/>
      <c r="BA324" s="280"/>
      <c r="BB324" s="280"/>
      <c r="BC324" s="280"/>
      <c r="BD324" s="280"/>
      <c r="BE324" s="280"/>
      <c r="BF324" s="280"/>
      <c r="BG324" s="280"/>
      <c r="BH324" s="280"/>
      <c r="BI324" s="280"/>
      <c r="BJ324" s="280"/>
      <c r="BK324" s="280"/>
      <c r="BL324" s="280"/>
      <c r="BM324" s="280"/>
      <c r="BN324" s="280"/>
      <c r="BO324" s="280"/>
      <c r="BP324" s="280"/>
      <c r="BQ324" s="280"/>
      <c r="BR324" s="280"/>
      <c r="BS324" s="280"/>
      <c r="BT324" s="280"/>
      <c r="BU324" s="280"/>
      <c r="BV324" s="280"/>
      <c r="BW324" s="280"/>
      <c r="BX324" s="280"/>
      <c r="BY324" s="280"/>
      <c r="BZ324" s="280"/>
      <c r="CA324" s="280"/>
      <c r="CB324" s="280"/>
      <c r="CC324" s="280"/>
      <c r="CD324" s="280"/>
      <c r="CE324" s="280"/>
      <c r="CF324" s="280"/>
      <c r="CG324" s="280"/>
      <c r="CH324" s="280"/>
    </row>
    <row r="325" spans="1:86" s="3" customFormat="1" ht="27.95" customHeight="1" x14ac:dyDescent="0.2">
      <c r="A325" s="435"/>
      <c r="B325" s="589"/>
      <c r="C325" s="337" t="s">
        <v>1050</v>
      </c>
      <c r="D325" s="666"/>
      <c r="E325" s="667"/>
      <c r="F325" s="666"/>
      <c r="G325" s="667"/>
      <c r="H325" s="666"/>
      <c r="I325" s="667"/>
      <c r="J325" s="666"/>
      <c r="K325" s="667"/>
      <c r="L325" s="666"/>
      <c r="M325" s="667"/>
      <c r="N325" s="666"/>
      <c r="O325" s="667"/>
      <c r="P325" s="666"/>
      <c r="Q325" s="667"/>
      <c r="R325" s="666"/>
      <c r="S325" s="667"/>
      <c r="T325" s="719"/>
      <c r="U325" s="717"/>
      <c r="V325" s="718"/>
      <c r="W325" s="85">
        <f t="shared" si="36"/>
        <v>0</v>
      </c>
      <c r="X325" s="356"/>
      <c r="Y325" s="299"/>
      <c r="Z325" s="302"/>
      <c r="AA325" s="280"/>
      <c r="AB325" s="280"/>
      <c r="AC325" s="280"/>
      <c r="AD325" s="280"/>
      <c r="AE325" s="280"/>
      <c r="AF325" s="280"/>
      <c r="AG325" s="280"/>
      <c r="AH325" s="280"/>
      <c r="AI325" s="280"/>
      <c r="AJ325" s="280"/>
      <c r="AK325" s="280"/>
      <c r="AL325" s="280"/>
      <c r="AM325" s="280"/>
      <c r="AN325" s="280"/>
      <c r="AO325" s="280"/>
      <c r="AP325" s="280"/>
      <c r="AQ325" s="280"/>
      <c r="AR325" s="280"/>
      <c r="AS325" s="280"/>
      <c r="AT325" s="280"/>
      <c r="AU325" s="280"/>
      <c r="AV325" s="280"/>
      <c r="AW325" s="280"/>
      <c r="AX325" s="280"/>
      <c r="AY325" s="280"/>
      <c r="AZ325" s="280"/>
      <c r="BA325" s="280"/>
      <c r="BB325" s="280"/>
      <c r="BC325" s="280"/>
      <c r="BD325" s="280"/>
      <c r="BE325" s="280"/>
      <c r="BF325" s="280"/>
      <c r="BG325" s="280"/>
      <c r="BH325" s="280"/>
      <c r="BI325" s="280"/>
      <c r="BJ325" s="280"/>
      <c r="BK325" s="280"/>
      <c r="BL325" s="280"/>
      <c r="BM325" s="280"/>
      <c r="BN325" s="280"/>
      <c r="BO325" s="280"/>
      <c r="BP325" s="280"/>
      <c r="BQ325" s="280"/>
      <c r="BR325" s="280"/>
      <c r="BS325" s="280"/>
      <c r="BT325" s="280"/>
      <c r="BU325" s="280"/>
      <c r="BV325" s="280"/>
      <c r="BW325" s="280"/>
      <c r="BX325" s="280"/>
      <c r="BY325" s="280"/>
      <c r="BZ325" s="280"/>
      <c r="CA325" s="280"/>
      <c r="CB325" s="280"/>
      <c r="CC325" s="280"/>
      <c r="CD325" s="280"/>
      <c r="CE325" s="280"/>
      <c r="CF325" s="280"/>
      <c r="CG325" s="280"/>
      <c r="CH325" s="280"/>
    </row>
    <row r="326" spans="1:86" s="3" customFormat="1" ht="27.95" customHeight="1" thickBot="1" x14ac:dyDescent="0.25">
      <c r="A326" s="590"/>
      <c r="B326" s="591"/>
      <c r="C326" s="610" t="s">
        <v>1051</v>
      </c>
      <c r="D326" s="771"/>
      <c r="E326" s="772"/>
      <c r="F326" s="772"/>
      <c r="G326" s="772"/>
      <c r="H326" s="772"/>
      <c r="I326" s="772"/>
      <c r="J326" s="772"/>
      <c r="K326" s="772"/>
      <c r="L326" s="772"/>
      <c r="M326" s="772"/>
      <c r="N326" s="772"/>
      <c r="O326" s="772"/>
      <c r="P326" s="772"/>
      <c r="Q326" s="772"/>
      <c r="R326" s="772"/>
      <c r="S326" s="901"/>
      <c r="T326" s="902"/>
      <c r="U326" s="903"/>
      <c r="V326" s="904"/>
      <c r="W326" s="85" t="str">
        <f>IF(AND(ISTEXT(D326),COUNTIF(D325:S325,"a")),1,IF(COUNTIF(D325:S325,"a"),0,""))</f>
        <v/>
      </c>
      <c r="X326" s="356"/>
      <c r="Y326" s="299"/>
      <c r="Z326" s="302"/>
      <c r="AA326" s="280"/>
      <c r="AB326" s="280"/>
      <c r="AC326" s="280"/>
      <c r="AD326" s="280"/>
      <c r="AE326" s="280"/>
      <c r="AF326" s="280"/>
      <c r="AG326" s="280"/>
      <c r="AH326" s="280"/>
      <c r="AI326" s="280"/>
      <c r="AJ326" s="280"/>
      <c r="AK326" s="280"/>
      <c r="AL326" s="280"/>
      <c r="AM326" s="280"/>
      <c r="AN326" s="280"/>
      <c r="AO326" s="280"/>
      <c r="AP326" s="280"/>
      <c r="AQ326" s="280"/>
      <c r="AR326" s="280"/>
      <c r="AS326" s="280"/>
      <c r="AT326" s="280"/>
      <c r="AU326" s="280"/>
      <c r="AV326" s="280"/>
      <c r="AW326" s="280"/>
      <c r="AX326" s="280"/>
      <c r="AY326" s="280"/>
      <c r="AZ326" s="280"/>
      <c r="BA326" s="280"/>
      <c r="BB326" s="280"/>
      <c r="BC326" s="280"/>
      <c r="BD326" s="280"/>
      <c r="BE326" s="280"/>
      <c r="BF326" s="280"/>
      <c r="BG326" s="280"/>
      <c r="BH326" s="280"/>
      <c r="BI326" s="280"/>
      <c r="BJ326" s="280"/>
      <c r="BK326" s="280"/>
      <c r="BL326" s="280"/>
      <c r="BM326" s="280"/>
      <c r="BN326" s="280"/>
      <c r="BO326" s="280"/>
      <c r="BP326" s="280"/>
      <c r="BQ326" s="280"/>
      <c r="BR326" s="280"/>
      <c r="BS326" s="280"/>
      <c r="BT326" s="280"/>
      <c r="BU326" s="280"/>
      <c r="BV326" s="280"/>
      <c r="BW326" s="280"/>
      <c r="BX326" s="280"/>
      <c r="BY326" s="280"/>
      <c r="BZ326" s="280"/>
      <c r="CA326" s="280"/>
      <c r="CB326" s="280"/>
      <c r="CC326" s="280"/>
      <c r="CD326" s="280"/>
      <c r="CE326" s="280"/>
      <c r="CF326" s="280"/>
      <c r="CG326" s="280"/>
      <c r="CH326" s="280"/>
    </row>
    <row r="327" spans="1:86" s="3" customFormat="1" ht="30" customHeight="1" x14ac:dyDescent="0.2">
      <c r="A327" s="380"/>
      <c r="B327" s="233"/>
      <c r="C327" s="617" t="s">
        <v>968</v>
      </c>
      <c r="D327" s="890"/>
      <c r="E327" s="891"/>
      <c r="F327" s="891"/>
      <c r="G327" s="891"/>
      <c r="H327" s="891"/>
      <c r="I327" s="891"/>
      <c r="J327" s="891"/>
      <c r="K327" s="891"/>
      <c r="L327" s="891"/>
      <c r="M327" s="891"/>
      <c r="N327" s="891"/>
      <c r="O327" s="891"/>
      <c r="P327" s="891"/>
      <c r="Q327" s="891"/>
      <c r="R327" s="891"/>
      <c r="S327" s="891"/>
      <c r="T327" s="891"/>
      <c r="U327" s="891"/>
      <c r="V327" s="797"/>
      <c r="W327" s="85"/>
      <c r="X327" s="350"/>
      <c r="Y327" s="280"/>
      <c r="Z327" s="302"/>
      <c r="AA327" s="280"/>
      <c r="AB327" s="280"/>
      <c r="AC327" s="280"/>
      <c r="AD327" s="280"/>
      <c r="AE327" s="280"/>
      <c r="AF327" s="280"/>
      <c r="AG327" s="280"/>
      <c r="AH327" s="280"/>
      <c r="AI327" s="280"/>
      <c r="AJ327" s="280"/>
      <c r="AK327" s="280"/>
      <c r="AL327" s="280"/>
      <c r="AM327" s="280"/>
      <c r="AN327" s="280"/>
      <c r="AO327" s="280"/>
      <c r="AP327" s="280"/>
      <c r="AQ327" s="280"/>
      <c r="AR327" s="280"/>
      <c r="AS327" s="280"/>
      <c r="AT327" s="280"/>
      <c r="AU327" s="280"/>
      <c r="AV327" s="280"/>
      <c r="AW327" s="280"/>
      <c r="AX327" s="280"/>
      <c r="AY327" s="280"/>
      <c r="AZ327" s="280"/>
      <c r="BA327" s="280"/>
      <c r="BB327" s="280"/>
      <c r="BC327" s="280"/>
      <c r="BD327" s="280"/>
      <c r="BE327" s="280"/>
      <c r="BF327" s="280"/>
      <c r="BG327" s="280"/>
      <c r="BH327" s="280"/>
      <c r="BI327" s="280"/>
      <c r="BJ327" s="280"/>
      <c r="BK327" s="280"/>
      <c r="BL327" s="280"/>
      <c r="BM327" s="280"/>
      <c r="BN327" s="280"/>
      <c r="BO327" s="280"/>
      <c r="BP327" s="280"/>
      <c r="BQ327" s="280"/>
      <c r="BR327" s="280"/>
      <c r="BS327" s="280"/>
      <c r="BT327" s="280"/>
      <c r="BU327" s="280"/>
      <c r="BV327" s="280"/>
      <c r="BW327" s="280"/>
      <c r="BX327" s="280"/>
      <c r="BY327" s="280"/>
      <c r="BZ327" s="280"/>
      <c r="CA327" s="280"/>
      <c r="CB327" s="280"/>
      <c r="CC327" s="280"/>
      <c r="CD327" s="280"/>
      <c r="CE327" s="280"/>
      <c r="CF327" s="280"/>
      <c r="CG327" s="280"/>
      <c r="CH327" s="280"/>
    </row>
    <row r="328" spans="1:86" s="3" customFormat="1" ht="45" customHeight="1" x14ac:dyDescent="0.2">
      <c r="A328" s="435"/>
      <c r="B328" s="246" t="s">
        <v>969</v>
      </c>
      <c r="C328" s="337" t="s">
        <v>1053</v>
      </c>
      <c r="D328" s="666"/>
      <c r="E328" s="667"/>
      <c r="F328" s="666"/>
      <c r="G328" s="667"/>
      <c r="H328" s="666"/>
      <c r="I328" s="667"/>
      <c r="J328" s="666"/>
      <c r="K328" s="667"/>
      <c r="L328" s="666"/>
      <c r="M328" s="667"/>
      <c r="N328" s="666"/>
      <c r="O328" s="667"/>
      <c r="P328" s="666"/>
      <c r="Q328" s="667"/>
      <c r="R328" s="666"/>
      <c r="S328" s="667"/>
      <c r="T328" s="473"/>
      <c r="U328" s="63">
        <f>IF(OR(D328="s",F328="s",H328="s",J328="s",L328="s",N328="s",P328="s",R328="s"), 0, IF(OR(D328="a",F328="a",H328="a",J328="a",L328="a",N328="a",P328="a",R328="a"),V328,0))</f>
        <v>0</v>
      </c>
      <c r="V328" s="387">
        <v>25</v>
      </c>
      <c r="W328" s="85">
        <f>COUNTIF(D328:S328,"a")+COUNTIF(D328:S328,"s")</f>
        <v>0</v>
      </c>
      <c r="X328" s="356"/>
      <c r="Y328" s="299"/>
      <c r="Z328" s="302"/>
      <c r="AA328" s="280"/>
      <c r="AB328" s="280"/>
      <c r="AC328" s="280"/>
      <c r="AD328" s="280"/>
      <c r="AE328" s="280"/>
      <c r="AF328" s="280"/>
      <c r="AG328" s="280"/>
      <c r="AH328" s="280"/>
      <c r="AI328" s="280"/>
      <c r="AJ328" s="280"/>
      <c r="AK328" s="280"/>
      <c r="AL328" s="280"/>
      <c r="AM328" s="280"/>
      <c r="AN328" s="280"/>
      <c r="AO328" s="280"/>
      <c r="AP328" s="280"/>
      <c r="AQ328" s="280"/>
      <c r="AR328" s="280"/>
      <c r="AS328" s="280"/>
      <c r="AT328" s="280"/>
      <c r="AU328" s="280"/>
      <c r="AV328" s="280"/>
      <c r="AW328" s="280"/>
      <c r="AX328" s="280"/>
      <c r="AY328" s="280"/>
      <c r="AZ328" s="280"/>
      <c r="BA328" s="280"/>
      <c r="BB328" s="280"/>
      <c r="BC328" s="280"/>
      <c r="BD328" s="280"/>
      <c r="BE328" s="280"/>
      <c r="BF328" s="280"/>
      <c r="BG328" s="280"/>
      <c r="BH328" s="280"/>
      <c r="BI328" s="280"/>
      <c r="BJ328" s="280"/>
      <c r="BK328" s="280"/>
      <c r="BL328" s="280"/>
      <c r="BM328" s="280"/>
      <c r="BN328" s="280"/>
      <c r="BO328" s="280"/>
      <c r="BP328" s="280"/>
      <c r="BQ328" s="280"/>
      <c r="BR328" s="280"/>
      <c r="BS328" s="280"/>
      <c r="BT328" s="280"/>
      <c r="BU328" s="280"/>
      <c r="BV328" s="280"/>
      <c r="BW328" s="280"/>
      <c r="BX328" s="280"/>
      <c r="BY328" s="280"/>
      <c r="BZ328" s="280"/>
      <c r="CA328" s="280"/>
      <c r="CB328" s="280"/>
      <c r="CC328" s="280"/>
      <c r="CD328" s="280"/>
      <c r="CE328" s="280"/>
      <c r="CF328" s="280"/>
      <c r="CG328" s="280"/>
      <c r="CH328" s="280"/>
    </row>
    <row r="329" spans="1:86" s="3" customFormat="1" ht="30" customHeight="1" x14ac:dyDescent="0.2">
      <c r="A329" s="435"/>
      <c r="B329" s="589"/>
      <c r="C329" s="470" t="s">
        <v>970</v>
      </c>
      <c r="D329" s="685" t="s">
        <v>933</v>
      </c>
      <c r="E329" s="686"/>
      <c r="F329" s="686"/>
      <c r="G329" s="686"/>
      <c r="H329" s="686"/>
      <c r="I329" s="686"/>
      <c r="J329" s="686"/>
      <c r="K329" s="686"/>
      <c r="L329" s="686"/>
      <c r="M329" s="686"/>
      <c r="N329" s="686"/>
      <c r="O329" s="686"/>
      <c r="P329" s="686"/>
      <c r="Q329" s="686"/>
      <c r="R329" s="686"/>
      <c r="S329" s="686"/>
      <c r="T329" s="686"/>
      <c r="U329" s="686"/>
      <c r="V329" s="687"/>
      <c r="W329" s="85"/>
      <c r="X329" s="360"/>
      <c r="Y329" s="299"/>
      <c r="Z329" s="302"/>
      <c r="AA329" s="280"/>
      <c r="AB329" s="280"/>
      <c r="AC329" s="280"/>
      <c r="AD329" s="280"/>
      <c r="AE329" s="280"/>
      <c r="AF329" s="280"/>
      <c r="AG329" s="280"/>
      <c r="AH329" s="280"/>
      <c r="AI329" s="280"/>
      <c r="AJ329" s="280"/>
      <c r="AK329" s="280"/>
      <c r="AL329" s="280"/>
      <c r="AM329" s="280"/>
      <c r="AN329" s="280"/>
      <c r="AO329" s="280"/>
      <c r="AP329" s="280"/>
      <c r="AQ329" s="280"/>
      <c r="AR329" s="280"/>
      <c r="AS329" s="280"/>
      <c r="AT329" s="280"/>
      <c r="AU329" s="280"/>
      <c r="AV329" s="280"/>
      <c r="AW329" s="280"/>
      <c r="AX329" s="280"/>
      <c r="AY329" s="280"/>
      <c r="AZ329" s="280"/>
      <c r="BA329" s="280"/>
      <c r="BB329" s="280"/>
      <c r="BC329" s="280"/>
      <c r="BD329" s="280"/>
      <c r="BE329" s="280"/>
      <c r="BF329" s="280"/>
      <c r="BG329" s="280"/>
      <c r="BH329" s="280"/>
      <c r="BI329" s="280"/>
      <c r="BJ329" s="280"/>
      <c r="BK329" s="280"/>
      <c r="BL329" s="280"/>
      <c r="BM329" s="280"/>
      <c r="BN329" s="280"/>
      <c r="BO329" s="280"/>
      <c r="BP329" s="280"/>
      <c r="BQ329" s="280"/>
      <c r="BR329" s="280"/>
      <c r="BS329" s="280"/>
      <c r="BT329" s="280"/>
      <c r="BU329" s="280"/>
      <c r="BV329" s="280"/>
      <c r="BW329" s="280"/>
      <c r="BX329" s="280"/>
      <c r="BY329" s="280"/>
      <c r="BZ329" s="280"/>
      <c r="CA329" s="280"/>
      <c r="CB329" s="280"/>
      <c r="CC329" s="280"/>
      <c r="CD329" s="280"/>
      <c r="CE329" s="280"/>
      <c r="CF329" s="280"/>
      <c r="CG329" s="280"/>
      <c r="CH329" s="280"/>
    </row>
    <row r="330" spans="1:86" s="3" customFormat="1" ht="27.95" customHeight="1" x14ac:dyDescent="0.2">
      <c r="A330" s="435"/>
      <c r="B330" s="592"/>
      <c r="C330" s="337" t="s">
        <v>971</v>
      </c>
      <c r="D330" s="672"/>
      <c r="E330" s="673"/>
      <c r="F330" s="672"/>
      <c r="G330" s="673"/>
      <c r="H330" s="672"/>
      <c r="I330" s="673"/>
      <c r="J330" s="672"/>
      <c r="K330" s="673"/>
      <c r="L330" s="672"/>
      <c r="M330" s="673"/>
      <c r="N330" s="672"/>
      <c r="O330" s="673"/>
      <c r="P330" s="672"/>
      <c r="Q330" s="673"/>
      <c r="R330" s="672"/>
      <c r="S330" s="673"/>
      <c r="T330" s="719"/>
      <c r="U330" s="717"/>
      <c r="V330" s="718"/>
      <c r="W330" s="85">
        <f>IF(COUNTIF($D$328:$S$328,"s"),1,COUNTIF(D330:S330, "a"))</f>
        <v>0</v>
      </c>
      <c r="X330" s="356"/>
      <c r="Y330" s="299"/>
      <c r="Z330" s="302"/>
      <c r="AA330" s="280"/>
      <c r="AB330" s="280"/>
      <c r="AC330" s="280"/>
      <c r="AD330" s="280"/>
      <c r="AE330" s="280"/>
      <c r="AF330" s="280"/>
      <c r="AG330" s="280"/>
      <c r="AH330" s="280"/>
      <c r="AI330" s="280"/>
      <c r="AJ330" s="280"/>
      <c r="AK330" s="280"/>
      <c r="AL330" s="280"/>
      <c r="AM330" s="280"/>
      <c r="AN330" s="280"/>
      <c r="AO330" s="280"/>
      <c r="AP330" s="280"/>
      <c r="AQ330" s="280"/>
      <c r="AR330" s="280"/>
      <c r="AS330" s="280"/>
      <c r="AT330" s="280"/>
      <c r="AU330" s="280"/>
      <c r="AV330" s="280"/>
      <c r="AW330" s="280"/>
      <c r="AX330" s="280"/>
      <c r="AY330" s="280"/>
      <c r="AZ330" s="280"/>
      <c r="BA330" s="280"/>
      <c r="BB330" s="280"/>
      <c r="BC330" s="280"/>
      <c r="BD330" s="280"/>
      <c r="BE330" s="280"/>
      <c r="BF330" s="280"/>
      <c r="BG330" s="280"/>
      <c r="BH330" s="280"/>
      <c r="BI330" s="280"/>
      <c r="BJ330" s="280"/>
      <c r="BK330" s="280"/>
      <c r="BL330" s="280"/>
      <c r="BM330" s="280"/>
      <c r="BN330" s="280"/>
      <c r="BO330" s="280"/>
      <c r="BP330" s="280"/>
      <c r="BQ330" s="280"/>
      <c r="BR330" s="280"/>
      <c r="BS330" s="280"/>
      <c r="BT330" s="280"/>
      <c r="BU330" s="280"/>
      <c r="BV330" s="280"/>
      <c r="BW330" s="280"/>
      <c r="BX330" s="280"/>
      <c r="BY330" s="280"/>
      <c r="BZ330" s="280"/>
      <c r="CA330" s="280"/>
      <c r="CB330" s="280"/>
      <c r="CC330" s="280"/>
      <c r="CD330" s="280"/>
      <c r="CE330" s="280"/>
      <c r="CF330" s="280"/>
      <c r="CG330" s="280"/>
      <c r="CH330" s="280"/>
    </row>
    <row r="331" spans="1:86" s="3" customFormat="1" ht="27.95" customHeight="1" x14ac:dyDescent="0.2">
      <c r="A331" s="435"/>
      <c r="B331" s="589"/>
      <c r="C331" s="337" t="s">
        <v>972</v>
      </c>
      <c r="D331" s="666"/>
      <c r="E331" s="667"/>
      <c r="F331" s="666"/>
      <c r="G331" s="667"/>
      <c r="H331" s="666"/>
      <c r="I331" s="667"/>
      <c r="J331" s="666"/>
      <c r="K331" s="667"/>
      <c r="L331" s="666"/>
      <c r="M331" s="667"/>
      <c r="N331" s="666"/>
      <c r="O331" s="667"/>
      <c r="P331" s="666"/>
      <c r="Q331" s="667"/>
      <c r="R331" s="666"/>
      <c r="S331" s="667"/>
      <c r="T331" s="719"/>
      <c r="U331" s="717"/>
      <c r="V331" s="718"/>
      <c r="W331" s="85">
        <f t="shared" ref="W331:W335" si="37">IF(COUNTIF($D$328:$S$328,"s"),1,COUNTIF(D331:S331, "a"))</f>
        <v>0</v>
      </c>
      <c r="X331" s="356"/>
      <c r="Y331" s="299"/>
      <c r="Z331" s="302"/>
      <c r="AA331" s="280"/>
      <c r="AB331" s="280"/>
      <c r="AC331" s="280"/>
      <c r="AD331" s="280"/>
      <c r="AE331" s="280"/>
      <c r="AF331" s="280"/>
      <c r="AG331" s="280"/>
      <c r="AH331" s="280"/>
      <c r="AI331" s="280"/>
      <c r="AJ331" s="280"/>
      <c r="AK331" s="280"/>
      <c r="AL331" s="280"/>
      <c r="AM331" s="280"/>
      <c r="AN331" s="280"/>
      <c r="AO331" s="280"/>
      <c r="AP331" s="280"/>
      <c r="AQ331" s="280"/>
      <c r="AR331" s="280"/>
      <c r="AS331" s="280"/>
      <c r="AT331" s="280"/>
      <c r="AU331" s="280"/>
      <c r="AV331" s="280"/>
      <c r="AW331" s="280"/>
      <c r="AX331" s="280"/>
      <c r="AY331" s="280"/>
      <c r="AZ331" s="280"/>
      <c r="BA331" s="280"/>
      <c r="BB331" s="280"/>
      <c r="BC331" s="280"/>
      <c r="BD331" s="280"/>
      <c r="BE331" s="280"/>
      <c r="BF331" s="280"/>
      <c r="BG331" s="280"/>
      <c r="BH331" s="280"/>
      <c r="BI331" s="280"/>
      <c r="BJ331" s="280"/>
      <c r="BK331" s="280"/>
      <c r="BL331" s="280"/>
      <c r="BM331" s="280"/>
      <c r="BN331" s="280"/>
      <c r="BO331" s="280"/>
      <c r="BP331" s="280"/>
      <c r="BQ331" s="280"/>
      <c r="BR331" s="280"/>
      <c r="BS331" s="280"/>
      <c r="BT331" s="280"/>
      <c r="BU331" s="280"/>
      <c r="BV331" s="280"/>
      <c r="BW331" s="280"/>
      <c r="BX331" s="280"/>
      <c r="BY331" s="280"/>
      <c r="BZ331" s="280"/>
      <c r="CA331" s="280"/>
      <c r="CB331" s="280"/>
      <c r="CC331" s="280"/>
      <c r="CD331" s="280"/>
      <c r="CE331" s="280"/>
      <c r="CF331" s="280"/>
      <c r="CG331" s="280"/>
      <c r="CH331" s="280"/>
    </row>
    <row r="332" spans="1:86" s="3" customFormat="1" ht="27.95" customHeight="1" x14ac:dyDescent="0.2">
      <c r="A332" s="435"/>
      <c r="B332" s="589"/>
      <c r="C332" s="337" t="s">
        <v>973</v>
      </c>
      <c r="D332" s="666"/>
      <c r="E332" s="667"/>
      <c r="F332" s="666"/>
      <c r="G332" s="667"/>
      <c r="H332" s="666"/>
      <c r="I332" s="667"/>
      <c r="J332" s="666"/>
      <c r="K332" s="667"/>
      <c r="L332" s="666"/>
      <c r="M332" s="667"/>
      <c r="N332" s="666"/>
      <c r="O332" s="667"/>
      <c r="P332" s="666"/>
      <c r="Q332" s="667"/>
      <c r="R332" s="666"/>
      <c r="S332" s="667"/>
      <c r="T332" s="719"/>
      <c r="U332" s="717"/>
      <c r="V332" s="718"/>
      <c r="W332" s="85">
        <f t="shared" si="37"/>
        <v>0</v>
      </c>
      <c r="X332" s="356"/>
      <c r="Y332" s="299"/>
      <c r="Z332" s="302"/>
      <c r="AA332" s="280"/>
      <c r="AB332" s="280"/>
      <c r="AC332" s="280"/>
      <c r="AD332" s="280"/>
      <c r="AE332" s="280"/>
      <c r="AF332" s="280"/>
      <c r="AG332" s="280"/>
      <c r="AH332" s="280"/>
      <c r="AI332" s="280"/>
      <c r="AJ332" s="280"/>
      <c r="AK332" s="280"/>
      <c r="AL332" s="280"/>
      <c r="AM332" s="280"/>
      <c r="AN332" s="280"/>
      <c r="AO332" s="280"/>
      <c r="AP332" s="280"/>
      <c r="AQ332" s="280"/>
      <c r="AR332" s="280"/>
      <c r="AS332" s="280"/>
      <c r="AT332" s="280"/>
      <c r="AU332" s="280"/>
      <c r="AV332" s="280"/>
      <c r="AW332" s="280"/>
      <c r="AX332" s="280"/>
      <c r="AY332" s="280"/>
      <c r="AZ332" s="280"/>
      <c r="BA332" s="280"/>
      <c r="BB332" s="280"/>
      <c r="BC332" s="280"/>
      <c r="BD332" s="280"/>
      <c r="BE332" s="280"/>
      <c r="BF332" s="280"/>
      <c r="BG332" s="280"/>
      <c r="BH332" s="280"/>
      <c r="BI332" s="280"/>
      <c r="BJ332" s="280"/>
      <c r="BK332" s="280"/>
      <c r="BL332" s="280"/>
      <c r="BM332" s="280"/>
      <c r="BN332" s="280"/>
      <c r="BO332" s="280"/>
      <c r="BP332" s="280"/>
      <c r="BQ332" s="280"/>
      <c r="BR332" s="280"/>
      <c r="BS332" s="280"/>
      <c r="BT332" s="280"/>
      <c r="BU332" s="280"/>
      <c r="BV332" s="280"/>
      <c r="BW332" s="280"/>
      <c r="BX332" s="280"/>
      <c r="BY332" s="280"/>
      <c r="BZ332" s="280"/>
      <c r="CA332" s="280"/>
      <c r="CB332" s="280"/>
      <c r="CC332" s="280"/>
      <c r="CD332" s="280"/>
      <c r="CE332" s="280"/>
      <c r="CF332" s="280"/>
      <c r="CG332" s="280"/>
      <c r="CH332" s="280"/>
    </row>
    <row r="333" spans="1:86" s="3" customFormat="1" ht="27.95" customHeight="1" x14ac:dyDescent="0.2">
      <c r="A333" s="435"/>
      <c r="B333" s="589"/>
      <c r="C333" s="337" t="s">
        <v>974</v>
      </c>
      <c r="D333" s="666"/>
      <c r="E333" s="667"/>
      <c r="F333" s="666"/>
      <c r="G333" s="667"/>
      <c r="H333" s="666"/>
      <c r="I333" s="667"/>
      <c r="J333" s="666"/>
      <c r="K333" s="667"/>
      <c r="L333" s="666"/>
      <c r="M333" s="667"/>
      <c r="N333" s="666"/>
      <c r="O333" s="667"/>
      <c r="P333" s="666"/>
      <c r="Q333" s="667"/>
      <c r="R333" s="666"/>
      <c r="S333" s="667"/>
      <c r="T333" s="719"/>
      <c r="U333" s="717"/>
      <c r="V333" s="718"/>
      <c r="W333" s="85">
        <f t="shared" si="37"/>
        <v>0</v>
      </c>
      <c r="X333" s="356"/>
      <c r="Y333" s="299"/>
      <c r="Z333" s="302"/>
      <c r="AA333" s="280"/>
      <c r="AB333" s="280"/>
      <c r="AC333" s="280"/>
      <c r="AD333" s="280"/>
      <c r="AE333" s="280"/>
      <c r="AF333" s="280"/>
      <c r="AG333" s="280"/>
      <c r="AH333" s="280"/>
      <c r="AI333" s="280"/>
      <c r="AJ333" s="280"/>
      <c r="AK333" s="280"/>
      <c r="AL333" s="280"/>
      <c r="AM333" s="280"/>
      <c r="AN333" s="280"/>
      <c r="AO333" s="280"/>
      <c r="AP333" s="280"/>
      <c r="AQ333" s="280"/>
      <c r="AR333" s="280"/>
      <c r="AS333" s="280"/>
      <c r="AT333" s="280"/>
      <c r="AU333" s="280"/>
      <c r="AV333" s="280"/>
      <c r="AW333" s="280"/>
      <c r="AX333" s="280"/>
      <c r="AY333" s="280"/>
      <c r="AZ333" s="280"/>
      <c r="BA333" s="280"/>
      <c r="BB333" s="280"/>
      <c r="BC333" s="280"/>
      <c r="BD333" s="280"/>
      <c r="BE333" s="280"/>
      <c r="BF333" s="280"/>
      <c r="BG333" s="280"/>
      <c r="BH333" s="280"/>
      <c r="BI333" s="280"/>
      <c r="BJ333" s="280"/>
      <c r="BK333" s="280"/>
      <c r="BL333" s="280"/>
      <c r="BM333" s="280"/>
      <c r="BN333" s="280"/>
      <c r="BO333" s="280"/>
      <c r="BP333" s="280"/>
      <c r="BQ333" s="280"/>
      <c r="BR333" s="280"/>
      <c r="BS333" s="280"/>
      <c r="BT333" s="280"/>
      <c r="BU333" s="280"/>
      <c r="BV333" s="280"/>
      <c r="BW333" s="280"/>
      <c r="BX333" s="280"/>
      <c r="BY333" s="280"/>
      <c r="BZ333" s="280"/>
      <c r="CA333" s="280"/>
      <c r="CB333" s="280"/>
      <c r="CC333" s="280"/>
      <c r="CD333" s="280"/>
      <c r="CE333" s="280"/>
      <c r="CF333" s="280"/>
      <c r="CG333" s="280"/>
      <c r="CH333" s="280"/>
    </row>
    <row r="334" spans="1:86" s="3" customFormat="1" ht="27.95" customHeight="1" x14ac:dyDescent="0.2">
      <c r="A334" s="435"/>
      <c r="B334" s="593"/>
      <c r="C334" s="217" t="s">
        <v>975</v>
      </c>
      <c r="D334" s="713"/>
      <c r="E334" s="714"/>
      <c r="F334" s="713"/>
      <c r="G334" s="714"/>
      <c r="H334" s="713"/>
      <c r="I334" s="714"/>
      <c r="J334" s="713"/>
      <c r="K334" s="714"/>
      <c r="L334" s="713"/>
      <c r="M334" s="714"/>
      <c r="N334" s="713"/>
      <c r="O334" s="714"/>
      <c r="P334" s="713"/>
      <c r="Q334" s="714"/>
      <c r="R334" s="713"/>
      <c r="S334" s="714"/>
      <c r="T334" s="719"/>
      <c r="U334" s="717"/>
      <c r="V334" s="718"/>
      <c r="W334" s="85">
        <f t="shared" si="37"/>
        <v>0</v>
      </c>
      <c r="X334" s="356"/>
      <c r="Y334" s="299"/>
      <c r="Z334" s="302"/>
      <c r="AA334" s="280"/>
      <c r="AB334" s="280"/>
      <c r="AC334" s="280"/>
      <c r="AD334" s="280"/>
      <c r="AE334" s="280"/>
      <c r="AF334" s="280"/>
      <c r="AG334" s="280"/>
      <c r="AH334" s="280"/>
      <c r="AI334" s="280"/>
      <c r="AJ334" s="280"/>
      <c r="AK334" s="280"/>
      <c r="AL334" s="280"/>
      <c r="AM334" s="280"/>
      <c r="AN334" s="280"/>
      <c r="AO334" s="280"/>
      <c r="AP334" s="280"/>
      <c r="AQ334" s="280"/>
      <c r="AR334" s="280"/>
      <c r="AS334" s="280"/>
      <c r="AT334" s="280"/>
      <c r="AU334" s="280"/>
      <c r="AV334" s="280"/>
      <c r="AW334" s="280"/>
      <c r="AX334" s="280"/>
      <c r="AY334" s="280"/>
      <c r="AZ334" s="280"/>
      <c r="BA334" s="280"/>
      <c r="BB334" s="280"/>
      <c r="BC334" s="280"/>
      <c r="BD334" s="280"/>
      <c r="BE334" s="280"/>
      <c r="BF334" s="280"/>
      <c r="BG334" s="280"/>
      <c r="BH334" s="280"/>
      <c r="BI334" s="280"/>
      <c r="BJ334" s="280"/>
      <c r="BK334" s="280"/>
      <c r="BL334" s="280"/>
      <c r="BM334" s="280"/>
      <c r="BN334" s="280"/>
      <c r="BO334" s="280"/>
      <c r="BP334" s="280"/>
      <c r="BQ334" s="280"/>
      <c r="BR334" s="280"/>
      <c r="BS334" s="280"/>
      <c r="BT334" s="280"/>
      <c r="BU334" s="280"/>
      <c r="BV334" s="280"/>
      <c r="BW334" s="280"/>
      <c r="BX334" s="280"/>
      <c r="BY334" s="280"/>
      <c r="BZ334" s="280"/>
      <c r="CA334" s="280"/>
      <c r="CB334" s="280"/>
      <c r="CC334" s="280"/>
      <c r="CD334" s="280"/>
      <c r="CE334" s="280"/>
      <c r="CF334" s="280"/>
      <c r="CG334" s="280"/>
      <c r="CH334" s="280"/>
    </row>
    <row r="335" spans="1:86" s="3" customFormat="1" ht="27.95" customHeight="1" x14ac:dyDescent="0.2">
      <c r="A335" s="435"/>
      <c r="B335" s="589"/>
      <c r="C335" s="337" t="s">
        <v>1050</v>
      </c>
      <c r="D335" s="666"/>
      <c r="E335" s="667"/>
      <c r="F335" s="666"/>
      <c r="G335" s="667"/>
      <c r="H335" s="666"/>
      <c r="I335" s="667"/>
      <c r="J335" s="666"/>
      <c r="K335" s="667"/>
      <c r="L335" s="666"/>
      <c r="M335" s="667"/>
      <c r="N335" s="666"/>
      <c r="O335" s="667"/>
      <c r="P335" s="666"/>
      <c r="Q335" s="667"/>
      <c r="R335" s="666"/>
      <c r="S335" s="667"/>
      <c r="T335" s="719"/>
      <c r="U335" s="717"/>
      <c r="V335" s="718"/>
      <c r="W335" s="85">
        <f t="shared" si="37"/>
        <v>0</v>
      </c>
      <c r="X335" s="356"/>
      <c r="Y335" s="299"/>
      <c r="Z335" s="302"/>
      <c r="AA335" s="280"/>
      <c r="AB335" s="280"/>
      <c r="AC335" s="280"/>
      <c r="AD335" s="280"/>
      <c r="AE335" s="280"/>
      <c r="AF335" s="280"/>
      <c r="AG335" s="280"/>
      <c r="AH335" s="280"/>
      <c r="AI335" s="280"/>
      <c r="AJ335" s="280"/>
      <c r="AK335" s="280"/>
      <c r="AL335" s="280"/>
      <c r="AM335" s="280"/>
      <c r="AN335" s="280"/>
      <c r="AO335" s="280"/>
      <c r="AP335" s="280"/>
      <c r="AQ335" s="280"/>
      <c r="AR335" s="280"/>
      <c r="AS335" s="280"/>
      <c r="AT335" s="280"/>
      <c r="AU335" s="280"/>
      <c r="AV335" s="280"/>
      <c r="AW335" s="280"/>
      <c r="AX335" s="280"/>
      <c r="AY335" s="280"/>
      <c r="AZ335" s="280"/>
      <c r="BA335" s="280"/>
      <c r="BB335" s="280"/>
      <c r="BC335" s="280"/>
      <c r="BD335" s="280"/>
      <c r="BE335" s="280"/>
      <c r="BF335" s="280"/>
      <c r="BG335" s="280"/>
      <c r="BH335" s="280"/>
      <c r="BI335" s="280"/>
      <c r="BJ335" s="280"/>
      <c r="BK335" s="280"/>
      <c r="BL335" s="280"/>
      <c r="BM335" s="280"/>
      <c r="BN335" s="280"/>
      <c r="BO335" s="280"/>
      <c r="BP335" s="280"/>
      <c r="BQ335" s="280"/>
      <c r="BR335" s="280"/>
      <c r="BS335" s="280"/>
      <c r="BT335" s="280"/>
      <c r="BU335" s="280"/>
      <c r="BV335" s="280"/>
      <c r="BW335" s="280"/>
      <c r="BX335" s="280"/>
      <c r="BY335" s="280"/>
      <c r="BZ335" s="280"/>
      <c r="CA335" s="280"/>
      <c r="CB335" s="280"/>
      <c r="CC335" s="280"/>
      <c r="CD335" s="280"/>
      <c r="CE335" s="280"/>
      <c r="CF335" s="280"/>
      <c r="CG335" s="280"/>
      <c r="CH335" s="280"/>
    </row>
    <row r="336" spans="1:86" s="3" customFormat="1" ht="27.95" customHeight="1" x14ac:dyDescent="0.2">
      <c r="A336" s="435"/>
      <c r="B336" s="589"/>
      <c r="C336" s="595" t="s">
        <v>1051</v>
      </c>
      <c r="D336" s="767"/>
      <c r="E336" s="768"/>
      <c r="F336" s="768"/>
      <c r="G336" s="768"/>
      <c r="H336" s="768"/>
      <c r="I336" s="768"/>
      <c r="J336" s="768"/>
      <c r="K336" s="768"/>
      <c r="L336" s="768"/>
      <c r="M336" s="768"/>
      <c r="N336" s="768"/>
      <c r="O336" s="768"/>
      <c r="P336" s="768"/>
      <c r="Q336" s="768"/>
      <c r="R336" s="768"/>
      <c r="S336" s="769"/>
      <c r="T336" s="764"/>
      <c r="U336" s="765"/>
      <c r="V336" s="766"/>
      <c r="W336" s="85" t="str">
        <f>IF(AND(ISTEXT(D336),COUNTIF(D335:S335,"a")),1,IF(COUNTIF(D335:S335,"a"),0,""))</f>
        <v/>
      </c>
      <c r="X336" s="356"/>
      <c r="Y336" s="299"/>
      <c r="Z336" s="302"/>
      <c r="AA336" s="280"/>
      <c r="AB336" s="280"/>
      <c r="AC336" s="280"/>
      <c r="AD336" s="280"/>
      <c r="AE336" s="280"/>
      <c r="AF336" s="280"/>
      <c r="AG336" s="280"/>
      <c r="AH336" s="280"/>
      <c r="AI336" s="280"/>
      <c r="AJ336" s="280"/>
      <c r="AK336" s="280"/>
      <c r="AL336" s="280"/>
      <c r="AM336" s="280"/>
      <c r="AN336" s="280"/>
      <c r="AO336" s="280"/>
      <c r="AP336" s="280"/>
      <c r="AQ336" s="280"/>
      <c r="AR336" s="280"/>
      <c r="AS336" s="280"/>
      <c r="AT336" s="280"/>
      <c r="AU336" s="280"/>
      <c r="AV336" s="280"/>
      <c r="AW336" s="280"/>
      <c r="AX336" s="280"/>
      <c r="AY336" s="280"/>
      <c r="AZ336" s="280"/>
      <c r="BA336" s="280"/>
      <c r="BB336" s="280"/>
      <c r="BC336" s="280"/>
      <c r="BD336" s="280"/>
      <c r="BE336" s="280"/>
      <c r="BF336" s="280"/>
      <c r="BG336" s="280"/>
      <c r="BH336" s="280"/>
      <c r="BI336" s="280"/>
      <c r="BJ336" s="280"/>
      <c r="BK336" s="280"/>
      <c r="BL336" s="280"/>
      <c r="BM336" s="280"/>
      <c r="BN336" s="280"/>
      <c r="BO336" s="280"/>
      <c r="BP336" s="280"/>
      <c r="BQ336" s="280"/>
      <c r="BR336" s="280"/>
      <c r="BS336" s="280"/>
      <c r="BT336" s="280"/>
      <c r="BU336" s="280"/>
      <c r="BV336" s="280"/>
      <c r="BW336" s="280"/>
      <c r="BX336" s="280"/>
      <c r="BY336" s="280"/>
      <c r="BZ336" s="280"/>
      <c r="CA336" s="280"/>
      <c r="CB336" s="280"/>
      <c r="CC336" s="280"/>
      <c r="CD336" s="280"/>
      <c r="CE336" s="280"/>
      <c r="CF336" s="280"/>
      <c r="CG336" s="280"/>
      <c r="CH336" s="280"/>
    </row>
    <row r="337" spans="1:86" s="3" customFormat="1" ht="45" customHeight="1" x14ac:dyDescent="0.2">
      <c r="A337" s="435"/>
      <c r="B337" s="246" t="s">
        <v>976</v>
      </c>
      <c r="C337" s="337" t="s">
        <v>1054</v>
      </c>
      <c r="D337" s="666"/>
      <c r="E337" s="667"/>
      <c r="F337" s="666"/>
      <c r="G337" s="667"/>
      <c r="H337" s="666"/>
      <c r="I337" s="667"/>
      <c r="J337" s="666"/>
      <c r="K337" s="667"/>
      <c r="L337" s="666"/>
      <c r="M337" s="667"/>
      <c r="N337" s="666"/>
      <c r="O337" s="667"/>
      <c r="P337" s="666"/>
      <c r="Q337" s="667"/>
      <c r="R337" s="666"/>
      <c r="S337" s="667"/>
      <c r="T337" s="473"/>
      <c r="U337" s="63">
        <f>IF(OR(D337="s",F337="s",H337="s",J337="s",L337="s",N337="s",P337="s",R337="s"), 0, IF(OR(D337="a",F337="a",H337="a",J337="a",L337="a",N337="a",P337="a",R337="a"),V337,0))</f>
        <v>0</v>
      </c>
      <c r="V337" s="387">
        <v>25</v>
      </c>
      <c r="W337" s="85">
        <f>COUNTIF(D337:S337,"a")+COUNTIF(D337:S337,"s")</f>
        <v>0</v>
      </c>
      <c r="X337" s="356"/>
      <c r="Y337" s="299"/>
      <c r="Z337" s="302"/>
      <c r="AA337" s="280"/>
      <c r="AB337" s="280"/>
      <c r="AC337" s="280"/>
      <c r="AD337" s="280"/>
      <c r="AE337" s="280"/>
      <c r="AF337" s="280"/>
      <c r="AG337" s="280"/>
      <c r="AH337" s="280"/>
      <c r="AI337" s="280"/>
      <c r="AJ337" s="280"/>
      <c r="AK337" s="280"/>
      <c r="AL337" s="280"/>
      <c r="AM337" s="280"/>
      <c r="AN337" s="280"/>
      <c r="AO337" s="280"/>
      <c r="AP337" s="280"/>
      <c r="AQ337" s="280"/>
      <c r="AR337" s="280"/>
      <c r="AS337" s="280"/>
      <c r="AT337" s="280"/>
      <c r="AU337" s="280"/>
      <c r="AV337" s="280"/>
      <c r="AW337" s="280"/>
      <c r="AX337" s="280"/>
      <c r="AY337" s="280"/>
      <c r="AZ337" s="280"/>
      <c r="BA337" s="280"/>
      <c r="BB337" s="280"/>
      <c r="BC337" s="280"/>
      <c r="BD337" s="280"/>
      <c r="BE337" s="280"/>
      <c r="BF337" s="280"/>
      <c r="BG337" s="280"/>
      <c r="BH337" s="280"/>
      <c r="BI337" s="280"/>
      <c r="BJ337" s="280"/>
      <c r="BK337" s="280"/>
      <c r="BL337" s="280"/>
      <c r="BM337" s="280"/>
      <c r="BN337" s="280"/>
      <c r="BO337" s="280"/>
      <c r="BP337" s="280"/>
      <c r="BQ337" s="280"/>
      <c r="BR337" s="280"/>
      <c r="BS337" s="280"/>
      <c r="BT337" s="280"/>
      <c r="BU337" s="280"/>
      <c r="BV337" s="280"/>
      <c r="BW337" s="280"/>
      <c r="BX337" s="280"/>
      <c r="BY337" s="280"/>
      <c r="BZ337" s="280"/>
      <c r="CA337" s="280"/>
      <c r="CB337" s="280"/>
      <c r="CC337" s="280"/>
      <c r="CD337" s="280"/>
      <c r="CE337" s="280"/>
      <c r="CF337" s="280"/>
      <c r="CG337" s="280"/>
      <c r="CH337" s="280"/>
    </row>
    <row r="338" spans="1:86" s="3" customFormat="1" ht="30" customHeight="1" x14ac:dyDescent="0.2">
      <c r="A338" s="435"/>
      <c r="B338" s="589"/>
      <c r="C338" s="470" t="s">
        <v>970</v>
      </c>
      <c r="D338" s="685" t="s">
        <v>933</v>
      </c>
      <c r="E338" s="686"/>
      <c r="F338" s="686"/>
      <c r="G338" s="686"/>
      <c r="H338" s="686"/>
      <c r="I338" s="686"/>
      <c r="J338" s="686"/>
      <c r="K338" s="686"/>
      <c r="L338" s="686"/>
      <c r="M338" s="686"/>
      <c r="N338" s="686"/>
      <c r="O338" s="686"/>
      <c r="P338" s="686"/>
      <c r="Q338" s="686"/>
      <c r="R338" s="686"/>
      <c r="S338" s="686"/>
      <c r="T338" s="686"/>
      <c r="U338" s="686"/>
      <c r="V338" s="687"/>
      <c r="W338" s="85"/>
      <c r="X338" s="360"/>
      <c r="Y338" s="299"/>
      <c r="Z338" s="302"/>
      <c r="AA338" s="280"/>
      <c r="AB338" s="280"/>
      <c r="AC338" s="280"/>
      <c r="AD338" s="280"/>
      <c r="AE338" s="280"/>
      <c r="AF338" s="280"/>
      <c r="AG338" s="280"/>
      <c r="AH338" s="280"/>
      <c r="AI338" s="280"/>
      <c r="AJ338" s="280"/>
      <c r="AK338" s="280"/>
      <c r="AL338" s="280"/>
      <c r="AM338" s="280"/>
      <c r="AN338" s="280"/>
      <c r="AO338" s="280"/>
      <c r="AP338" s="280"/>
      <c r="AQ338" s="280"/>
      <c r="AR338" s="280"/>
      <c r="AS338" s="280"/>
      <c r="AT338" s="280"/>
      <c r="AU338" s="280"/>
      <c r="AV338" s="280"/>
      <c r="AW338" s="280"/>
      <c r="AX338" s="280"/>
      <c r="AY338" s="280"/>
      <c r="AZ338" s="280"/>
      <c r="BA338" s="280"/>
      <c r="BB338" s="280"/>
      <c r="BC338" s="280"/>
      <c r="BD338" s="280"/>
      <c r="BE338" s="280"/>
      <c r="BF338" s="280"/>
      <c r="BG338" s="280"/>
      <c r="BH338" s="280"/>
      <c r="BI338" s="280"/>
      <c r="BJ338" s="280"/>
      <c r="BK338" s="280"/>
      <c r="BL338" s="280"/>
      <c r="BM338" s="280"/>
      <c r="BN338" s="280"/>
      <c r="BO338" s="280"/>
      <c r="BP338" s="280"/>
      <c r="BQ338" s="280"/>
      <c r="BR338" s="280"/>
      <c r="BS338" s="280"/>
      <c r="BT338" s="280"/>
      <c r="BU338" s="280"/>
      <c r="BV338" s="280"/>
      <c r="BW338" s="280"/>
      <c r="BX338" s="280"/>
      <c r="BY338" s="280"/>
      <c r="BZ338" s="280"/>
      <c r="CA338" s="280"/>
      <c r="CB338" s="280"/>
      <c r="CC338" s="280"/>
      <c r="CD338" s="280"/>
      <c r="CE338" s="280"/>
      <c r="CF338" s="280"/>
      <c r="CG338" s="280"/>
      <c r="CH338" s="280"/>
    </row>
    <row r="339" spans="1:86" s="3" customFormat="1" ht="27.95" customHeight="1" x14ac:dyDescent="0.2">
      <c r="A339" s="435"/>
      <c r="B339" s="592"/>
      <c r="C339" s="337" t="s">
        <v>971</v>
      </c>
      <c r="D339" s="672"/>
      <c r="E339" s="673"/>
      <c r="F339" s="672"/>
      <c r="G339" s="673"/>
      <c r="H339" s="672"/>
      <c r="I339" s="673"/>
      <c r="J339" s="672"/>
      <c r="K339" s="673"/>
      <c r="L339" s="672"/>
      <c r="M339" s="673"/>
      <c r="N339" s="672"/>
      <c r="O339" s="673"/>
      <c r="P339" s="672"/>
      <c r="Q339" s="673"/>
      <c r="R339" s="672"/>
      <c r="S339" s="673"/>
      <c r="T339" s="719"/>
      <c r="U339" s="717"/>
      <c r="V339" s="718"/>
      <c r="W339" s="85">
        <f>IF(COUNTIF($D$337:$S$337,"s"),1,COUNTIF(D339:S339, "a"))</f>
        <v>0</v>
      </c>
      <c r="X339" s="356"/>
      <c r="Y339" s="299"/>
      <c r="Z339" s="302"/>
      <c r="AA339" s="280"/>
      <c r="AB339" s="280"/>
      <c r="AC339" s="280"/>
      <c r="AD339" s="280"/>
      <c r="AE339" s="280"/>
      <c r="AF339" s="280"/>
      <c r="AG339" s="280"/>
      <c r="AH339" s="280"/>
      <c r="AI339" s="280"/>
      <c r="AJ339" s="280"/>
      <c r="AK339" s="280"/>
      <c r="AL339" s="280"/>
      <c r="AM339" s="280"/>
      <c r="AN339" s="280"/>
      <c r="AO339" s="280"/>
      <c r="AP339" s="280"/>
      <c r="AQ339" s="280"/>
      <c r="AR339" s="280"/>
      <c r="AS339" s="280"/>
      <c r="AT339" s="280"/>
      <c r="AU339" s="280"/>
      <c r="AV339" s="280"/>
      <c r="AW339" s="280"/>
      <c r="AX339" s="280"/>
      <c r="AY339" s="280"/>
      <c r="AZ339" s="280"/>
      <c r="BA339" s="280"/>
      <c r="BB339" s="280"/>
      <c r="BC339" s="280"/>
      <c r="BD339" s="280"/>
      <c r="BE339" s="280"/>
      <c r="BF339" s="280"/>
      <c r="BG339" s="280"/>
      <c r="BH339" s="280"/>
      <c r="BI339" s="280"/>
      <c r="BJ339" s="280"/>
      <c r="BK339" s="280"/>
      <c r="BL339" s="280"/>
      <c r="BM339" s="280"/>
      <c r="BN339" s="280"/>
      <c r="BO339" s="280"/>
      <c r="BP339" s="280"/>
      <c r="BQ339" s="280"/>
      <c r="BR339" s="280"/>
      <c r="BS339" s="280"/>
      <c r="BT339" s="280"/>
      <c r="BU339" s="280"/>
      <c r="BV339" s="280"/>
      <c r="BW339" s="280"/>
      <c r="BX339" s="280"/>
      <c r="BY339" s="280"/>
      <c r="BZ339" s="280"/>
      <c r="CA339" s="280"/>
      <c r="CB339" s="280"/>
      <c r="CC339" s="280"/>
      <c r="CD339" s="280"/>
      <c r="CE339" s="280"/>
      <c r="CF339" s="280"/>
      <c r="CG339" s="280"/>
      <c r="CH339" s="280"/>
    </row>
    <row r="340" spans="1:86" s="3" customFormat="1" ht="27.95" customHeight="1" x14ac:dyDescent="0.2">
      <c r="A340" s="435"/>
      <c r="B340" s="589"/>
      <c r="C340" s="337" t="s">
        <v>972</v>
      </c>
      <c r="D340" s="666"/>
      <c r="E340" s="667"/>
      <c r="F340" s="666"/>
      <c r="G340" s="667"/>
      <c r="H340" s="666"/>
      <c r="I340" s="667"/>
      <c r="J340" s="666"/>
      <c r="K340" s="667"/>
      <c r="L340" s="666"/>
      <c r="M340" s="667"/>
      <c r="N340" s="666"/>
      <c r="O340" s="667"/>
      <c r="P340" s="666"/>
      <c r="Q340" s="667"/>
      <c r="R340" s="666"/>
      <c r="S340" s="667"/>
      <c r="T340" s="719"/>
      <c r="U340" s="717"/>
      <c r="V340" s="718"/>
      <c r="W340" s="85">
        <f t="shared" ref="W340:W344" si="38">IF(COUNTIF($D$337:$S$337,"s"),1,COUNTIF(D340:S340, "a"))</f>
        <v>0</v>
      </c>
      <c r="X340" s="356"/>
      <c r="Y340" s="299"/>
      <c r="Z340" s="302"/>
      <c r="AA340" s="280"/>
      <c r="AB340" s="280"/>
      <c r="AC340" s="280"/>
      <c r="AD340" s="280"/>
      <c r="AE340" s="280"/>
      <c r="AF340" s="280"/>
      <c r="AG340" s="280"/>
      <c r="AH340" s="280"/>
      <c r="AI340" s="280"/>
      <c r="AJ340" s="280"/>
      <c r="AK340" s="280"/>
      <c r="AL340" s="280"/>
      <c r="AM340" s="280"/>
      <c r="AN340" s="280"/>
      <c r="AO340" s="280"/>
      <c r="AP340" s="280"/>
      <c r="AQ340" s="280"/>
      <c r="AR340" s="280"/>
      <c r="AS340" s="280"/>
      <c r="AT340" s="280"/>
      <c r="AU340" s="280"/>
      <c r="AV340" s="280"/>
      <c r="AW340" s="280"/>
      <c r="AX340" s="280"/>
      <c r="AY340" s="280"/>
      <c r="AZ340" s="280"/>
      <c r="BA340" s="280"/>
      <c r="BB340" s="280"/>
      <c r="BC340" s="280"/>
      <c r="BD340" s="280"/>
      <c r="BE340" s="280"/>
      <c r="BF340" s="280"/>
      <c r="BG340" s="280"/>
      <c r="BH340" s="280"/>
      <c r="BI340" s="280"/>
      <c r="BJ340" s="280"/>
      <c r="BK340" s="280"/>
      <c r="BL340" s="280"/>
      <c r="BM340" s="280"/>
      <c r="BN340" s="280"/>
      <c r="BO340" s="280"/>
      <c r="BP340" s="280"/>
      <c r="BQ340" s="280"/>
      <c r="BR340" s="280"/>
      <c r="BS340" s="280"/>
      <c r="BT340" s="280"/>
      <c r="BU340" s="280"/>
      <c r="BV340" s="280"/>
      <c r="BW340" s="280"/>
      <c r="BX340" s="280"/>
      <c r="BY340" s="280"/>
      <c r="BZ340" s="280"/>
      <c r="CA340" s="280"/>
      <c r="CB340" s="280"/>
      <c r="CC340" s="280"/>
      <c r="CD340" s="280"/>
      <c r="CE340" s="280"/>
      <c r="CF340" s="280"/>
      <c r="CG340" s="280"/>
      <c r="CH340" s="280"/>
    </row>
    <row r="341" spans="1:86" s="3" customFormat="1" ht="27.95" customHeight="1" x14ac:dyDescent="0.2">
      <c r="A341" s="435"/>
      <c r="B341" s="589"/>
      <c r="C341" s="337" t="s">
        <v>973</v>
      </c>
      <c r="D341" s="666"/>
      <c r="E341" s="667"/>
      <c r="F341" s="666"/>
      <c r="G341" s="667"/>
      <c r="H341" s="666"/>
      <c r="I341" s="667"/>
      <c r="J341" s="666"/>
      <c r="K341" s="667"/>
      <c r="L341" s="666"/>
      <c r="M341" s="667"/>
      <c r="N341" s="666"/>
      <c r="O341" s="667"/>
      <c r="P341" s="666"/>
      <c r="Q341" s="667"/>
      <c r="R341" s="666"/>
      <c r="S341" s="667"/>
      <c r="T341" s="719"/>
      <c r="U341" s="717"/>
      <c r="V341" s="718"/>
      <c r="W341" s="85">
        <f t="shared" si="38"/>
        <v>0</v>
      </c>
      <c r="X341" s="356"/>
      <c r="Y341" s="299"/>
      <c r="Z341" s="302"/>
      <c r="AA341" s="280"/>
      <c r="AB341" s="280"/>
      <c r="AC341" s="280"/>
      <c r="AD341" s="280"/>
      <c r="AE341" s="280"/>
      <c r="AF341" s="280"/>
      <c r="AG341" s="280"/>
      <c r="AH341" s="280"/>
      <c r="AI341" s="280"/>
      <c r="AJ341" s="280"/>
      <c r="AK341" s="280"/>
      <c r="AL341" s="280"/>
      <c r="AM341" s="280"/>
      <c r="AN341" s="280"/>
      <c r="AO341" s="280"/>
      <c r="AP341" s="280"/>
      <c r="AQ341" s="280"/>
      <c r="AR341" s="280"/>
      <c r="AS341" s="280"/>
      <c r="AT341" s="280"/>
      <c r="AU341" s="280"/>
      <c r="AV341" s="280"/>
      <c r="AW341" s="280"/>
      <c r="AX341" s="280"/>
      <c r="AY341" s="280"/>
      <c r="AZ341" s="280"/>
      <c r="BA341" s="280"/>
      <c r="BB341" s="280"/>
      <c r="BC341" s="280"/>
      <c r="BD341" s="280"/>
      <c r="BE341" s="280"/>
      <c r="BF341" s="280"/>
      <c r="BG341" s="280"/>
      <c r="BH341" s="280"/>
      <c r="BI341" s="280"/>
      <c r="BJ341" s="280"/>
      <c r="BK341" s="280"/>
      <c r="BL341" s="280"/>
      <c r="BM341" s="280"/>
      <c r="BN341" s="280"/>
      <c r="BO341" s="280"/>
      <c r="BP341" s="280"/>
      <c r="BQ341" s="280"/>
      <c r="BR341" s="280"/>
      <c r="BS341" s="280"/>
      <c r="BT341" s="280"/>
      <c r="BU341" s="280"/>
      <c r="BV341" s="280"/>
      <c r="BW341" s="280"/>
      <c r="BX341" s="280"/>
      <c r="BY341" s="280"/>
      <c r="BZ341" s="280"/>
      <c r="CA341" s="280"/>
      <c r="CB341" s="280"/>
      <c r="CC341" s="280"/>
      <c r="CD341" s="280"/>
      <c r="CE341" s="280"/>
      <c r="CF341" s="280"/>
      <c r="CG341" s="280"/>
      <c r="CH341" s="280"/>
    </row>
    <row r="342" spans="1:86" s="3" customFormat="1" ht="27.95" customHeight="1" x14ac:dyDescent="0.2">
      <c r="A342" s="435"/>
      <c r="B342" s="589"/>
      <c r="C342" s="337" t="s">
        <v>974</v>
      </c>
      <c r="D342" s="666"/>
      <c r="E342" s="667"/>
      <c r="F342" s="666"/>
      <c r="G342" s="667"/>
      <c r="H342" s="666"/>
      <c r="I342" s="667"/>
      <c r="J342" s="666"/>
      <c r="K342" s="667"/>
      <c r="L342" s="666"/>
      <c r="M342" s="667"/>
      <c r="N342" s="666"/>
      <c r="O342" s="667"/>
      <c r="P342" s="666"/>
      <c r="Q342" s="667"/>
      <c r="R342" s="666"/>
      <c r="S342" s="667"/>
      <c r="T342" s="719"/>
      <c r="U342" s="717"/>
      <c r="V342" s="718"/>
      <c r="W342" s="85">
        <f t="shared" si="38"/>
        <v>0</v>
      </c>
      <c r="X342" s="356"/>
      <c r="Y342" s="299"/>
      <c r="Z342" s="302"/>
      <c r="AA342" s="280"/>
      <c r="AB342" s="280"/>
      <c r="AC342" s="280"/>
      <c r="AD342" s="280"/>
      <c r="AE342" s="280"/>
      <c r="AF342" s="280"/>
      <c r="AG342" s="280"/>
      <c r="AH342" s="280"/>
      <c r="AI342" s="280"/>
      <c r="AJ342" s="280"/>
      <c r="AK342" s="280"/>
      <c r="AL342" s="280"/>
      <c r="AM342" s="280"/>
      <c r="AN342" s="280"/>
      <c r="AO342" s="280"/>
      <c r="AP342" s="280"/>
      <c r="AQ342" s="280"/>
      <c r="AR342" s="280"/>
      <c r="AS342" s="280"/>
      <c r="AT342" s="280"/>
      <c r="AU342" s="280"/>
      <c r="AV342" s="280"/>
      <c r="AW342" s="280"/>
      <c r="AX342" s="280"/>
      <c r="AY342" s="280"/>
      <c r="AZ342" s="280"/>
      <c r="BA342" s="280"/>
      <c r="BB342" s="280"/>
      <c r="BC342" s="280"/>
      <c r="BD342" s="280"/>
      <c r="BE342" s="280"/>
      <c r="BF342" s="280"/>
      <c r="BG342" s="280"/>
      <c r="BH342" s="280"/>
      <c r="BI342" s="280"/>
      <c r="BJ342" s="280"/>
      <c r="BK342" s="280"/>
      <c r="BL342" s="280"/>
      <c r="BM342" s="280"/>
      <c r="BN342" s="280"/>
      <c r="BO342" s="280"/>
      <c r="BP342" s="280"/>
      <c r="BQ342" s="280"/>
      <c r="BR342" s="280"/>
      <c r="BS342" s="280"/>
      <c r="BT342" s="280"/>
      <c r="BU342" s="280"/>
      <c r="BV342" s="280"/>
      <c r="BW342" s="280"/>
      <c r="BX342" s="280"/>
      <c r="BY342" s="280"/>
      <c r="BZ342" s="280"/>
      <c r="CA342" s="280"/>
      <c r="CB342" s="280"/>
      <c r="CC342" s="280"/>
      <c r="CD342" s="280"/>
      <c r="CE342" s="280"/>
      <c r="CF342" s="280"/>
      <c r="CG342" s="280"/>
      <c r="CH342" s="280"/>
    </row>
    <row r="343" spans="1:86" s="3" customFormat="1" ht="27.95" customHeight="1" x14ac:dyDescent="0.2">
      <c r="A343" s="435"/>
      <c r="B343" s="593"/>
      <c r="C343" s="217" t="s">
        <v>975</v>
      </c>
      <c r="D343" s="713"/>
      <c r="E343" s="714"/>
      <c r="F343" s="713"/>
      <c r="G343" s="714"/>
      <c r="H343" s="713"/>
      <c r="I343" s="714"/>
      <c r="J343" s="713"/>
      <c r="K343" s="714"/>
      <c r="L343" s="713"/>
      <c r="M343" s="714"/>
      <c r="N343" s="713"/>
      <c r="O343" s="714"/>
      <c r="P343" s="713"/>
      <c r="Q343" s="714"/>
      <c r="R343" s="713"/>
      <c r="S343" s="714"/>
      <c r="T343" s="719"/>
      <c r="U343" s="717"/>
      <c r="V343" s="718"/>
      <c r="W343" s="85">
        <f t="shared" si="38"/>
        <v>0</v>
      </c>
      <c r="X343" s="356"/>
      <c r="Y343" s="299"/>
      <c r="Z343" s="302"/>
      <c r="AA343" s="280"/>
      <c r="AB343" s="280"/>
      <c r="AC343" s="280"/>
      <c r="AD343" s="280"/>
      <c r="AE343" s="280"/>
      <c r="AF343" s="280"/>
      <c r="AG343" s="280"/>
      <c r="AH343" s="280"/>
      <c r="AI343" s="280"/>
      <c r="AJ343" s="280"/>
      <c r="AK343" s="280"/>
      <c r="AL343" s="280"/>
      <c r="AM343" s="280"/>
      <c r="AN343" s="280"/>
      <c r="AO343" s="280"/>
      <c r="AP343" s="280"/>
      <c r="AQ343" s="280"/>
      <c r="AR343" s="280"/>
      <c r="AS343" s="280"/>
      <c r="AT343" s="280"/>
      <c r="AU343" s="280"/>
      <c r="AV343" s="280"/>
      <c r="AW343" s="280"/>
      <c r="AX343" s="280"/>
      <c r="AY343" s="280"/>
      <c r="AZ343" s="280"/>
      <c r="BA343" s="280"/>
      <c r="BB343" s="280"/>
      <c r="BC343" s="280"/>
      <c r="BD343" s="280"/>
      <c r="BE343" s="280"/>
      <c r="BF343" s="280"/>
      <c r="BG343" s="280"/>
      <c r="BH343" s="280"/>
      <c r="BI343" s="280"/>
      <c r="BJ343" s="280"/>
      <c r="BK343" s="280"/>
      <c r="BL343" s="280"/>
      <c r="BM343" s="280"/>
      <c r="BN343" s="280"/>
      <c r="BO343" s="280"/>
      <c r="BP343" s="280"/>
      <c r="BQ343" s="280"/>
      <c r="BR343" s="280"/>
      <c r="BS343" s="280"/>
      <c r="BT343" s="280"/>
      <c r="BU343" s="280"/>
      <c r="BV343" s="280"/>
      <c r="BW343" s="280"/>
      <c r="BX343" s="280"/>
      <c r="BY343" s="280"/>
      <c r="BZ343" s="280"/>
      <c r="CA343" s="280"/>
      <c r="CB343" s="280"/>
      <c r="CC343" s="280"/>
      <c r="CD343" s="280"/>
      <c r="CE343" s="280"/>
      <c r="CF343" s="280"/>
      <c r="CG343" s="280"/>
      <c r="CH343" s="280"/>
    </row>
    <row r="344" spans="1:86" s="3" customFormat="1" ht="27.95" customHeight="1" x14ac:dyDescent="0.2">
      <c r="A344" s="435"/>
      <c r="B344" s="589"/>
      <c r="C344" s="337" t="s">
        <v>1050</v>
      </c>
      <c r="D344" s="666"/>
      <c r="E344" s="667"/>
      <c r="F344" s="666"/>
      <c r="G344" s="667"/>
      <c r="H344" s="666"/>
      <c r="I344" s="667"/>
      <c r="J344" s="666"/>
      <c r="K344" s="667"/>
      <c r="L344" s="666"/>
      <c r="M344" s="667"/>
      <c r="N344" s="666"/>
      <c r="O344" s="667"/>
      <c r="P344" s="666"/>
      <c r="Q344" s="667"/>
      <c r="R344" s="666"/>
      <c r="S344" s="667"/>
      <c r="T344" s="719"/>
      <c r="U344" s="717"/>
      <c r="V344" s="718"/>
      <c r="W344" s="85">
        <f t="shared" si="38"/>
        <v>0</v>
      </c>
      <c r="X344" s="356"/>
      <c r="Y344" s="299"/>
      <c r="Z344" s="302"/>
      <c r="AA344" s="280"/>
      <c r="AB344" s="280"/>
      <c r="AC344" s="280"/>
      <c r="AD344" s="280"/>
      <c r="AE344" s="280"/>
      <c r="AF344" s="280"/>
      <c r="AG344" s="280"/>
      <c r="AH344" s="280"/>
      <c r="AI344" s="280"/>
      <c r="AJ344" s="280"/>
      <c r="AK344" s="280"/>
      <c r="AL344" s="280"/>
      <c r="AM344" s="280"/>
      <c r="AN344" s="280"/>
      <c r="AO344" s="280"/>
      <c r="AP344" s="280"/>
      <c r="AQ344" s="280"/>
      <c r="AR344" s="280"/>
      <c r="AS344" s="280"/>
      <c r="AT344" s="280"/>
      <c r="AU344" s="280"/>
      <c r="AV344" s="280"/>
      <c r="AW344" s="280"/>
      <c r="AX344" s="280"/>
      <c r="AY344" s="280"/>
      <c r="AZ344" s="280"/>
      <c r="BA344" s="280"/>
      <c r="BB344" s="280"/>
      <c r="BC344" s="280"/>
      <c r="BD344" s="280"/>
      <c r="BE344" s="280"/>
      <c r="BF344" s="280"/>
      <c r="BG344" s="280"/>
      <c r="BH344" s="280"/>
      <c r="BI344" s="280"/>
      <c r="BJ344" s="280"/>
      <c r="BK344" s="280"/>
      <c r="BL344" s="280"/>
      <c r="BM344" s="280"/>
      <c r="BN344" s="280"/>
      <c r="BO344" s="280"/>
      <c r="BP344" s="280"/>
      <c r="BQ344" s="280"/>
      <c r="BR344" s="280"/>
      <c r="BS344" s="280"/>
      <c r="BT344" s="280"/>
      <c r="BU344" s="280"/>
      <c r="BV344" s="280"/>
      <c r="BW344" s="280"/>
      <c r="BX344" s="280"/>
      <c r="BY344" s="280"/>
      <c r="BZ344" s="280"/>
      <c r="CA344" s="280"/>
      <c r="CB344" s="280"/>
      <c r="CC344" s="280"/>
      <c r="CD344" s="280"/>
      <c r="CE344" s="280"/>
      <c r="CF344" s="280"/>
      <c r="CG344" s="280"/>
      <c r="CH344" s="280"/>
    </row>
    <row r="345" spans="1:86" s="3" customFormat="1" ht="27.95" customHeight="1" x14ac:dyDescent="0.2">
      <c r="A345" s="435"/>
      <c r="B345" s="589"/>
      <c r="C345" s="595" t="s">
        <v>1051</v>
      </c>
      <c r="D345" s="767"/>
      <c r="E345" s="768"/>
      <c r="F345" s="768"/>
      <c r="G345" s="768"/>
      <c r="H345" s="768"/>
      <c r="I345" s="768"/>
      <c r="J345" s="768"/>
      <c r="K345" s="768"/>
      <c r="L345" s="768"/>
      <c r="M345" s="768"/>
      <c r="N345" s="768"/>
      <c r="O345" s="768"/>
      <c r="P345" s="768"/>
      <c r="Q345" s="768"/>
      <c r="R345" s="768"/>
      <c r="S345" s="769"/>
      <c r="T345" s="764"/>
      <c r="U345" s="765"/>
      <c r="V345" s="766"/>
      <c r="W345" s="85" t="str">
        <f>IF(AND(ISTEXT(D345),COUNTIF(D344:S344,"a")),1,IF(COUNTIF(D344:S344,"a"),0,""))</f>
        <v/>
      </c>
      <c r="X345" s="356"/>
      <c r="Y345" s="299"/>
      <c r="Z345" s="302"/>
      <c r="AA345" s="280"/>
      <c r="AB345" s="280"/>
      <c r="AC345" s="280"/>
      <c r="AD345" s="280"/>
      <c r="AE345" s="280"/>
      <c r="AF345" s="280"/>
      <c r="AG345" s="280"/>
      <c r="AH345" s="280"/>
      <c r="AI345" s="280"/>
      <c r="AJ345" s="280"/>
      <c r="AK345" s="280"/>
      <c r="AL345" s="280"/>
      <c r="AM345" s="280"/>
      <c r="AN345" s="280"/>
      <c r="AO345" s="280"/>
      <c r="AP345" s="280"/>
      <c r="AQ345" s="280"/>
      <c r="AR345" s="280"/>
      <c r="AS345" s="280"/>
      <c r="AT345" s="280"/>
      <c r="AU345" s="280"/>
      <c r="AV345" s="280"/>
      <c r="AW345" s="280"/>
      <c r="AX345" s="280"/>
      <c r="AY345" s="280"/>
      <c r="AZ345" s="280"/>
      <c r="BA345" s="280"/>
      <c r="BB345" s="280"/>
      <c r="BC345" s="280"/>
      <c r="BD345" s="280"/>
      <c r="BE345" s="280"/>
      <c r="BF345" s="280"/>
      <c r="BG345" s="280"/>
      <c r="BH345" s="280"/>
      <c r="BI345" s="280"/>
      <c r="BJ345" s="280"/>
      <c r="BK345" s="280"/>
      <c r="BL345" s="280"/>
      <c r="BM345" s="280"/>
      <c r="BN345" s="280"/>
      <c r="BO345" s="280"/>
      <c r="BP345" s="280"/>
      <c r="BQ345" s="280"/>
      <c r="BR345" s="280"/>
      <c r="BS345" s="280"/>
      <c r="BT345" s="280"/>
      <c r="BU345" s="280"/>
      <c r="BV345" s="280"/>
      <c r="BW345" s="280"/>
      <c r="BX345" s="280"/>
      <c r="BY345" s="280"/>
      <c r="BZ345" s="280"/>
      <c r="CA345" s="280"/>
      <c r="CB345" s="280"/>
      <c r="CC345" s="280"/>
      <c r="CD345" s="280"/>
      <c r="CE345" s="280"/>
      <c r="CF345" s="280"/>
      <c r="CG345" s="280"/>
      <c r="CH345" s="280"/>
    </row>
    <row r="346" spans="1:86" s="3" customFormat="1" ht="27.95" customHeight="1" x14ac:dyDescent="0.2">
      <c r="A346" s="435"/>
      <c r="B346" s="246" t="s">
        <v>977</v>
      </c>
      <c r="C346" s="337" t="s">
        <v>1055</v>
      </c>
      <c r="D346" s="666"/>
      <c r="E346" s="667"/>
      <c r="F346" s="666"/>
      <c r="G346" s="667"/>
      <c r="H346" s="666"/>
      <c r="I346" s="667"/>
      <c r="J346" s="666"/>
      <c r="K346" s="667"/>
      <c r="L346" s="666"/>
      <c r="M346" s="667"/>
      <c r="N346" s="666"/>
      <c r="O346" s="667"/>
      <c r="P346" s="666"/>
      <c r="Q346" s="667"/>
      <c r="R346" s="666"/>
      <c r="S346" s="667"/>
      <c r="T346" s="473"/>
      <c r="U346" s="67">
        <f>IF(OR(D346="s",F346="s",H346="s",J346="s",L346="s",N346="s",P346="s",R346="s"), 0, IF(OR(D346="a",F346="a",H346="a",J346="a",L346="a",N346="a",P346="a",R346="a"),V346,0))</f>
        <v>0</v>
      </c>
      <c r="V346" s="390">
        <v>25</v>
      </c>
      <c r="W346" s="85">
        <f>COUNTIF(D346:S346,"a")+COUNTIF(D346:S346,"s")</f>
        <v>0</v>
      </c>
      <c r="X346" s="356"/>
      <c r="Y346" s="299"/>
      <c r="Z346" s="302"/>
      <c r="AA346" s="280"/>
      <c r="AB346" s="280"/>
      <c r="AC346" s="280"/>
      <c r="AD346" s="280"/>
      <c r="AE346" s="280"/>
      <c r="AF346" s="280"/>
      <c r="AG346" s="280"/>
      <c r="AH346" s="280"/>
      <c r="AI346" s="280"/>
      <c r="AJ346" s="280"/>
      <c r="AK346" s="280"/>
      <c r="AL346" s="280"/>
      <c r="AM346" s="280"/>
      <c r="AN346" s="280"/>
      <c r="AO346" s="280"/>
      <c r="AP346" s="280"/>
      <c r="AQ346" s="280"/>
      <c r="AR346" s="280"/>
      <c r="AS346" s="280"/>
      <c r="AT346" s="280"/>
      <c r="AU346" s="280"/>
      <c r="AV346" s="280"/>
      <c r="AW346" s="280"/>
      <c r="AX346" s="280"/>
      <c r="AY346" s="280"/>
      <c r="AZ346" s="280"/>
      <c r="BA346" s="280"/>
      <c r="BB346" s="280"/>
      <c r="BC346" s="280"/>
      <c r="BD346" s="280"/>
      <c r="BE346" s="280"/>
      <c r="BF346" s="280"/>
      <c r="BG346" s="280"/>
      <c r="BH346" s="280"/>
      <c r="BI346" s="280"/>
      <c r="BJ346" s="280"/>
      <c r="BK346" s="280"/>
      <c r="BL346" s="280"/>
      <c r="BM346" s="280"/>
      <c r="BN346" s="280"/>
      <c r="BO346" s="280"/>
      <c r="BP346" s="280"/>
      <c r="BQ346" s="280"/>
      <c r="BR346" s="280"/>
      <c r="BS346" s="280"/>
      <c r="BT346" s="280"/>
      <c r="BU346" s="280"/>
      <c r="BV346" s="280"/>
      <c r="BW346" s="280"/>
      <c r="BX346" s="280"/>
      <c r="BY346" s="280"/>
      <c r="BZ346" s="280"/>
      <c r="CA346" s="280"/>
      <c r="CB346" s="280"/>
      <c r="CC346" s="280"/>
      <c r="CD346" s="280"/>
      <c r="CE346" s="280"/>
      <c r="CF346" s="280"/>
      <c r="CG346" s="280"/>
      <c r="CH346" s="280"/>
    </row>
    <row r="347" spans="1:86" s="3" customFormat="1" ht="30" customHeight="1" x14ac:dyDescent="0.2">
      <c r="A347" s="435"/>
      <c r="B347" s="589"/>
      <c r="C347" s="470" t="s">
        <v>978</v>
      </c>
      <c r="D347" s="685" t="s">
        <v>933</v>
      </c>
      <c r="E347" s="686"/>
      <c r="F347" s="686"/>
      <c r="G347" s="686"/>
      <c r="H347" s="686"/>
      <c r="I347" s="686"/>
      <c r="J347" s="686"/>
      <c r="K347" s="686"/>
      <c r="L347" s="686"/>
      <c r="M347" s="686"/>
      <c r="N347" s="686"/>
      <c r="O347" s="686"/>
      <c r="P347" s="686"/>
      <c r="Q347" s="686"/>
      <c r="R347" s="686"/>
      <c r="S347" s="686"/>
      <c r="T347" s="686"/>
      <c r="U347" s="686"/>
      <c r="V347" s="687"/>
      <c r="W347" s="85"/>
      <c r="X347" s="360"/>
      <c r="Y347" s="299"/>
      <c r="Z347" s="302"/>
      <c r="AA347" s="280"/>
      <c r="AB347" s="280"/>
      <c r="AC347" s="280"/>
      <c r="AD347" s="280"/>
      <c r="AE347" s="280"/>
      <c r="AF347" s="280"/>
      <c r="AG347" s="280"/>
      <c r="AH347" s="280"/>
      <c r="AI347" s="280"/>
      <c r="AJ347" s="280"/>
      <c r="AK347" s="280"/>
      <c r="AL347" s="280"/>
      <c r="AM347" s="280"/>
      <c r="AN347" s="280"/>
      <c r="AO347" s="280"/>
      <c r="AP347" s="280"/>
      <c r="AQ347" s="280"/>
      <c r="AR347" s="280"/>
      <c r="AS347" s="280"/>
      <c r="AT347" s="280"/>
      <c r="AU347" s="280"/>
      <c r="AV347" s="280"/>
      <c r="AW347" s="280"/>
      <c r="AX347" s="280"/>
      <c r="AY347" s="280"/>
      <c r="AZ347" s="280"/>
      <c r="BA347" s="280"/>
      <c r="BB347" s="280"/>
      <c r="BC347" s="280"/>
      <c r="BD347" s="280"/>
      <c r="BE347" s="280"/>
      <c r="BF347" s="280"/>
      <c r="BG347" s="280"/>
      <c r="BH347" s="280"/>
      <c r="BI347" s="280"/>
      <c r="BJ347" s="280"/>
      <c r="BK347" s="280"/>
      <c r="BL347" s="280"/>
      <c r="BM347" s="280"/>
      <c r="BN347" s="280"/>
      <c r="BO347" s="280"/>
      <c r="BP347" s="280"/>
      <c r="BQ347" s="280"/>
      <c r="BR347" s="280"/>
      <c r="BS347" s="280"/>
      <c r="BT347" s="280"/>
      <c r="BU347" s="280"/>
      <c r="BV347" s="280"/>
      <c r="BW347" s="280"/>
      <c r="BX347" s="280"/>
      <c r="BY347" s="280"/>
      <c r="BZ347" s="280"/>
      <c r="CA347" s="280"/>
      <c r="CB347" s="280"/>
      <c r="CC347" s="280"/>
      <c r="CD347" s="280"/>
      <c r="CE347" s="280"/>
      <c r="CF347" s="280"/>
      <c r="CG347" s="280"/>
      <c r="CH347" s="280"/>
    </row>
    <row r="348" spans="1:86" s="3" customFormat="1" ht="27.95" customHeight="1" x14ac:dyDescent="0.2">
      <c r="A348" s="435"/>
      <c r="B348" s="592"/>
      <c r="C348" s="337" t="s">
        <v>1056</v>
      </c>
      <c r="D348" s="672"/>
      <c r="E348" s="673"/>
      <c r="F348" s="672"/>
      <c r="G348" s="673"/>
      <c r="H348" s="672"/>
      <c r="I348" s="673"/>
      <c r="J348" s="672"/>
      <c r="K348" s="673"/>
      <c r="L348" s="672"/>
      <c r="M348" s="673"/>
      <c r="N348" s="672"/>
      <c r="O348" s="673"/>
      <c r="P348" s="672"/>
      <c r="Q348" s="673"/>
      <c r="R348" s="672"/>
      <c r="S348" s="673"/>
      <c r="T348" s="892"/>
      <c r="U348" s="893"/>
      <c r="V348" s="894"/>
      <c r="W348" s="85">
        <f>IF(COUNTIF($D$346:$S$346,"s"),1,COUNTIF(D348:S348, "a"))</f>
        <v>0</v>
      </c>
      <c r="X348" s="356"/>
      <c r="Y348" s="299"/>
      <c r="Z348" s="302"/>
      <c r="AA348" s="280"/>
      <c r="AB348" s="280"/>
      <c r="AC348" s="280"/>
      <c r="AD348" s="280"/>
      <c r="AE348" s="280"/>
      <c r="AF348" s="280"/>
      <c r="AG348" s="280"/>
      <c r="AH348" s="280"/>
      <c r="AI348" s="280"/>
      <c r="AJ348" s="280"/>
      <c r="AK348" s="280"/>
      <c r="AL348" s="280"/>
      <c r="AM348" s="280"/>
      <c r="AN348" s="280"/>
      <c r="AO348" s="280"/>
      <c r="AP348" s="280"/>
      <c r="AQ348" s="280"/>
      <c r="AR348" s="280"/>
      <c r="AS348" s="280"/>
      <c r="AT348" s="280"/>
      <c r="AU348" s="280"/>
      <c r="AV348" s="280"/>
      <c r="AW348" s="280"/>
      <c r="AX348" s="280"/>
      <c r="AY348" s="280"/>
      <c r="AZ348" s="280"/>
      <c r="BA348" s="280"/>
      <c r="BB348" s="280"/>
      <c r="BC348" s="280"/>
      <c r="BD348" s="280"/>
      <c r="BE348" s="280"/>
      <c r="BF348" s="280"/>
      <c r="BG348" s="280"/>
      <c r="BH348" s="280"/>
      <c r="BI348" s="280"/>
      <c r="BJ348" s="280"/>
      <c r="BK348" s="280"/>
      <c r="BL348" s="280"/>
      <c r="BM348" s="280"/>
      <c r="BN348" s="280"/>
      <c r="BO348" s="280"/>
      <c r="BP348" s="280"/>
      <c r="BQ348" s="280"/>
      <c r="BR348" s="280"/>
      <c r="BS348" s="280"/>
      <c r="BT348" s="280"/>
      <c r="BU348" s="280"/>
      <c r="BV348" s="280"/>
      <c r="BW348" s="280"/>
      <c r="BX348" s="280"/>
      <c r="BY348" s="280"/>
      <c r="BZ348" s="280"/>
      <c r="CA348" s="280"/>
      <c r="CB348" s="280"/>
      <c r="CC348" s="280"/>
      <c r="CD348" s="280"/>
      <c r="CE348" s="280"/>
      <c r="CF348" s="280"/>
      <c r="CG348" s="280"/>
      <c r="CH348" s="280"/>
    </row>
    <row r="349" spans="1:86" s="3" customFormat="1" ht="27.95" customHeight="1" x14ac:dyDescent="0.2">
      <c r="A349" s="435"/>
      <c r="B349" s="589"/>
      <c r="C349" s="337" t="s">
        <v>979</v>
      </c>
      <c r="D349" s="666"/>
      <c r="E349" s="667"/>
      <c r="F349" s="666"/>
      <c r="G349" s="667"/>
      <c r="H349" s="666"/>
      <c r="I349" s="667"/>
      <c r="J349" s="666"/>
      <c r="K349" s="667"/>
      <c r="L349" s="666"/>
      <c r="M349" s="667"/>
      <c r="N349" s="666"/>
      <c r="O349" s="667"/>
      <c r="P349" s="666"/>
      <c r="Q349" s="667"/>
      <c r="R349" s="666"/>
      <c r="S349" s="667"/>
      <c r="T349" s="892"/>
      <c r="U349" s="893"/>
      <c r="V349" s="894"/>
      <c r="W349" s="85">
        <f t="shared" ref="W349:W350" si="39">IF(COUNTIF($D$346:$S$346,"s"),1,COUNTIF(D349:S349, "a"))</f>
        <v>0</v>
      </c>
      <c r="X349" s="356"/>
      <c r="Y349" s="299"/>
      <c r="Z349" s="302"/>
      <c r="AA349" s="280"/>
      <c r="AB349" s="280"/>
      <c r="AC349" s="280"/>
      <c r="AD349" s="280"/>
      <c r="AE349" s="280"/>
      <c r="AF349" s="280"/>
      <c r="AG349" s="280"/>
      <c r="AH349" s="280"/>
      <c r="AI349" s="280"/>
      <c r="AJ349" s="280"/>
      <c r="AK349" s="280"/>
      <c r="AL349" s="280"/>
      <c r="AM349" s="280"/>
      <c r="AN349" s="280"/>
      <c r="AO349" s="280"/>
      <c r="AP349" s="280"/>
      <c r="AQ349" s="280"/>
      <c r="AR349" s="280"/>
      <c r="AS349" s="280"/>
      <c r="AT349" s="280"/>
      <c r="AU349" s="280"/>
      <c r="AV349" s="280"/>
      <c r="AW349" s="280"/>
      <c r="AX349" s="280"/>
      <c r="AY349" s="280"/>
      <c r="AZ349" s="280"/>
      <c r="BA349" s="280"/>
      <c r="BB349" s="280"/>
      <c r="BC349" s="280"/>
      <c r="BD349" s="280"/>
      <c r="BE349" s="280"/>
      <c r="BF349" s="280"/>
      <c r="BG349" s="280"/>
      <c r="BH349" s="280"/>
      <c r="BI349" s="280"/>
      <c r="BJ349" s="280"/>
      <c r="BK349" s="280"/>
      <c r="BL349" s="280"/>
      <c r="BM349" s="280"/>
      <c r="BN349" s="280"/>
      <c r="BO349" s="280"/>
      <c r="BP349" s="280"/>
      <c r="BQ349" s="280"/>
      <c r="BR349" s="280"/>
      <c r="BS349" s="280"/>
      <c r="BT349" s="280"/>
      <c r="BU349" s="280"/>
      <c r="BV349" s="280"/>
      <c r="BW349" s="280"/>
      <c r="BX349" s="280"/>
      <c r="BY349" s="280"/>
      <c r="BZ349" s="280"/>
      <c r="CA349" s="280"/>
      <c r="CB349" s="280"/>
      <c r="CC349" s="280"/>
      <c r="CD349" s="280"/>
      <c r="CE349" s="280"/>
      <c r="CF349" s="280"/>
      <c r="CG349" s="280"/>
      <c r="CH349" s="280"/>
    </row>
    <row r="350" spans="1:86" s="3" customFormat="1" ht="27.95" customHeight="1" x14ac:dyDescent="0.2">
      <c r="A350" s="435"/>
      <c r="B350" s="589"/>
      <c r="C350" s="337" t="s">
        <v>1050</v>
      </c>
      <c r="D350" s="666"/>
      <c r="E350" s="667"/>
      <c r="F350" s="666"/>
      <c r="G350" s="667"/>
      <c r="H350" s="666"/>
      <c r="I350" s="667"/>
      <c r="J350" s="666"/>
      <c r="K350" s="667"/>
      <c r="L350" s="666"/>
      <c r="M350" s="667"/>
      <c r="N350" s="666"/>
      <c r="O350" s="667"/>
      <c r="P350" s="666"/>
      <c r="Q350" s="667"/>
      <c r="R350" s="666"/>
      <c r="S350" s="667"/>
      <c r="T350" s="892"/>
      <c r="U350" s="893"/>
      <c r="V350" s="894"/>
      <c r="W350" s="85">
        <f t="shared" si="39"/>
        <v>0</v>
      </c>
      <c r="X350" s="356"/>
      <c r="Y350" s="299"/>
      <c r="Z350" s="302"/>
      <c r="AA350" s="280"/>
      <c r="AB350" s="280"/>
      <c r="AC350" s="280"/>
      <c r="AD350" s="280"/>
      <c r="AE350" s="280"/>
      <c r="AF350" s="280"/>
      <c r="AG350" s="280"/>
      <c r="AH350" s="280"/>
      <c r="AI350" s="280"/>
      <c r="AJ350" s="280"/>
      <c r="AK350" s="280"/>
      <c r="AL350" s="280"/>
      <c r="AM350" s="280"/>
      <c r="AN350" s="280"/>
      <c r="AO350" s="280"/>
      <c r="AP350" s="280"/>
      <c r="AQ350" s="280"/>
      <c r="AR350" s="280"/>
      <c r="AS350" s="280"/>
      <c r="AT350" s="280"/>
      <c r="AU350" s="280"/>
      <c r="AV350" s="280"/>
      <c r="AW350" s="280"/>
      <c r="AX350" s="280"/>
      <c r="AY350" s="280"/>
      <c r="AZ350" s="280"/>
      <c r="BA350" s="280"/>
      <c r="BB350" s="280"/>
      <c r="BC350" s="280"/>
      <c r="BD350" s="280"/>
      <c r="BE350" s="280"/>
      <c r="BF350" s="280"/>
      <c r="BG350" s="280"/>
      <c r="BH350" s="280"/>
      <c r="BI350" s="280"/>
      <c r="BJ350" s="280"/>
      <c r="BK350" s="280"/>
      <c r="BL350" s="280"/>
      <c r="BM350" s="280"/>
      <c r="BN350" s="280"/>
      <c r="BO350" s="280"/>
      <c r="BP350" s="280"/>
      <c r="BQ350" s="280"/>
      <c r="BR350" s="280"/>
      <c r="BS350" s="280"/>
      <c r="BT350" s="280"/>
      <c r="BU350" s="280"/>
      <c r="BV350" s="280"/>
      <c r="BW350" s="280"/>
      <c r="BX350" s="280"/>
      <c r="BY350" s="280"/>
      <c r="BZ350" s="280"/>
      <c r="CA350" s="280"/>
      <c r="CB350" s="280"/>
      <c r="CC350" s="280"/>
      <c r="CD350" s="280"/>
      <c r="CE350" s="280"/>
      <c r="CF350" s="280"/>
      <c r="CG350" s="280"/>
      <c r="CH350" s="280"/>
    </row>
    <row r="351" spans="1:86" s="3" customFormat="1" ht="27.95" customHeight="1" x14ac:dyDescent="0.2">
      <c r="A351" s="435"/>
      <c r="B351" s="589"/>
      <c r="C351" s="595" t="s">
        <v>1057</v>
      </c>
      <c r="D351" s="898"/>
      <c r="E351" s="899"/>
      <c r="F351" s="899"/>
      <c r="G351" s="899"/>
      <c r="H351" s="899"/>
      <c r="I351" s="899"/>
      <c r="J351" s="899"/>
      <c r="K351" s="899"/>
      <c r="L351" s="899"/>
      <c r="M351" s="899"/>
      <c r="N351" s="899"/>
      <c r="O351" s="899"/>
      <c r="P351" s="899"/>
      <c r="Q351" s="899"/>
      <c r="R351" s="899"/>
      <c r="S351" s="900"/>
      <c r="T351" s="892"/>
      <c r="U351" s="893"/>
      <c r="V351" s="894"/>
      <c r="W351" s="85" t="str">
        <f>IF(AND(ISTEXT(D351),COUNTIF(D348:S348,"a")),1,IF(COUNTIF(D348:S348,"a"),0,""))</f>
        <v/>
      </c>
      <c r="X351" s="356"/>
      <c r="Y351" s="299"/>
      <c r="Z351" s="302"/>
      <c r="AA351" s="280"/>
      <c r="AB351" s="280"/>
      <c r="AC351" s="280"/>
      <c r="AD351" s="280"/>
      <c r="AE351" s="280"/>
      <c r="AF351" s="280"/>
      <c r="AG351" s="280"/>
      <c r="AH351" s="280"/>
      <c r="AI351" s="280"/>
      <c r="AJ351" s="280"/>
      <c r="AK351" s="280"/>
      <c r="AL351" s="280"/>
      <c r="AM351" s="280"/>
      <c r="AN351" s="280"/>
      <c r="AO351" s="280"/>
      <c r="AP351" s="280"/>
      <c r="AQ351" s="280"/>
      <c r="AR351" s="280"/>
      <c r="AS351" s="280"/>
      <c r="AT351" s="280"/>
      <c r="AU351" s="280"/>
      <c r="AV351" s="280"/>
      <c r="AW351" s="280"/>
      <c r="AX351" s="280"/>
      <c r="AY351" s="280"/>
      <c r="AZ351" s="280"/>
      <c r="BA351" s="280"/>
      <c r="BB351" s="280"/>
      <c r="BC351" s="280"/>
      <c r="BD351" s="280"/>
      <c r="BE351" s="280"/>
      <c r="BF351" s="280"/>
      <c r="BG351" s="280"/>
      <c r="BH351" s="280"/>
      <c r="BI351" s="280"/>
      <c r="BJ351" s="280"/>
      <c r="BK351" s="280"/>
      <c r="BL351" s="280"/>
      <c r="BM351" s="280"/>
      <c r="BN351" s="280"/>
      <c r="BO351" s="280"/>
      <c r="BP351" s="280"/>
      <c r="BQ351" s="280"/>
      <c r="BR351" s="280"/>
      <c r="BS351" s="280"/>
      <c r="BT351" s="280"/>
      <c r="BU351" s="280"/>
      <c r="BV351" s="280"/>
      <c r="BW351" s="280"/>
      <c r="BX351" s="280"/>
      <c r="BY351" s="280"/>
      <c r="BZ351" s="280"/>
      <c r="CA351" s="280"/>
      <c r="CB351" s="280"/>
      <c r="CC351" s="280"/>
      <c r="CD351" s="280"/>
      <c r="CE351" s="280"/>
      <c r="CF351" s="280"/>
      <c r="CG351" s="280"/>
      <c r="CH351" s="280"/>
    </row>
    <row r="352" spans="1:86" s="3" customFormat="1" ht="27.95" customHeight="1" x14ac:dyDescent="0.2">
      <c r="A352" s="435"/>
      <c r="B352" s="589"/>
      <c r="C352" s="595" t="s">
        <v>1051</v>
      </c>
      <c r="D352" s="767"/>
      <c r="E352" s="768"/>
      <c r="F352" s="768"/>
      <c r="G352" s="768"/>
      <c r="H352" s="768"/>
      <c r="I352" s="768"/>
      <c r="J352" s="768"/>
      <c r="K352" s="768"/>
      <c r="L352" s="768"/>
      <c r="M352" s="768"/>
      <c r="N352" s="768"/>
      <c r="O352" s="768"/>
      <c r="P352" s="768"/>
      <c r="Q352" s="768"/>
      <c r="R352" s="768"/>
      <c r="S352" s="769"/>
      <c r="T352" s="895"/>
      <c r="U352" s="896"/>
      <c r="V352" s="897"/>
      <c r="W352" s="85" t="str">
        <f>IF(AND(ISTEXT(D352),COUNTIF(D350:S350,"a")),1,IF(COUNTIF(D350:S350,"a"),0,""))</f>
        <v/>
      </c>
      <c r="X352" s="356"/>
      <c r="Y352" s="299"/>
      <c r="Z352" s="302"/>
      <c r="AA352" s="280"/>
      <c r="AB352" s="280"/>
      <c r="AC352" s="280"/>
      <c r="AD352" s="280"/>
      <c r="AE352" s="280"/>
      <c r="AF352" s="280"/>
      <c r="AG352" s="280"/>
      <c r="AH352" s="280"/>
      <c r="AI352" s="280"/>
      <c r="AJ352" s="280"/>
      <c r="AK352" s="280"/>
      <c r="AL352" s="280"/>
      <c r="AM352" s="280"/>
      <c r="AN352" s="280"/>
      <c r="AO352" s="280"/>
      <c r="AP352" s="280"/>
      <c r="AQ352" s="280"/>
      <c r="AR352" s="280"/>
      <c r="AS352" s="280"/>
      <c r="AT352" s="280"/>
      <c r="AU352" s="280"/>
      <c r="AV352" s="280"/>
      <c r="AW352" s="280"/>
      <c r="AX352" s="280"/>
      <c r="AY352" s="280"/>
      <c r="AZ352" s="280"/>
      <c r="BA352" s="280"/>
      <c r="BB352" s="280"/>
      <c r="BC352" s="280"/>
      <c r="BD352" s="280"/>
      <c r="BE352" s="280"/>
      <c r="BF352" s="280"/>
      <c r="BG352" s="280"/>
      <c r="BH352" s="280"/>
      <c r="BI352" s="280"/>
      <c r="BJ352" s="280"/>
      <c r="BK352" s="280"/>
      <c r="BL352" s="280"/>
      <c r="BM352" s="280"/>
      <c r="BN352" s="280"/>
      <c r="BO352" s="280"/>
      <c r="BP352" s="280"/>
      <c r="BQ352" s="280"/>
      <c r="BR352" s="280"/>
      <c r="BS352" s="280"/>
      <c r="BT352" s="280"/>
      <c r="BU352" s="280"/>
      <c r="BV352" s="280"/>
      <c r="BW352" s="280"/>
      <c r="BX352" s="280"/>
      <c r="BY352" s="280"/>
      <c r="BZ352" s="280"/>
      <c r="CA352" s="280"/>
      <c r="CB352" s="280"/>
      <c r="CC352" s="280"/>
      <c r="CD352" s="280"/>
      <c r="CE352" s="280"/>
      <c r="CF352" s="280"/>
      <c r="CG352" s="280"/>
      <c r="CH352" s="280"/>
    </row>
    <row r="353" spans="1:86" s="3" customFormat="1" ht="30" customHeight="1" x14ac:dyDescent="0.2">
      <c r="A353" s="383"/>
      <c r="B353" s="234"/>
      <c r="C353" s="615" t="s">
        <v>934</v>
      </c>
      <c r="D353" s="668"/>
      <c r="E353" s="669"/>
      <c r="F353" s="669"/>
      <c r="G353" s="669"/>
      <c r="H353" s="669"/>
      <c r="I353" s="669"/>
      <c r="J353" s="669"/>
      <c r="K353" s="669"/>
      <c r="L353" s="669"/>
      <c r="M353" s="669"/>
      <c r="N353" s="669"/>
      <c r="O353" s="669"/>
      <c r="P353" s="669"/>
      <c r="Q353" s="669"/>
      <c r="R353" s="669"/>
      <c r="S353" s="669"/>
      <c r="T353" s="669"/>
      <c r="U353" s="669"/>
      <c r="V353" s="733"/>
      <c r="W353" s="85"/>
      <c r="X353" s="350"/>
      <c r="Y353" s="280"/>
      <c r="Z353" s="302"/>
      <c r="AA353" s="280"/>
      <c r="AB353" s="280"/>
      <c r="AC353" s="280"/>
      <c r="AD353" s="280"/>
      <c r="AE353" s="280"/>
      <c r="AF353" s="280"/>
      <c r="AG353" s="280"/>
      <c r="AH353" s="280"/>
      <c r="AI353" s="280"/>
      <c r="AJ353" s="280"/>
      <c r="AK353" s="280"/>
      <c r="AL353" s="280"/>
      <c r="AM353" s="280"/>
      <c r="AN353" s="280"/>
      <c r="AO353" s="280"/>
      <c r="AP353" s="280"/>
      <c r="AQ353" s="280"/>
      <c r="AR353" s="280"/>
      <c r="AS353" s="280"/>
      <c r="AT353" s="280"/>
      <c r="AU353" s="280"/>
      <c r="AV353" s="280"/>
      <c r="AW353" s="280"/>
      <c r="AX353" s="280"/>
      <c r="AY353" s="280"/>
      <c r="AZ353" s="280"/>
      <c r="BA353" s="280"/>
      <c r="BB353" s="280"/>
      <c r="BC353" s="280"/>
      <c r="BD353" s="280"/>
      <c r="BE353" s="280"/>
      <c r="BF353" s="280"/>
      <c r="BG353" s="280"/>
      <c r="BH353" s="280"/>
      <c r="BI353" s="280"/>
      <c r="BJ353" s="280"/>
      <c r="BK353" s="280"/>
      <c r="BL353" s="280"/>
      <c r="BM353" s="280"/>
      <c r="BN353" s="280"/>
      <c r="BO353" s="280"/>
      <c r="BP353" s="280"/>
      <c r="BQ353" s="280"/>
      <c r="BR353" s="280"/>
      <c r="BS353" s="280"/>
      <c r="BT353" s="280"/>
      <c r="BU353" s="280"/>
      <c r="BV353" s="280"/>
      <c r="BW353" s="280"/>
      <c r="BX353" s="280"/>
      <c r="BY353" s="280"/>
      <c r="BZ353" s="280"/>
      <c r="CA353" s="280"/>
      <c r="CB353" s="280"/>
      <c r="CC353" s="280"/>
      <c r="CD353" s="280"/>
      <c r="CE353" s="280"/>
      <c r="CF353" s="280"/>
      <c r="CG353" s="280"/>
      <c r="CH353" s="280"/>
    </row>
    <row r="354" spans="1:86" s="3" customFormat="1" ht="45" customHeight="1" thickBot="1" x14ac:dyDescent="0.25">
      <c r="A354" s="435"/>
      <c r="B354" s="246" t="s">
        <v>1058</v>
      </c>
      <c r="C354" s="337" t="s">
        <v>1059</v>
      </c>
      <c r="D354" s="666"/>
      <c r="E354" s="667"/>
      <c r="F354" s="666"/>
      <c r="G354" s="667"/>
      <c r="H354" s="666"/>
      <c r="I354" s="667"/>
      <c r="J354" s="666"/>
      <c r="K354" s="667"/>
      <c r="L354" s="666"/>
      <c r="M354" s="667"/>
      <c r="N354" s="666"/>
      <c r="O354" s="667"/>
      <c r="P354" s="666"/>
      <c r="Q354" s="667"/>
      <c r="R354" s="666"/>
      <c r="S354" s="667"/>
      <c r="T354" s="562"/>
      <c r="U354" s="67">
        <f>IF(OR(D354="s",F354="s",H354="s",J354="s",L354="s",N354="s",P354="s",R354="s"), 0, IF(OR(D354="a",F354="a",H354="a",J354="a",L354="a",N354="a",P354="a",R354="a"),V354,0))</f>
        <v>0</v>
      </c>
      <c r="V354" s="390">
        <f>IF(T354="na",0,10)</f>
        <v>10</v>
      </c>
      <c r="W354" s="85">
        <f>COUNTIF(D354:S354,"a")+COUNTIF(D354:S354,"s")+COUNTIF(T354,"na")</f>
        <v>0</v>
      </c>
      <c r="X354" s="356"/>
      <c r="Y354" s="299"/>
      <c r="Z354" s="302" t="s">
        <v>239</v>
      </c>
      <c r="AA354" s="280"/>
      <c r="AB354" s="280"/>
      <c r="AC354" s="280"/>
      <c r="AD354" s="280"/>
      <c r="AE354" s="280"/>
      <c r="AF354" s="280"/>
      <c r="AG354" s="280"/>
      <c r="AH354" s="280"/>
      <c r="AI354" s="280"/>
      <c r="AJ354" s="280"/>
      <c r="AK354" s="280"/>
      <c r="AL354" s="280"/>
      <c r="AM354" s="280"/>
      <c r="AN354" s="280"/>
      <c r="AO354" s="280"/>
      <c r="AP354" s="280"/>
      <c r="AQ354" s="280"/>
      <c r="AR354" s="280"/>
      <c r="AS354" s="280"/>
      <c r="AT354" s="280"/>
      <c r="AU354" s="280"/>
      <c r="AV354" s="280"/>
      <c r="AW354" s="280"/>
      <c r="AX354" s="280"/>
      <c r="AY354" s="280"/>
      <c r="AZ354" s="280"/>
      <c r="BA354" s="280"/>
      <c r="BB354" s="280"/>
      <c r="BC354" s="280"/>
      <c r="BD354" s="280"/>
      <c r="BE354" s="280"/>
      <c r="BF354" s="280"/>
      <c r="BG354" s="280"/>
      <c r="BH354" s="280"/>
      <c r="BI354" s="280"/>
      <c r="BJ354" s="280"/>
      <c r="BK354" s="280"/>
      <c r="BL354" s="280"/>
      <c r="BM354" s="280"/>
      <c r="BN354" s="280"/>
      <c r="BO354" s="280"/>
      <c r="BP354" s="280"/>
      <c r="BQ354" s="280"/>
      <c r="BR354" s="280"/>
      <c r="BS354" s="280"/>
      <c r="BT354" s="280"/>
      <c r="BU354" s="280"/>
      <c r="BV354" s="280"/>
      <c r="BW354" s="280"/>
      <c r="BX354" s="280"/>
      <c r="BY354" s="280"/>
      <c r="BZ354" s="280"/>
      <c r="CA354" s="280"/>
      <c r="CB354" s="280"/>
      <c r="CC354" s="280"/>
      <c r="CD354" s="280"/>
      <c r="CE354" s="280"/>
      <c r="CF354" s="280"/>
      <c r="CG354" s="280"/>
      <c r="CH354" s="280"/>
    </row>
    <row r="355" spans="1:86" s="3" customFormat="1" ht="21" customHeight="1" thickTop="1" thickBot="1" x14ac:dyDescent="0.25">
      <c r="A355" s="383"/>
      <c r="B355" s="362"/>
      <c r="C355" s="174"/>
      <c r="D355" s="677" t="s">
        <v>515</v>
      </c>
      <c r="E355" s="760"/>
      <c r="F355" s="760"/>
      <c r="G355" s="760"/>
      <c r="H355" s="760"/>
      <c r="I355" s="760"/>
      <c r="J355" s="760"/>
      <c r="K355" s="760"/>
      <c r="L355" s="760"/>
      <c r="M355" s="760"/>
      <c r="N355" s="760"/>
      <c r="O355" s="760"/>
      <c r="P355" s="760"/>
      <c r="Q355" s="760"/>
      <c r="R355" s="760"/>
      <c r="S355" s="760"/>
      <c r="T355" s="761"/>
      <c r="U355" s="224">
        <f>SUM(U289:U354)</f>
        <v>0</v>
      </c>
      <c r="V355" s="388">
        <f>SUM(V289:V354)</f>
        <v>155</v>
      </c>
      <c r="W355" s="85"/>
      <c r="X355" s="363"/>
      <c r="Y355" s="299"/>
      <c r="Z355" s="302"/>
      <c r="AA355" s="280"/>
      <c r="AB355" s="280"/>
      <c r="AC355" s="280"/>
      <c r="AD355" s="280"/>
      <c r="AE355" s="280"/>
      <c r="AF355" s="280"/>
      <c r="AG355" s="280"/>
      <c r="AH355" s="280"/>
      <c r="AI355" s="280"/>
      <c r="AJ355" s="280"/>
      <c r="AK355" s="280"/>
      <c r="AL355" s="280"/>
      <c r="AM355" s="280"/>
      <c r="AN355" s="280"/>
      <c r="AO355" s="280"/>
      <c r="AP355" s="280"/>
      <c r="AQ355" s="280"/>
      <c r="AR355" s="280"/>
      <c r="AS355" s="280"/>
      <c r="AT355" s="280"/>
      <c r="AU355" s="280"/>
      <c r="AV355" s="280"/>
      <c r="AW355" s="280"/>
      <c r="AX355" s="280"/>
      <c r="AY355" s="280"/>
      <c r="AZ355" s="280"/>
      <c r="BA355" s="280"/>
      <c r="BB355" s="280"/>
      <c r="BC355" s="280"/>
      <c r="BD355" s="280"/>
      <c r="BE355" s="280"/>
      <c r="BF355" s="280"/>
      <c r="BG355" s="280"/>
      <c r="BH355" s="280"/>
      <c r="BI355" s="280"/>
      <c r="BJ355" s="280"/>
      <c r="BK355" s="280"/>
      <c r="BL355" s="280"/>
      <c r="BM355" s="280"/>
      <c r="BN355" s="280"/>
      <c r="BO355" s="280"/>
      <c r="BP355" s="280"/>
      <c r="BQ355" s="280"/>
      <c r="BR355" s="280"/>
      <c r="BS355" s="280"/>
      <c r="BT355" s="280"/>
      <c r="BU355" s="280"/>
      <c r="BV355" s="280"/>
      <c r="BW355" s="280"/>
      <c r="BX355" s="280"/>
      <c r="BY355" s="280"/>
      <c r="BZ355" s="280"/>
      <c r="CA355" s="280"/>
      <c r="CB355" s="280"/>
      <c r="CC355" s="280"/>
      <c r="CD355" s="280"/>
      <c r="CE355" s="280"/>
      <c r="CF355" s="280"/>
      <c r="CG355" s="280"/>
      <c r="CH355" s="280"/>
    </row>
    <row r="356" spans="1:86" s="3" customFormat="1" ht="21" customHeight="1" thickBot="1" x14ac:dyDescent="0.25">
      <c r="A356" s="382"/>
      <c r="B356" s="364"/>
      <c r="C356" s="596"/>
      <c r="D356" s="875"/>
      <c r="E356" s="682"/>
      <c r="F356" s="887">
        <f>IF(AND(T290="na",T354="na"),0,IF(T290="na",10,IF(T354="na",5,15)))</f>
        <v>15</v>
      </c>
      <c r="G356" s="888"/>
      <c r="H356" s="888"/>
      <c r="I356" s="888"/>
      <c r="J356" s="888"/>
      <c r="K356" s="888"/>
      <c r="L356" s="888"/>
      <c r="M356" s="888"/>
      <c r="N356" s="888"/>
      <c r="O356" s="888"/>
      <c r="P356" s="888"/>
      <c r="Q356" s="888"/>
      <c r="R356" s="888"/>
      <c r="S356" s="888"/>
      <c r="T356" s="888"/>
      <c r="U356" s="888"/>
      <c r="V356" s="889"/>
      <c r="W356" s="85"/>
      <c r="X356" s="360"/>
      <c r="Y356" s="299"/>
      <c r="Z356" s="302"/>
      <c r="AA356" s="280"/>
      <c r="AB356" s="280"/>
      <c r="AC356" s="280"/>
      <c r="AD356" s="280"/>
      <c r="AE356" s="280"/>
      <c r="AF356" s="280"/>
      <c r="AG356" s="280"/>
      <c r="AH356" s="280"/>
      <c r="AI356" s="280"/>
      <c r="AJ356" s="280"/>
      <c r="AK356" s="280"/>
      <c r="AL356" s="280"/>
      <c r="AM356" s="280"/>
      <c r="AN356" s="280"/>
      <c r="AO356" s="280"/>
      <c r="AP356" s="280"/>
      <c r="AQ356" s="280"/>
      <c r="AR356" s="280"/>
      <c r="AS356" s="280"/>
      <c r="AT356" s="280"/>
      <c r="AU356" s="280"/>
      <c r="AV356" s="280"/>
      <c r="AW356" s="280"/>
      <c r="AX356" s="280"/>
      <c r="AY356" s="280"/>
      <c r="AZ356" s="280"/>
      <c r="BA356" s="280"/>
      <c r="BB356" s="280"/>
      <c r="BC356" s="280"/>
      <c r="BD356" s="280"/>
      <c r="BE356" s="280"/>
      <c r="BF356" s="280"/>
      <c r="BG356" s="280"/>
      <c r="BH356" s="280"/>
      <c r="BI356" s="280"/>
      <c r="BJ356" s="280"/>
      <c r="BK356" s="280"/>
      <c r="BL356" s="280"/>
      <c r="BM356" s="280"/>
      <c r="BN356" s="280"/>
      <c r="BO356" s="280"/>
      <c r="BP356" s="280"/>
      <c r="BQ356" s="280"/>
      <c r="BR356" s="280"/>
      <c r="BS356" s="280"/>
      <c r="BT356" s="280"/>
      <c r="BU356" s="280"/>
      <c r="BV356" s="280"/>
      <c r="BW356" s="280"/>
      <c r="BX356" s="280"/>
      <c r="BY356" s="280"/>
      <c r="BZ356" s="280"/>
      <c r="CA356" s="280"/>
      <c r="CB356" s="280"/>
      <c r="CC356" s="280"/>
      <c r="CD356" s="280"/>
      <c r="CE356" s="280"/>
      <c r="CF356" s="280"/>
      <c r="CG356" s="280"/>
      <c r="CH356" s="280"/>
    </row>
    <row r="357" spans="1:86" s="3" customFormat="1" ht="30" customHeight="1" thickBot="1" x14ac:dyDescent="0.25">
      <c r="A357" s="380"/>
      <c r="B357" s="244" t="s">
        <v>1146</v>
      </c>
      <c r="C357" s="226" t="s">
        <v>1147</v>
      </c>
      <c r="D357" s="227"/>
      <c r="E357" s="410"/>
      <c r="F357" s="324"/>
      <c r="G357" s="409"/>
      <c r="H357" s="227"/>
      <c r="I357" s="410"/>
      <c r="J357" s="324"/>
      <c r="K357" s="409"/>
      <c r="L357" s="227"/>
      <c r="M357" s="410"/>
      <c r="N357" s="324"/>
      <c r="O357" s="409"/>
      <c r="P357" s="227"/>
      <c r="Q357" s="228"/>
      <c r="R357" s="232"/>
      <c r="S357" s="229"/>
      <c r="T357" s="325"/>
      <c r="U357" s="403"/>
      <c r="V357" s="398"/>
      <c r="W357" s="85"/>
      <c r="X357" s="350"/>
      <c r="Y357" s="280"/>
      <c r="Z357" s="302"/>
      <c r="AA357" s="280"/>
      <c r="AB357" s="280"/>
      <c r="AC357" s="280"/>
      <c r="AD357" s="280"/>
      <c r="AE357" s="280"/>
      <c r="AF357" s="280"/>
      <c r="AG357" s="280"/>
      <c r="AH357" s="280"/>
      <c r="AI357" s="280"/>
      <c r="AJ357" s="280"/>
      <c r="AK357" s="280"/>
      <c r="AL357" s="280"/>
      <c r="AM357" s="280"/>
      <c r="AN357" s="280"/>
      <c r="AO357" s="280"/>
      <c r="AP357" s="280"/>
      <c r="AQ357" s="280"/>
      <c r="AR357" s="280"/>
      <c r="AS357" s="280"/>
      <c r="AT357" s="280"/>
      <c r="AU357" s="280"/>
      <c r="AV357" s="280"/>
      <c r="AW357" s="280"/>
      <c r="AX357" s="280"/>
      <c r="AY357" s="280"/>
      <c r="AZ357" s="280"/>
      <c r="BA357" s="280"/>
      <c r="BB357" s="280"/>
      <c r="BC357" s="280"/>
      <c r="BD357" s="280"/>
      <c r="BE357" s="280"/>
      <c r="BF357" s="280"/>
      <c r="BG357" s="280"/>
      <c r="BH357" s="280"/>
      <c r="BI357" s="280"/>
      <c r="BJ357" s="280"/>
      <c r="BK357" s="280"/>
      <c r="BL357" s="280"/>
      <c r="BM357" s="280"/>
      <c r="BN357" s="280"/>
      <c r="BO357" s="280"/>
      <c r="BP357" s="280"/>
      <c r="BQ357" s="280"/>
      <c r="BR357" s="280"/>
      <c r="BS357" s="280"/>
      <c r="BT357" s="280"/>
      <c r="BU357" s="280"/>
      <c r="BV357" s="280"/>
      <c r="BW357" s="280"/>
      <c r="BX357" s="280"/>
      <c r="BY357" s="280"/>
      <c r="BZ357" s="280"/>
      <c r="CA357" s="280"/>
      <c r="CB357" s="280"/>
      <c r="CC357" s="280"/>
      <c r="CD357" s="280"/>
      <c r="CE357" s="280"/>
      <c r="CF357" s="280"/>
      <c r="CG357" s="280"/>
      <c r="CH357" s="280"/>
    </row>
    <row r="358" spans="1:86" s="3" customFormat="1" ht="30" customHeight="1" x14ac:dyDescent="0.2">
      <c r="A358" s="383"/>
      <c r="B358" s="233"/>
      <c r="C358" s="617" t="s">
        <v>932</v>
      </c>
      <c r="D358" s="890"/>
      <c r="E358" s="891"/>
      <c r="F358" s="891"/>
      <c r="G358" s="891"/>
      <c r="H358" s="891"/>
      <c r="I358" s="891"/>
      <c r="J358" s="891"/>
      <c r="K358" s="891"/>
      <c r="L358" s="891"/>
      <c r="M358" s="891"/>
      <c r="N358" s="891"/>
      <c r="O358" s="891"/>
      <c r="P358" s="891"/>
      <c r="Q358" s="891"/>
      <c r="R358" s="891"/>
      <c r="S358" s="891"/>
      <c r="T358" s="891"/>
      <c r="U358" s="891"/>
      <c r="V358" s="797"/>
      <c r="W358" s="85"/>
      <c r="X358" s="350"/>
      <c r="Y358" s="280"/>
      <c r="Z358" s="302"/>
      <c r="AA358" s="280"/>
      <c r="AB358" s="280"/>
      <c r="AC358" s="280"/>
      <c r="AD358" s="280"/>
      <c r="AE358" s="280"/>
      <c r="AF358" s="280"/>
      <c r="AG358" s="280"/>
      <c r="AH358" s="280"/>
      <c r="AI358" s="280"/>
      <c r="AJ358" s="280"/>
      <c r="AK358" s="280"/>
      <c r="AL358" s="280"/>
      <c r="AM358" s="280"/>
      <c r="AN358" s="280"/>
      <c r="AO358" s="280"/>
      <c r="AP358" s="280"/>
      <c r="AQ358" s="280"/>
      <c r="AR358" s="280"/>
      <c r="AS358" s="280"/>
      <c r="AT358" s="280"/>
      <c r="AU358" s="280"/>
      <c r="AV358" s="280"/>
      <c r="AW358" s="280"/>
      <c r="AX358" s="280"/>
      <c r="AY358" s="280"/>
      <c r="AZ358" s="280"/>
      <c r="BA358" s="280"/>
      <c r="BB358" s="280"/>
      <c r="BC358" s="280"/>
      <c r="BD358" s="280"/>
      <c r="BE358" s="280"/>
      <c r="BF358" s="280"/>
      <c r="BG358" s="280"/>
      <c r="BH358" s="280"/>
      <c r="BI358" s="280"/>
      <c r="BJ358" s="280"/>
      <c r="BK358" s="280"/>
      <c r="BL358" s="280"/>
      <c r="BM358" s="280"/>
      <c r="BN358" s="280"/>
      <c r="BO358" s="280"/>
      <c r="BP358" s="280"/>
      <c r="BQ358" s="280"/>
      <c r="BR358" s="280"/>
      <c r="BS358" s="280"/>
      <c r="BT358" s="280"/>
      <c r="BU358" s="280"/>
      <c r="BV358" s="280"/>
      <c r="BW358" s="280"/>
      <c r="BX358" s="280"/>
      <c r="BY358" s="280"/>
      <c r="BZ358" s="280"/>
      <c r="CA358" s="280"/>
      <c r="CB358" s="280"/>
      <c r="CC358" s="280"/>
      <c r="CD358" s="280"/>
      <c r="CE358" s="280"/>
      <c r="CF358" s="280"/>
      <c r="CG358" s="280"/>
      <c r="CH358" s="280"/>
    </row>
    <row r="359" spans="1:86" s="3" customFormat="1" ht="30" customHeight="1" x14ac:dyDescent="0.2">
      <c r="A359" s="383"/>
      <c r="B359" s="233"/>
      <c r="C359" s="617" t="s">
        <v>1152</v>
      </c>
      <c r="D359" s="890"/>
      <c r="E359" s="891"/>
      <c r="F359" s="891"/>
      <c r="G359" s="891"/>
      <c r="H359" s="891"/>
      <c r="I359" s="891"/>
      <c r="J359" s="891"/>
      <c r="K359" s="891"/>
      <c r="L359" s="891"/>
      <c r="M359" s="891"/>
      <c r="N359" s="891"/>
      <c r="O359" s="891"/>
      <c r="P359" s="891"/>
      <c r="Q359" s="891"/>
      <c r="R359" s="891"/>
      <c r="S359" s="891"/>
      <c r="T359" s="891"/>
      <c r="U359" s="891"/>
      <c r="V359" s="797"/>
      <c r="W359" s="85"/>
      <c r="X359" s="350"/>
      <c r="Y359" s="280"/>
      <c r="Z359" s="302"/>
      <c r="AA359" s="280"/>
      <c r="AB359" s="280"/>
      <c r="AC359" s="280"/>
      <c r="AD359" s="280"/>
      <c r="AE359" s="280"/>
      <c r="AF359" s="280"/>
      <c r="AG359" s="280"/>
      <c r="AH359" s="280"/>
      <c r="AI359" s="280"/>
      <c r="AJ359" s="280"/>
      <c r="AK359" s="280"/>
      <c r="AL359" s="280"/>
      <c r="AM359" s="280"/>
      <c r="AN359" s="280"/>
      <c r="AO359" s="280"/>
      <c r="AP359" s="280"/>
      <c r="AQ359" s="280"/>
      <c r="AR359" s="280"/>
      <c r="AS359" s="280"/>
      <c r="AT359" s="280"/>
      <c r="AU359" s="280"/>
      <c r="AV359" s="280"/>
      <c r="AW359" s="280"/>
      <c r="AX359" s="280"/>
      <c r="AY359" s="280"/>
      <c r="AZ359" s="280"/>
      <c r="BA359" s="280"/>
      <c r="BB359" s="280"/>
      <c r="BC359" s="280"/>
      <c r="BD359" s="280"/>
      <c r="BE359" s="280"/>
      <c r="BF359" s="280"/>
      <c r="BG359" s="280"/>
      <c r="BH359" s="280"/>
      <c r="BI359" s="280"/>
      <c r="BJ359" s="280"/>
      <c r="BK359" s="280"/>
      <c r="BL359" s="280"/>
      <c r="BM359" s="280"/>
      <c r="BN359" s="280"/>
      <c r="BO359" s="280"/>
      <c r="BP359" s="280"/>
      <c r="BQ359" s="280"/>
      <c r="BR359" s="280"/>
      <c r="BS359" s="280"/>
      <c r="BT359" s="280"/>
      <c r="BU359" s="280"/>
      <c r="BV359" s="280"/>
      <c r="BW359" s="280"/>
      <c r="BX359" s="280"/>
      <c r="BY359" s="280"/>
      <c r="BZ359" s="280"/>
      <c r="CA359" s="280"/>
      <c r="CB359" s="280"/>
      <c r="CC359" s="280"/>
      <c r="CD359" s="280"/>
      <c r="CE359" s="280"/>
      <c r="CF359" s="280"/>
      <c r="CG359" s="280"/>
      <c r="CH359" s="280"/>
    </row>
    <row r="360" spans="1:86" s="74" customFormat="1" ht="45" customHeight="1" x14ac:dyDescent="0.2">
      <c r="A360" s="383"/>
      <c r="B360" s="233" t="s">
        <v>1148</v>
      </c>
      <c r="C360" s="145" t="s">
        <v>1153</v>
      </c>
      <c r="D360" s="672"/>
      <c r="E360" s="673"/>
      <c r="F360" s="672"/>
      <c r="G360" s="673"/>
      <c r="H360" s="672"/>
      <c r="I360" s="673"/>
      <c r="J360" s="672"/>
      <c r="K360" s="673"/>
      <c r="L360" s="672"/>
      <c r="M360" s="673"/>
      <c r="N360" s="672"/>
      <c r="O360" s="673"/>
      <c r="P360" s="672"/>
      <c r="Q360" s="673"/>
      <c r="R360" s="672"/>
      <c r="S360" s="673"/>
      <c r="T360" s="112"/>
      <c r="U360" s="67">
        <f>IF(OR(D360="s",F360="s",H360="s",J360="s",L360="s",N360="s",P360="s",R360="s"), 0, IF(OR(D360="a",F360="a",H360="a",J360="a",L360="a",N360="a",P360="a",R360="a"),V360,0))</f>
        <v>0</v>
      </c>
      <c r="V360" s="390">
        <f>IF(T360="na",0,20)</f>
        <v>20</v>
      </c>
      <c r="W360" s="85">
        <f>IF((COUNTIF(D360:S360,"a")+COUNTIF(D360:S360,"s"))&gt;0,IF((COUNTIF(D362:S362,"a")+COUNTIF(D362:S362,"s"))&gt;0,0,COUNTIF(D360:S360,"a")+COUNTIF(D360:S360,"s")+COUNTIF(T360,"NA")), COUNTIF(D360:S360,"a")+COUNTIF(D360:S360,"s")+COUNTIF(T360,"NA"))</f>
        <v>0</v>
      </c>
      <c r="X360" s="334"/>
      <c r="Y360" s="280"/>
      <c r="Z360" s="302"/>
      <c r="AA360" s="280"/>
      <c r="AB360" s="280"/>
      <c r="AC360" s="280"/>
      <c r="AD360" s="280"/>
      <c r="AE360" s="280"/>
      <c r="AF360" s="280"/>
      <c r="AG360" s="280"/>
      <c r="AH360" s="280"/>
      <c r="AI360" s="280"/>
      <c r="AJ360" s="280"/>
      <c r="AK360" s="280"/>
      <c r="AL360" s="280"/>
      <c r="AM360" s="280"/>
      <c r="AN360" s="280"/>
      <c r="AO360" s="280"/>
      <c r="AP360" s="280"/>
      <c r="AQ360" s="280"/>
      <c r="AR360" s="280"/>
      <c r="AS360" s="280"/>
      <c r="AT360" s="280"/>
      <c r="AU360" s="283"/>
      <c r="AV360" s="283"/>
      <c r="AW360" s="283"/>
      <c r="AX360" s="283"/>
      <c r="AY360" s="283"/>
      <c r="AZ360" s="283"/>
      <c r="BA360" s="283"/>
      <c r="BB360" s="283"/>
      <c r="BC360" s="283"/>
      <c r="BD360" s="283"/>
      <c r="BE360" s="283"/>
      <c r="BF360" s="283"/>
      <c r="BG360" s="283"/>
      <c r="BH360" s="283"/>
      <c r="BI360" s="283"/>
      <c r="BJ360" s="283"/>
      <c r="BK360" s="283"/>
      <c r="BL360" s="283"/>
      <c r="BM360" s="283"/>
      <c r="BN360" s="283"/>
      <c r="BO360" s="283"/>
      <c r="BP360" s="283"/>
      <c r="BQ360" s="283"/>
      <c r="BR360" s="283"/>
      <c r="BS360" s="283"/>
      <c r="BT360" s="283"/>
      <c r="BU360" s="283"/>
      <c r="BV360" s="283"/>
      <c r="BW360" s="283"/>
      <c r="BX360" s="283"/>
      <c r="BY360" s="283"/>
      <c r="BZ360" s="283"/>
      <c r="CA360" s="283"/>
      <c r="CB360" s="283"/>
      <c r="CC360" s="283"/>
      <c r="CD360" s="283"/>
      <c r="CE360" s="283"/>
      <c r="CF360" s="283"/>
      <c r="CG360" s="283"/>
      <c r="CH360" s="283"/>
    </row>
    <row r="361" spans="1:86" s="3" customFormat="1" ht="30" customHeight="1" x14ac:dyDescent="0.2">
      <c r="A361" s="383"/>
      <c r="B361" s="233"/>
      <c r="C361" s="617" t="s">
        <v>1154</v>
      </c>
      <c r="D361" s="890"/>
      <c r="E361" s="891"/>
      <c r="F361" s="891"/>
      <c r="G361" s="891"/>
      <c r="H361" s="891"/>
      <c r="I361" s="891"/>
      <c r="J361" s="891"/>
      <c r="K361" s="891"/>
      <c r="L361" s="891"/>
      <c r="M361" s="891"/>
      <c r="N361" s="891"/>
      <c r="O361" s="891"/>
      <c r="P361" s="891"/>
      <c r="Q361" s="891"/>
      <c r="R361" s="891"/>
      <c r="S361" s="891"/>
      <c r="T361" s="891"/>
      <c r="U361" s="891"/>
      <c r="V361" s="797"/>
      <c r="W361" s="85"/>
      <c r="X361" s="350"/>
      <c r="Y361" s="280"/>
      <c r="Z361" s="302"/>
      <c r="AA361" s="280"/>
      <c r="AB361" s="280"/>
      <c r="AC361" s="280"/>
      <c r="AD361" s="280"/>
      <c r="AE361" s="280"/>
      <c r="AF361" s="280"/>
      <c r="AG361" s="280"/>
      <c r="AH361" s="280"/>
      <c r="AI361" s="280"/>
      <c r="AJ361" s="280"/>
      <c r="AK361" s="280"/>
      <c r="AL361" s="280"/>
      <c r="AM361" s="280"/>
      <c r="AN361" s="280"/>
      <c r="AO361" s="280"/>
      <c r="AP361" s="280"/>
      <c r="AQ361" s="280"/>
      <c r="AR361" s="280"/>
      <c r="AS361" s="280"/>
      <c r="AT361" s="280"/>
      <c r="AU361" s="280"/>
      <c r="AV361" s="280"/>
      <c r="AW361" s="280"/>
      <c r="AX361" s="280"/>
      <c r="AY361" s="280"/>
      <c r="AZ361" s="280"/>
      <c r="BA361" s="280"/>
      <c r="BB361" s="280"/>
      <c r="BC361" s="280"/>
      <c r="BD361" s="280"/>
      <c r="BE361" s="280"/>
      <c r="BF361" s="280"/>
      <c r="BG361" s="280"/>
      <c r="BH361" s="280"/>
      <c r="BI361" s="280"/>
      <c r="BJ361" s="280"/>
      <c r="BK361" s="280"/>
      <c r="BL361" s="280"/>
      <c r="BM361" s="280"/>
      <c r="BN361" s="280"/>
      <c r="BO361" s="280"/>
      <c r="BP361" s="280"/>
      <c r="BQ361" s="280"/>
      <c r="BR361" s="280"/>
      <c r="BS361" s="280"/>
      <c r="BT361" s="280"/>
      <c r="BU361" s="280"/>
      <c r="BV361" s="280"/>
      <c r="BW361" s="280"/>
      <c r="BX361" s="280"/>
      <c r="BY361" s="280"/>
      <c r="BZ361" s="280"/>
      <c r="CA361" s="280"/>
      <c r="CB361" s="280"/>
      <c r="CC361" s="280"/>
      <c r="CD361" s="280"/>
      <c r="CE361" s="280"/>
      <c r="CF361" s="280"/>
      <c r="CG361" s="280"/>
      <c r="CH361" s="280"/>
    </row>
    <row r="362" spans="1:86" s="3" customFormat="1" ht="27.95" customHeight="1" x14ac:dyDescent="0.2">
      <c r="A362" s="383"/>
      <c r="B362" s="505" t="s">
        <v>1149</v>
      </c>
      <c r="C362" s="506" t="s">
        <v>1176</v>
      </c>
      <c r="D362" s="666"/>
      <c r="E362" s="667"/>
      <c r="F362" s="666"/>
      <c r="G362" s="667"/>
      <c r="H362" s="666"/>
      <c r="I362" s="667"/>
      <c r="J362" s="666"/>
      <c r="K362" s="667"/>
      <c r="L362" s="666"/>
      <c r="M362" s="667"/>
      <c r="N362" s="666"/>
      <c r="O362" s="667"/>
      <c r="P362" s="666"/>
      <c r="Q362" s="667"/>
      <c r="R362" s="666"/>
      <c r="S362" s="667"/>
      <c r="T362" s="78"/>
      <c r="U362" s="109">
        <f>IF(OR(D362="s",F362="s",H362="s",J362="s",L362="s",N362="s",P362="s",R362="s"), 0, IF(OR(D362="a",F362="a",H362="a",J362="a",L362="a",N362="a",P362="a",R362="a"),V362,0))</f>
        <v>0</v>
      </c>
      <c r="V362" s="387">
        <f>IF(T360="na",0,10)</f>
        <v>10</v>
      </c>
      <c r="W362" s="85">
        <f>IF((COUNTIF(D362:S362,"a")+COUNTIF(D362:S362,"s"))&gt;0,IF((COUNTIF(D360:S360,"a")+COUNTIF(D360:S360,"s"))&gt;0,0,COUNTIF(D362:S362,"a")+COUNTIF(D362:S362,"s")+COUNTIF(T362,"NA")), COUNTIF(D362:S362,"a")+COUNTIF(D362:S362,"s")+COUNTIF(T362,"NA"))</f>
        <v>0</v>
      </c>
      <c r="X362" s="334"/>
      <c r="Y362" s="280"/>
      <c r="Z362" s="302"/>
      <c r="AA362" s="280"/>
      <c r="AB362" s="280"/>
      <c r="AC362" s="280"/>
      <c r="AD362" s="280"/>
      <c r="AE362" s="280"/>
      <c r="AF362" s="280"/>
      <c r="AG362" s="280"/>
      <c r="AH362" s="280"/>
      <c r="AI362" s="280"/>
      <c r="AJ362" s="280"/>
      <c r="AK362" s="280"/>
      <c r="AL362" s="280"/>
      <c r="AM362" s="280"/>
      <c r="AN362" s="280"/>
      <c r="AO362" s="280"/>
      <c r="AP362" s="280"/>
      <c r="AQ362" s="280"/>
      <c r="AR362" s="280"/>
      <c r="AS362" s="280"/>
      <c r="AT362" s="280"/>
      <c r="AU362" s="280"/>
      <c r="AV362" s="280"/>
      <c r="AW362" s="280"/>
      <c r="AX362" s="280"/>
      <c r="AY362" s="280"/>
      <c r="AZ362" s="280"/>
      <c r="BA362" s="280"/>
      <c r="BB362" s="280"/>
      <c r="BC362" s="280"/>
      <c r="BD362" s="280"/>
      <c r="BE362" s="280"/>
      <c r="BF362" s="280"/>
      <c r="BG362" s="280"/>
      <c r="BH362" s="280"/>
      <c r="BI362" s="280"/>
      <c r="BJ362" s="280"/>
      <c r="BK362" s="280"/>
      <c r="BL362" s="280"/>
      <c r="BM362" s="280"/>
      <c r="BN362" s="280"/>
      <c r="BO362" s="280"/>
      <c r="BP362" s="280"/>
      <c r="BQ362" s="280"/>
      <c r="BR362" s="280"/>
      <c r="BS362" s="280"/>
      <c r="BT362" s="280"/>
      <c r="BU362" s="280"/>
      <c r="BV362" s="280"/>
      <c r="BW362" s="280"/>
      <c r="BX362" s="280"/>
      <c r="BY362" s="280"/>
      <c r="BZ362" s="280"/>
      <c r="CA362" s="280"/>
      <c r="CB362" s="280"/>
      <c r="CC362" s="280"/>
      <c r="CD362" s="280"/>
      <c r="CE362" s="280"/>
      <c r="CF362" s="280"/>
      <c r="CG362" s="280"/>
      <c r="CH362" s="280"/>
    </row>
    <row r="363" spans="1:86" s="3" customFormat="1" ht="30" customHeight="1" x14ac:dyDescent="0.2">
      <c r="A363" s="383"/>
      <c r="B363" s="234"/>
      <c r="C363" s="566" t="s">
        <v>930</v>
      </c>
      <c r="D363" s="890"/>
      <c r="E363" s="891"/>
      <c r="F363" s="891"/>
      <c r="G363" s="891"/>
      <c r="H363" s="891"/>
      <c r="I363" s="891"/>
      <c r="J363" s="891"/>
      <c r="K363" s="891"/>
      <c r="L363" s="891"/>
      <c r="M363" s="891"/>
      <c r="N363" s="891"/>
      <c r="O363" s="891"/>
      <c r="P363" s="891"/>
      <c r="Q363" s="891"/>
      <c r="R363" s="891"/>
      <c r="S363" s="891"/>
      <c r="T363" s="891"/>
      <c r="U363" s="891"/>
      <c r="V363" s="797"/>
      <c r="W363" s="85"/>
      <c r="X363" s="350"/>
      <c r="Y363" s="280"/>
      <c r="Z363" s="302"/>
      <c r="AA363" s="280"/>
      <c r="AB363" s="280"/>
      <c r="AC363" s="280"/>
      <c r="AD363" s="280"/>
      <c r="AE363" s="280"/>
      <c r="AF363" s="280"/>
      <c r="AG363" s="280"/>
      <c r="AH363" s="280"/>
      <c r="AI363" s="280"/>
      <c r="AJ363" s="280"/>
      <c r="AK363" s="280"/>
      <c r="AL363" s="280"/>
      <c r="AM363" s="280"/>
      <c r="AN363" s="280"/>
      <c r="AO363" s="280"/>
      <c r="AP363" s="280"/>
      <c r="AQ363" s="280"/>
      <c r="AR363" s="280"/>
      <c r="AS363" s="280"/>
      <c r="AT363" s="280"/>
      <c r="AU363" s="280"/>
      <c r="AV363" s="280"/>
      <c r="AW363" s="280"/>
      <c r="AX363" s="280"/>
      <c r="AY363" s="280"/>
      <c r="AZ363" s="280"/>
      <c r="BA363" s="280"/>
      <c r="BB363" s="280"/>
      <c r="BC363" s="280"/>
      <c r="BD363" s="280"/>
      <c r="BE363" s="280"/>
      <c r="BF363" s="280"/>
      <c r="BG363" s="280"/>
      <c r="BH363" s="280"/>
      <c r="BI363" s="280"/>
      <c r="BJ363" s="280"/>
      <c r="BK363" s="280"/>
      <c r="BL363" s="280"/>
      <c r="BM363" s="280"/>
      <c r="BN363" s="280"/>
      <c r="BO363" s="280"/>
      <c r="BP363" s="280"/>
      <c r="BQ363" s="280"/>
      <c r="BR363" s="280"/>
      <c r="BS363" s="280"/>
      <c r="BT363" s="280"/>
      <c r="BU363" s="280"/>
      <c r="BV363" s="280"/>
      <c r="BW363" s="280"/>
      <c r="BX363" s="280"/>
      <c r="BY363" s="280"/>
      <c r="BZ363" s="280"/>
      <c r="CA363" s="280"/>
      <c r="CB363" s="280"/>
      <c r="CC363" s="280"/>
      <c r="CD363" s="280"/>
      <c r="CE363" s="280"/>
      <c r="CF363" s="280"/>
      <c r="CG363" s="280"/>
      <c r="CH363" s="280"/>
    </row>
    <row r="364" spans="1:86" s="3" customFormat="1" ht="45" customHeight="1" x14ac:dyDescent="0.2">
      <c r="A364" s="383"/>
      <c r="B364" s="234" t="s">
        <v>1150</v>
      </c>
      <c r="C364" s="154" t="s">
        <v>1155</v>
      </c>
      <c r="D364" s="672"/>
      <c r="E364" s="673"/>
      <c r="F364" s="672"/>
      <c r="G364" s="673"/>
      <c r="H364" s="672"/>
      <c r="I364" s="673"/>
      <c r="J364" s="672"/>
      <c r="K364" s="673"/>
      <c r="L364" s="672"/>
      <c r="M364" s="673"/>
      <c r="N364" s="672"/>
      <c r="O364" s="673"/>
      <c r="P364" s="672"/>
      <c r="Q364" s="673"/>
      <c r="R364" s="672"/>
      <c r="S364" s="673"/>
      <c r="T364" s="113" t="str">
        <f>IF(OR(T360="na",COUNTIF(D360:S360,"a")), "na","")</f>
        <v/>
      </c>
      <c r="U364" s="67">
        <f>IF(OR(D364="s",F364="s",H364="s",J364="s",L364="s",N364="s",P364="s",R364="s"), 0, IF(OR(D364="a",F364="a",H364="a",J364="a",L364="a",N364="a",P364="a",R364="a"),V364,0))</f>
        <v>0</v>
      </c>
      <c r="V364" s="390">
        <f>IF(T364="na",0,10)</f>
        <v>10</v>
      </c>
      <c r="W364" s="85">
        <f>COUNTIF(D364:S364,"a")+COUNTIF(D364:S364,"s")+COUNTIF(T364,"NA")</f>
        <v>0</v>
      </c>
      <c r="X364" s="334"/>
      <c r="Y364" s="280"/>
      <c r="Z364" s="302"/>
      <c r="AA364" s="280"/>
      <c r="AB364" s="280"/>
      <c r="AC364" s="280"/>
      <c r="AD364" s="280"/>
      <c r="AE364" s="280"/>
      <c r="AF364" s="280"/>
      <c r="AG364" s="280"/>
      <c r="AH364" s="280"/>
      <c r="AI364" s="280"/>
      <c r="AJ364" s="280"/>
      <c r="AK364" s="280"/>
      <c r="AL364" s="280"/>
      <c r="AM364" s="280"/>
      <c r="AN364" s="280"/>
      <c r="AO364" s="280"/>
      <c r="AP364" s="280"/>
      <c r="AQ364" s="280"/>
      <c r="AR364" s="280"/>
      <c r="AS364" s="280"/>
      <c r="AT364" s="280"/>
      <c r="AU364" s="280"/>
      <c r="AV364" s="280"/>
      <c r="AW364" s="280"/>
      <c r="AX364" s="280"/>
      <c r="AY364" s="280"/>
      <c r="AZ364" s="280"/>
      <c r="BA364" s="280"/>
      <c r="BB364" s="280"/>
      <c r="BC364" s="280"/>
      <c r="BD364" s="280"/>
      <c r="BE364" s="280"/>
      <c r="BF364" s="280"/>
      <c r="BG364" s="280"/>
      <c r="BH364" s="280"/>
      <c r="BI364" s="280"/>
      <c r="BJ364" s="280"/>
      <c r="BK364" s="280"/>
      <c r="BL364" s="280"/>
      <c r="BM364" s="280"/>
      <c r="BN364" s="280"/>
      <c r="BO364" s="280"/>
      <c r="BP364" s="280"/>
      <c r="BQ364" s="280"/>
      <c r="BR364" s="280"/>
      <c r="BS364" s="280"/>
      <c r="BT364" s="280"/>
      <c r="BU364" s="280"/>
      <c r="BV364" s="280"/>
      <c r="BW364" s="280"/>
      <c r="BX364" s="280"/>
      <c r="BY364" s="280"/>
      <c r="BZ364" s="280"/>
      <c r="CA364" s="280"/>
      <c r="CB364" s="280"/>
      <c r="CC364" s="280"/>
      <c r="CD364" s="280"/>
      <c r="CE364" s="280"/>
      <c r="CF364" s="280"/>
      <c r="CG364" s="280"/>
      <c r="CH364" s="280"/>
    </row>
    <row r="365" spans="1:86" s="3" customFormat="1" ht="30" customHeight="1" x14ac:dyDescent="0.2">
      <c r="A365" s="383"/>
      <c r="B365" s="233"/>
      <c r="C365" s="617" t="s">
        <v>1131</v>
      </c>
      <c r="D365" s="890"/>
      <c r="E365" s="891"/>
      <c r="F365" s="891"/>
      <c r="G365" s="891"/>
      <c r="H365" s="891"/>
      <c r="I365" s="891"/>
      <c r="J365" s="891"/>
      <c r="K365" s="891"/>
      <c r="L365" s="891"/>
      <c r="M365" s="891"/>
      <c r="N365" s="891"/>
      <c r="O365" s="891"/>
      <c r="P365" s="891"/>
      <c r="Q365" s="891"/>
      <c r="R365" s="891"/>
      <c r="S365" s="891"/>
      <c r="T365" s="891"/>
      <c r="U365" s="891"/>
      <c r="V365" s="797"/>
      <c r="W365" s="85"/>
      <c r="X365" s="350"/>
      <c r="Y365" s="280"/>
      <c r="Z365" s="302"/>
      <c r="AA365" s="280"/>
      <c r="AB365" s="280"/>
      <c r="AC365" s="280"/>
      <c r="AD365" s="280"/>
      <c r="AE365" s="280"/>
      <c r="AF365" s="280"/>
      <c r="AG365" s="280"/>
      <c r="AH365" s="280"/>
      <c r="AI365" s="280"/>
      <c r="AJ365" s="280"/>
      <c r="AK365" s="280"/>
      <c r="AL365" s="280"/>
      <c r="AM365" s="280"/>
      <c r="AN365" s="280"/>
      <c r="AO365" s="280"/>
      <c r="AP365" s="280"/>
      <c r="AQ365" s="280"/>
      <c r="AR365" s="280"/>
      <c r="AS365" s="280"/>
      <c r="AT365" s="280"/>
      <c r="AU365" s="280"/>
      <c r="AV365" s="280"/>
      <c r="AW365" s="280"/>
      <c r="AX365" s="280"/>
      <c r="AY365" s="280"/>
      <c r="AZ365" s="280"/>
      <c r="BA365" s="280"/>
      <c r="BB365" s="280"/>
      <c r="BC365" s="280"/>
      <c r="BD365" s="280"/>
      <c r="BE365" s="280"/>
      <c r="BF365" s="280"/>
      <c r="BG365" s="280"/>
      <c r="BH365" s="280"/>
      <c r="BI365" s="280"/>
      <c r="BJ365" s="280"/>
      <c r="BK365" s="280"/>
      <c r="BL365" s="280"/>
      <c r="BM365" s="280"/>
      <c r="BN365" s="280"/>
      <c r="BO365" s="280"/>
      <c r="BP365" s="280"/>
      <c r="BQ365" s="280"/>
      <c r="BR365" s="280"/>
      <c r="BS365" s="280"/>
      <c r="BT365" s="280"/>
      <c r="BU365" s="280"/>
      <c r="BV365" s="280"/>
      <c r="BW365" s="280"/>
      <c r="BX365" s="280"/>
      <c r="BY365" s="280"/>
      <c r="BZ365" s="280"/>
      <c r="CA365" s="280"/>
      <c r="CB365" s="280"/>
      <c r="CC365" s="280"/>
      <c r="CD365" s="280"/>
      <c r="CE365" s="280"/>
      <c r="CF365" s="280"/>
      <c r="CG365" s="280"/>
      <c r="CH365" s="280"/>
    </row>
    <row r="366" spans="1:86" s="3" customFormat="1" ht="27.95" customHeight="1" thickBot="1" x14ac:dyDescent="0.25">
      <c r="A366" s="383"/>
      <c r="B366" s="234" t="s">
        <v>1151</v>
      </c>
      <c r="C366" s="124" t="s">
        <v>1177</v>
      </c>
      <c r="D366" s="713"/>
      <c r="E366" s="714"/>
      <c r="F366" s="713"/>
      <c r="G366" s="714"/>
      <c r="H366" s="713"/>
      <c r="I366" s="714"/>
      <c r="J366" s="713"/>
      <c r="K366" s="714"/>
      <c r="L366" s="713"/>
      <c r="M366" s="714"/>
      <c r="N366" s="713"/>
      <c r="O366" s="714"/>
      <c r="P366" s="713"/>
      <c r="Q366" s="714"/>
      <c r="R366" s="713"/>
      <c r="S366" s="714"/>
      <c r="T366" s="113" t="str">
        <f>IF(T360="na","na","")</f>
        <v/>
      </c>
      <c r="U366" s="63">
        <f>IF(OR(D366="s",F366="s",H366="s",J366="s",L366="s",N366="s",P366="s",R366="s"), 0, IF(OR(D366="a",F366="a",H366="a",J366="a",L366="a",N366="a",P366="a",R366="a"),V366,0))</f>
        <v>0</v>
      </c>
      <c r="V366" s="391">
        <f>IF(T366="na",0,5)</f>
        <v>5</v>
      </c>
      <c r="W366" s="85">
        <f>COUNTIF(D366:S366,"a")+COUNTIF(D366:S366,"s")+COUNTIF(T366,"NA")</f>
        <v>0</v>
      </c>
      <c r="X366" s="334"/>
      <c r="Y366" s="280"/>
      <c r="Z366" s="302"/>
      <c r="AA366" s="280"/>
      <c r="AB366" s="280"/>
      <c r="AC366" s="280"/>
      <c r="AD366" s="280"/>
      <c r="AE366" s="280"/>
      <c r="AF366" s="280"/>
      <c r="AG366" s="280"/>
      <c r="AH366" s="280"/>
      <c r="AI366" s="280"/>
      <c r="AJ366" s="280"/>
      <c r="AK366" s="280"/>
      <c r="AL366" s="280"/>
      <c r="AM366" s="280"/>
      <c r="AN366" s="280"/>
      <c r="AO366" s="280"/>
      <c r="AP366" s="280"/>
      <c r="AQ366" s="280"/>
      <c r="AR366" s="280"/>
      <c r="AS366" s="280"/>
      <c r="AT366" s="280"/>
      <c r="AU366" s="280"/>
      <c r="AV366" s="280"/>
      <c r="AW366" s="280"/>
      <c r="AX366" s="280"/>
      <c r="AY366" s="280"/>
      <c r="AZ366" s="280"/>
      <c r="BA366" s="280"/>
      <c r="BB366" s="280"/>
      <c r="BC366" s="280"/>
      <c r="BD366" s="280"/>
      <c r="BE366" s="280"/>
      <c r="BF366" s="280"/>
      <c r="BG366" s="280"/>
      <c r="BH366" s="280"/>
      <c r="BI366" s="280"/>
      <c r="BJ366" s="280"/>
      <c r="BK366" s="280"/>
      <c r="BL366" s="280"/>
      <c r="BM366" s="280"/>
      <c r="BN366" s="280"/>
      <c r="BO366" s="280"/>
      <c r="BP366" s="280"/>
      <c r="BQ366" s="280"/>
      <c r="BR366" s="280"/>
      <c r="BS366" s="280"/>
      <c r="BT366" s="280"/>
      <c r="BU366" s="280"/>
      <c r="BV366" s="280"/>
      <c r="BW366" s="280"/>
      <c r="BX366" s="280"/>
      <c r="BY366" s="280"/>
      <c r="BZ366" s="280"/>
      <c r="CA366" s="280"/>
      <c r="CB366" s="280"/>
      <c r="CC366" s="280"/>
      <c r="CD366" s="280"/>
      <c r="CE366" s="280"/>
      <c r="CF366" s="280"/>
      <c r="CG366" s="280"/>
      <c r="CH366" s="280"/>
    </row>
    <row r="367" spans="1:86" s="3" customFormat="1" ht="21" customHeight="1" thickTop="1" thickBot="1" x14ac:dyDescent="0.25">
      <c r="A367" s="383"/>
      <c r="B367" s="80"/>
      <c r="C367" s="165"/>
      <c r="D367" s="677" t="s">
        <v>515</v>
      </c>
      <c r="E367" s="760"/>
      <c r="F367" s="760"/>
      <c r="G367" s="760"/>
      <c r="H367" s="760"/>
      <c r="I367" s="760"/>
      <c r="J367" s="760"/>
      <c r="K367" s="760"/>
      <c r="L367" s="760"/>
      <c r="M367" s="760"/>
      <c r="N367" s="760"/>
      <c r="O367" s="760"/>
      <c r="P367" s="760"/>
      <c r="Q367" s="760"/>
      <c r="R367" s="760"/>
      <c r="S367" s="760"/>
      <c r="T367" s="761"/>
      <c r="U367" s="224">
        <f>SUM(U360:U366)</f>
        <v>0</v>
      </c>
      <c r="V367" s="388">
        <f>SUM(V360,V364:V366)</f>
        <v>35</v>
      </c>
      <c r="W367" s="85"/>
      <c r="X367" s="276"/>
      <c r="Y367" s="280"/>
      <c r="Z367" s="302"/>
      <c r="AA367" s="280"/>
      <c r="AB367" s="280"/>
      <c r="AC367" s="280"/>
      <c r="AD367" s="280"/>
      <c r="AE367" s="280"/>
      <c r="AF367" s="280"/>
      <c r="AG367" s="280"/>
      <c r="AH367" s="280"/>
      <c r="AI367" s="280"/>
      <c r="AJ367" s="280"/>
      <c r="AK367" s="280"/>
      <c r="AL367" s="280"/>
      <c r="AM367" s="280"/>
      <c r="AN367" s="280"/>
      <c r="AO367" s="280"/>
      <c r="AP367" s="280"/>
      <c r="AQ367" s="280"/>
      <c r="AR367" s="280"/>
      <c r="AS367" s="280"/>
      <c r="AT367" s="280"/>
      <c r="AU367" s="280"/>
      <c r="AV367" s="280"/>
      <c r="AW367" s="280"/>
      <c r="AX367" s="280"/>
      <c r="AY367" s="280"/>
      <c r="AZ367" s="280"/>
      <c r="BA367" s="280"/>
      <c r="BB367" s="280"/>
      <c r="BC367" s="280"/>
      <c r="BD367" s="280"/>
      <c r="BE367" s="280"/>
      <c r="BF367" s="280"/>
      <c r="BG367" s="280"/>
      <c r="BH367" s="280"/>
      <c r="BI367" s="280"/>
      <c r="BJ367" s="280"/>
      <c r="BK367" s="280"/>
      <c r="BL367" s="280"/>
      <c r="BM367" s="280"/>
      <c r="BN367" s="280"/>
      <c r="BO367" s="280"/>
      <c r="BP367" s="280"/>
      <c r="BQ367" s="280"/>
      <c r="BR367" s="280"/>
      <c r="BS367" s="280"/>
      <c r="BT367" s="280"/>
      <c r="BU367" s="280"/>
      <c r="BV367" s="280"/>
      <c r="BW367" s="280"/>
      <c r="BX367" s="280"/>
      <c r="BY367" s="280"/>
      <c r="BZ367" s="280"/>
      <c r="CA367" s="280"/>
      <c r="CB367" s="280"/>
      <c r="CC367" s="280"/>
      <c r="CD367" s="280"/>
      <c r="CE367" s="280"/>
      <c r="CF367" s="280"/>
      <c r="CG367" s="280"/>
      <c r="CH367" s="280"/>
    </row>
    <row r="368" spans="1:86" s="3" customFormat="1" ht="21" customHeight="1" thickBot="1" x14ac:dyDescent="0.25">
      <c r="A368" s="382"/>
      <c r="B368" s="116"/>
      <c r="C368" s="365"/>
      <c r="D368" s="875"/>
      <c r="E368" s="682"/>
      <c r="F368" s="792">
        <v>0</v>
      </c>
      <c r="G368" s="957"/>
      <c r="H368" s="957"/>
      <c r="I368" s="957"/>
      <c r="J368" s="957"/>
      <c r="K368" s="957"/>
      <c r="L368" s="957"/>
      <c r="M368" s="957"/>
      <c r="N368" s="957"/>
      <c r="O368" s="957"/>
      <c r="P368" s="957"/>
      <c r="Q368" s="957"/>
      <c r="R368" s="957"/>
      <c r="S368" s="957"/>
      <c r="T368" s="957"/>
      <c r="U368" s="957"/>
      <c r="V368" s="958"/>
      <c r="W368" s="85"/>
      <c r="X368" s="350"/>
      <c r="Y368" s="280"/>
      <c r="Z368" s="302"/>
      <c r="AA368" s="280"/>
      <c r="AB368" s="280"/>
      <c r="AC368" s="280"/>
      <c r="AD368" s="280"/>
      <c r="AE368" s="280"/>
      <c r="AF368" s="280"/>
      <c r="AG368" s="280"/>
      <c r="AH368" s="280"/>
      <c r="AI368" s="280"/>
      <c r="AJ368" s="280"/>
      <c r="AK368" s="280"/>
      <c r="AL368" s="280"/>
      <c r="AM368" s="280"/>
      <c r="AN368" s="280"/>
      <c r="AO368" s="280"/>
      <c r="AP368" s="280"/>
      <c r="AQ368" s="280"/>
      <c r="AR368" s="280"/>
      <c r="AS368" s="280"/>
      <c r="AT368" s="280"/>
      <c r="AU368" s="280"/>
      <c r="AV368" s="280"/>
      <c r="AW368" s="280"/>
      <c r="AX368" s="280"/>
      <c r="AY368" s="280"/>
      <c r="AZ368" s="280"/>
      <c r="BA368" s="280"/>
      <c r="BB368" s="280"/>
      <c r="BC368" s="280"/>
      <c r="BD368" s="280"/>
      <c r="BE368" s="280"/>
      <c r="BF368" s="280"/>
      <c r="BG368" s="280"/>
      <c r="BH368" s="280"/>
      <c r="BI368" s="280"/>
      <c r="BJ368" s="280"/>
      <c r="BK368" s="280"/>
      <c r="BL368" s="280"/>
      <c r="BM368" s="280"/>
      <c r="BN368" s="280"/>
      <c r="BO368" s="280"/>
      <c r="BP368" s="280"/>
      <c r="BQ368" s="280"/>
      <c r="BR368" s="280"/>
      <c r="BS368" s="280"/>
      <c r="BT368" s="280"/>
      <c r="BU368" s="280"/>
      <c r="BV368" s="280"/>
      <c r="BW368" s="280"/>
      <c r="BX368" s="280"/>
      <c r="BY368" s="280"/>
      <c r="BZ368" s="280"/>
      <c r="CA368" s="280"/>
      <c r="CB368" s="280"/>
      <c r="CC368" s="280"/>
      <c r="CD368" s="280"/>
      <c r="CE368" s="280"/>
      <c r="CF368" s="280"/>
      <c r="CG368" s="280"/>
      <c r="CH368" s="280"/>
    </row>
    <row r="369" spans="1:86" s="3" customFormat="1" ht="30" customHeight="1" thickBot="1" x14ac:dyDescent="0.25">
      <c r="A369" s="380"/>
      <c r="B369" s="605" t="s">
        <v>605</v>
      </c>
      <c r="C369" s="332" t="s">
        <v>586</v>
      </c>
      <c r="D369" s="227"/>
      <c r="E369" s="230"/>
      <c r="F369" s="227"/>
      <c r="G369" s="230"/>
      <c r="H369" s="227"/>
      <c r="I369" s="230"/>
      <c r="J369" s="227"/>
      <c r="K369" s="230"/>
      <c r="L369" s="227" t="s">
        <v>514</v>
      </c>
      <c r="M369" s="230"/>
      <c r="N369" s="227"/>
      <c r="O369" s="230"/>
      <c r="P369" s="227"/>
      <c r="Q369" s="230"/>
      <c r="R369" s="227"/>
      <c r="S369" s="410"/>
      <c r="T369" s="322"/>
      <c r="U369" s="446"/>
      <c r="V369" s="446"/>
      <c r="W369" s="85"/>
      <c r="X369" s="360"/>
      <c r="Y369" s="299"/>
      <c r="Z369" s="302"/>
      <c r="AA369" s="280"/>
      <c r="AB369" s="300"/>
      <c r="AC369" s="300"/>
      <c r="AD369" s="300"/>
      <c r="AE369" s="280"/>
      <c r="AF369" s="280"/>
      <c r="AG369" s="280"/>
      <c r="AH369" s="280"/>
      <c r="AI369" s="280"/>
      <c r="AJ369" s="280"/>
      <c r="AK369" s="280"/>
      <c r="AL369" s="280"/>
      <c r="AM369" s="280"/>
      <c r="AN369" s="280"/>
      <c r="AO369" s="280"/>
      <c r="AP369" s="280"/>
      <c r="AQ369" s="280"/>
      <c r="AR369" s="280"/>
      <c r="AS369" s="280"/>
      <c r="AT369" s="280"/>
      <c r="AU369" s="280"/>
      <c r="AV369" s="280"/>
      <c r="AW369" s="280"/>
      <c r="AX369" s="280"/>
      <c r="AY369" s="280"/>
      <c r="AZ369" s="280"/>
      <c r="BA369" s="280"/>
      <c r="BB369" s="280"/>
      <c r="BC369" s="280"/>
      <c r="BD369" s="280"/>
      <c r="BE369" s="280"/>
      <c r="BF369" s="280"/>
      <c r="BG369" s="280"/>
      <c r="BH369" s="280"/>
      <c r="BI369" s="280"/>
      <c r="BJ369" s="280"/>
      <c r="BK369" s="280"/>
      <c r="BL369" s="280"/>
      <c r="BM369" s="280"/>
      <c r="BN369" s="280"/>
      <c r="BO369" s="280"/>
      <c r="BP369" s="280"/>
      <c r="BQ369" s="280"/>
      <c r="BR369" s="280"/>
      <c r="BS369" s="280"/>
      <c r="BT369" s="280"/>
      <c r="BU369" s="280"/>
      <c r="BV369" s="280"/>
      <c r="BW369" s="280"/>
      <c r="BX369" s="280"/>
      <c r="BY369" s="280"/>
      <c r="BZ369" s="280"/>
      <c r="CA369" s="280"/>
    </row>
    <row r="370" spans="1:86" s="3" customFormat="1" ht="27.95" customHeight="1" x14ac:dyDescent="0.2">
      <c r="A370" s="435"/>
      <c r="B370" s="233" t="s">
        <v>20</v>
      </c>
      <c r="C370" s="361" t="s">
        <v>296</v>
      </c>
      <c r="D370" s="672"/>
      <c r="E370" s="673"/>
      <c r="F370" s="672"/>
      <c r="G370" s="673"/>
      <c r="H370" s="672"/>
      <c r="I370" s="673"/>
      <c r="J370" s="672"/>
      <c r="K370" s="673"/>
      <c r="L370" s="672"/>
      <c r="M370" s="673"/>
      <c r="N370" s="672"/>
      <c r="O370" s="673"/>
      <c r="P370" s="672"/>
      <c r="Q370" s="673"/>
      <c r="R370" s="672"/>
      <c r="S370" s="673"/>
      <c r="T370" s="473"/>
      <c r="U370" s="67">
        <f>IF(U371=V371,V370,IF(OR(D370="s",F370="s",H370="s",J370="s",L370="s",N370="s",P370="s",R370="s"), 0, IF(OR(D370="a",F370="a",H370="a",J370="a",L370="a",N370="a",P370="a",R370="a"),V370,0)))</f>
        <v>0</v>
      </c>
      <c r="V370" s="385">
        <v>20</v>
      </c>
      <c r="W370" s="85">
        <f>COUNTIF(D370:S370,"a")+COUNTIF(D370:S370,"s")</f>
        <v>0</v>
      </c>
      <c r="X370" s="356"/>
      <c r="Y370" s="299"/>
      <c r="Z370" s="302"/>
      <c r="AA370" s="280"/>
      <c r="AB370" s="479"/>
      <c r="AC370" s="479"/>
      <c r="AD370" s="479"/>
      <c r="AE370" s="280"/>
      <c r="AF370" s="280"/>
      <c r="AG370" s="280"/>
      <c r="AH370" s="280"/>
      <c r="AI370" s="280"/>
      <c r="AJ370" s="280"/>
      <c r="AK370" s="280"/>
      <c r="AL370" s="280"/>
      <c r="AM370" s="280"/>
      <c r="AN370" s="280"/>
      <c r="AO370" s="280"/>
      <c r="AP370" s="280"/>
      <c r="AQ370" s="280"/>
      <c r="AR370" s="280"/>
      <c r="AS370" s="280"/>
      <c r="AT370" s="280"/>
      <c r="AU370" s="280"/>
      <c r="AV370" s="280"/>
      <c r="AW370" s="280"/>
      <c r="AX370" s="280"/>
      <c r="AY370" s="280"/>
      <c r="AZ370" s="280"/>
      <c r="BA370" s="280"/>
      <c r="BB370" s="280"/>
      <c r="BC370" s="280"/>
      <c r="BD370" s="280"/>
      <c r="BE370" s="280"/>
      <c r="BF370" s="280"/>
      <c r="BG370" s="280"/>
      <c r="BH370" s="280"/>
      <c r="BI370" s="280"/>
      <c r="BJ370" s="280"/>
      <c r="BK370" s="280"/>
      <c r="BL370" s="280"/>
      <c r="BM370" s="280"/>
      <c r="BN370" s="280"/>
      <c r="BO370" s="280"/>
      <c r="BP370" s="280"/>
      <c r="BQ370" s="280"/>
      <c r="BR370" s="280"/>
      <c r="BS370" s="280"/>
      <c r="BT370" s="280"/>
      <c r="BU370" s="280"/>
      <c r="BV370" s="280"/>
      <c r="BW370" s="280"/>
      <c r="BX370" s="280"/>
      <c r="BY370" s="280"/>
      <c r="BZ370" s="280"/>
      <c r="CA370" s="280"/>
      <c r="CB370" s="280"/>
      <c r="CC370" s="280"/>
      <c r="CD370" s="280"/>
      <c r="CE370" s="280"/>
      <c r="CF370" s="280"/>
      <c r="CG370" s="280"/>
      <c r="CH370" s="280"/>
    </row>
    <row r="371" spans="1:86" s="3" customFormat="1" ht="27.95" customHeight="1" x14ac:dyDescent="0.2">
      <c r="A371" s="435"/>
      <c r="B371" s="234" t="s">
        <v>21</v>
      </c>
      <c r="C371" s="217" t="s">
        <v>752</v>
      </c>
      <c r="D371" s="666"/>
      <c r="E371" s="667"/>
      <c r="F371" s="666"/>
      <c r="G371" s="667"/>
      <c r="H371" s="666"/>
      <c r="I371" s="667"/>
      <c r="J371" s="666"/>
      <c r="K371" s="667"/>
      <c r="L371" s="666"/>
      <c r="M371" s="667"/>
      <c r="N371" s="666"/>
      <c r="O371" s="667"/>
      <c r="P371" s="666"/>
      <c r="Q371" s="667"/>
      <c r="R371" s="666"/>
      <c r="S371" s="667"/>
      <c r="T371" s="473"/>
      <c r="U371" s="63">
        <f>IF(U372=V372,V371,IF(OR(D371="s",F371="s",H371="s",J371="s",L371="s",N371="s",P371="s",R371="s"), 0, IF(OR(D371="a",F371="a",H371="a",J371="a",L371="a",N371="a",P371="a",R371="a"),V371,0)))</f>
        <v>0</v>
      </c>
      <c r="V371" s="385">
        <v>20</v>
      </c>
      <c r="W371" s="85">
        <f>COUNTIF(D371:S371,"a")+COUNTIF(D371:S371,"s")</f>
        <v>0</v>
      </c>
      <c r="X371" s="356"/>
      <c r="Y371" s="299"/>
      <c r="Z371" s="302"/>
      <c r="AA371" s="280"/>
      <c r="AB371" s="479"/>
      <c r="AC371" s="479"/>
      <c r="AD371" s="479"/>
      <c r="AE371" s="280"/>
      <c r="AF371" s="280"/>
      <c r="AG371" s="280"/>
      <c r="AH371" s="280"/>
      <c r="AI371" s="280"/>
      <c r="AJ371" s="280"/>
      <c r="AK371" s="280"/>
      <c r="AL371" s="280"/>
      <c r="AM371" s="280"/>
      <c r="AN371" s="280"/>
      <c r="AO371" s="280"/>
      <c r="AP371" s="280"/>
      <c r="AQ371" s="280"/>
      <c r="AR371" s="280"/>
      <c r="AS371" s="280"/>
      <c r="AT371" s="280"/>
      <c r="AU371" s="280"/>
      <c r="AV371" s="280"/>
      <c r="AW371" s="280"/>
      <c r="AX371" s="280"/>
      <c r="AY371" s="280"/>
      <c r="AZ371" s="280"/>
      <c r="BA371" s="280"/>
      <c r="BB371" s="280"/>
      <c r="BC371" s="280"/>
      <c r="BD371" s="280"/>
      <c r="BE371" s="280"/>
      <c r="BF371" s="280"/>
      <c r="BG371" s="280"/>
      <c r="BH371" s="280"/>
      <c r="BI371" s="280"/>
      <c r="BJ371" s="280"/>
      <c r="BK371" s="280"/>
      <c r="BL371" s="280"/>
      <c r="BM371" s="280"/>
      <c r="BN371" s="280"/>
      <c r="BO371" s="280"/>
      <c r="BP371" s="280"/>
      <c r="BQ371" s="280"/>
      <c r="BR371" s="280"/>
      <c r="BS371" s="280"/>
      <c r="BT371" s="280"/>
      <c r="BU371" s="280"/>
      <c r="BV371" s="280"/>
      <c r="BW371" s="280"/>
      <c r="BX371" s="280"/>
      <c r="BY371" s="280"/>
      <c r="BZ371" s="280"/>
      <c r="CA371" s="280"/>
      <c r="CB371" s="280"/>
      <c r="CC371" s="280"/>
      <c r="CD371" s="280"/>
      <c r="CE371" s="280"/>
      <c r="CF371" s="280"/>
      <c r="CG371" s="280"/>
      <c r="CH371" s="280"/>
    </row>
    <row r="372" spans="1:86" s="3" customFormat="1" ht="27.95" customHeight="1" thickBot="1" x14ac:dyDescent="0.25">
      <c r="A372" s="435"/>
      <c r="B372" s="234" t="s">
        <v>295</v>
      </c>
      <c r="C372" s="217" t="s">
        <v>753</v>
      </c>
      <c r="D372" s="666"/>
      <c r="E372" s="667"/>
      <c r="F372" s="666"/>
      <c r="G372" s="667"/>
      <c r="H372" s="666"/>
      <c r="I372" s="667"/>
      <c r="J372" s="666"/>
      <c r="K372" s="667"/>
      <c r="L372" s="666"/>
      <c r="M372" s="667"/>
      <c r="N372" s="666"/>
      <c r="O372" s="667"/>
      <c r="P372" s="666"/>
      <c r="Q372" s="667"/>
      <c r="R372" s="666"/>
      <c r="S372" s="667"/>
      <c r="T372" s="473"/>
      <c r="U372" s="63">
        <f>IF(OR(D372="s",F372="s",H372="s",J372="s",L372="s",N372="s",P372="s",R372="s"), 0, IF(OR(D372="a",F372="a",H372="a",J372="a",L372="a",N372="a",P372="a",R372="a"),V372,0))</f>
        <v>0</v>
      </c>
      <c r="V372" s="385">
        <v>20</v>
      </c>
      <c r="W372" s="85">
        <f>COUNTIF(D372:S372,"a")+COUNTIF(D372:S372,"s")</f>
        <v>0</v>
      </c>
      <c r="X372" s="356"/>
      <c r="Y372" s="299"/>
      <c r="Z372" s="302"/>
      <c r="AA372" s="280"/>
      <c r="AB372" s="479"/>
      <c r="AC372" s="479"/>
      <c r="AD372" s="479"/>
      <c r="AE372" s="280"/>
      <c r="AF372" s="280"/>
      <c r="AG372" s="280"/>
      <c r="AH372" s="280"/>
      <c r="AI372" s="280"/>
      <c r="AJ372" s="280"/>
      <c r="AK372" s="280"/>
      <c r="AL372" s="280"/>
      <c r="AM372" s="280"/>
      <c r="AN372" s="280"/>
      <c r="AO372" s="280"/>
      <c r="AP372" s="280"/>
      <c r="AQ372" s="280"/>
      <c r="AR372" s="280"/>
      <c r="AS372" s="280"/>
      <c r="AT372" s="280"/>
      <c r="AU372" s="280"/>
      <c r="AV372" s="280"/>
      <c r="AW372" s="280"/>
      <c r="AX372" s="280"/>
      <c r="AY372" s="280"/>
      <c r="AZ372" s="280"/>
      <c r="BA372" s="280"/>
      <c r="BB372" s="280"/>
      <c r="BC372" s="280"/>
      <c r="BD372" s="280"/>
      <c r="BE372" s="280"/>
      <c r="BF372" s="280"/>
      <c r="BG372" s="280"/>
      <c r="BH372" s="280"/>
      <c r="BI372" s="280"/>
      <c r="BJ372" s="280"/>
      <c r="BK372" s="280"/>
      <c r="BL372" s="280"/>
      <c r="BM372" s="280"/>
      <c r="BN372" s="280"/>
      <c r="BO372" s="280"/>
      <c r="BP372" s="280"/>
      <c r="BQ372" s="280"/>
      <c r="BR372" s="280"/>
      <c r="BS372" s="280"/>
      <c r="BT372" s="280"/>
      <c r="BU372" s="280"/>
      <c r="BV372" s="280"/>
      <c r="BW372" s="280"/>
      <c r="BX372" s="280"/>
      <c r="BY372" s="280"/>
      <c r="BZ372" s="280"/>
      <c r="CA372" s="280"/>
      <c r="CB372" s="280"/>
      <c r="CC372" s="280"/>
      <c r="CD372" s="280"/>
      <c r="CE372" s="280"/>
      <c r="CF372" s="280"/>
      <c r="CG372" s="280"/>
      <c r="CH372" s="280"/>
    </row>
    <row r="373" spans="1:86" s="3" customFormat="1" ht="21" customHeight="1" thickTop="1" thickBot="1" x14ac:dyDescent="0.25">
      <c r="A373" s="383"/>
      <c r="B373" s="362"/>
      <c r="C373" s="174"/>
      <c r="D373" s="677" t="s">
        <v>515</v>
      </c>
      <c r="E373" s="760"/>
      <c r="F373" s="760"/>
      <c r="G373" s="760"/>
      <c r="H373" s="760"/>
      <c r="I373" s="760"/>
      <c r="J373" s="760"/>
      <c r="K373" s="760"/>
      <c r="L373" s="760"/>
      <c r="M373" s="760"/>
      <c r="N373" s="760"/>
      <c r="O373" s="760"/>
      <c r="P373" s="760"/>
      <c r="Q373" s="760"/>
      <c r="R373" s="760"/>
      <c r="S373" s="760"/>
      <c r="T373" s="761"/>
      <c r="U373" s="224">
        <f>SUM(U370:U372)</f>
        <v>0</v>
      </c>
      <c r="V373" s="388">
        <f>SUM(V370:V372)</f>
        <v>60</v>
      </c>
      <c r="W373" s="85"/>
      <c r="X373" s="363"/>
      <c r="Y373" s="299"/>
      <c r="Z373" s="302"/>
      <c r="AA373" s="280"/>
      <c r="AB373" s="300"/>
      <c r="AC373" s="300"/>
      <c r="AD373" s="300"/>
      <c r="AE373" s="280"/>
      <c r="AF373" s="280"/>
      <c r="AG373" s="280"/>
      <c r="AH373" s="280"/>
      <c r="AI373" s="280"/>
      <c r="AJ373" s="280"/>
      <c r="AK373" s="280"/>
      <c r="AL373" s="280"/>
      <c r="AM373" s="280"/>
      <c r="AN373" s="280"/>
      <c r="AO373" s="280"/>
      <c r="AP373" s="280"/>
      <c r="AQ373" s="280"/>
      <c r="AR373" s="280"/>
      <c r="AS373" s="280"/>
      <c r="AT373" s="280"/>
      <c r="AU373" s="280"/>
      <c r="AV373" s="280"/>
      <c r="AW373" s="280"/>
      <c r="AX373" s="280"/>
      <c r="AY373" s="280"/>
      <c r="AZ373" s="280"/>
      <c r="BA373" s="280"/>
      <c r="BB373" s="280"/>
      <c r="BC373" s="280"/>
      <c r="BD373" s="280"/>
      <c r="BE373" s="280"/>
      <c r="BF373" s="280"/>
      <c r="BG373" s="280"/>
      <c r="BH373" s="280"/>
      <c r="BI373" s="280"/>
      <c r="BJ373" s="280"/>
      <c r="BK373" s="280"/>
      <c r="BL373" s="280"/>
      <c r="BM373" s="280"/>
      <c r="BN373" s="280"/>
      <c r="BO373" s="280"/>
      <c r="BP373" s="280"/>
      <c r="BQ373" s="280"/>
      <c r="BR373" s="280"/>
      <c r="BS373" s="280"/>
      <c r="BT373" s="280"/>
      <c r="BU373" s="280"/>
      <c r="BV373" s="280"/>
      <c r="BW373" s="280"/>
      <c r="BX373" s="280"/>
      <c r="BY373" s="280"/>
      <c r="BZ373" s="280"/>
      <c r="CA373" s="280"/>
    </row>
    <row r="374" spans="1:86" s="3" customFormat="1" ht="21" customHeight="1" thickBot="1" x14ac:dyDescent="0.25">
      <c r="A374" s="382"/>
      <c r="B374" s="364"/>
      <c r="C374" s="365"/>
      <c r="D374" s="875"/>
      <c r="E374" s="682"/>
      <c r="F374" s="886">
        <v>0</v>
      </c>
      <c r="G374" s="715"/>
      <c r="H374" s="715"/>
      <c r="I374" s="715"/>
      <c r="J374" s="715"/>
      <c r="K374" s="715"/>
      <c r="L374" s="715"/>
      <c r="M374" s="715"/>
      <c r="N374" s="715"/>
      <c r="O374" s="715"/>
      <c r="P374" s="715"/>
      <c r="Q374" s="715"/>
      <c r="R374" s="715"/>
      <c r="S374" s="715"/>
      <c r="T374" s="715"/>
      <c r="U374" s="715"/>
      <c r="V374" s="716"/>
      <c r="W374" s="85"/>
      <c r="X374" s="360"/>
      <c r="Y374" s="299"/>
      <c r="Z374" s="302"/>
      <c r="AA374" s="280"/>
      <c r="AB374" s="300"/>
      <c r="AC374" s="300"/>
      <c r="AD374" s="300"/>
      <c r="AE374" s="280"/>
      <c r="AF374" s="280"/>
      <c r="AG374" s="280"/>
      <c r="AH374" s="280"/>
      <c r="AI374" s="280"/>
      <c r="AJ374" s="280"/>
      <c r="AK374" s="280"/>
      <c r="AL374" s="280"/>
      <c r="AM374" s="280"/>
      <c r="AN374" s="280"/>
      <c r="AO374" s="280"/>
      <c r="AP374" s="280"/>
      <c r="AQ374" s="280"/>
      <c r="AR374" s="280"/>
      <c r="AS374" s="280"/>
      <c r="AT374" s="280"/>
      <c r="AU374" s="280"/>
      <c r="AV374" s="280"/>
      <c r="AW374" s="280"/>
      <c r="AX374" s="280"/>
      <c r="AY374" s="280"/>
      <c r="AZ374" s="280"/>
      <c r="BA374" s="280"/>
      <c r="BB374" s="280"/>
      <c r="BC374" s="280"/>
      <c r="BD374" s="280"/>
      <c r="BE374" s="280"/>
      <c r="BF374" s="280"/>
      <c r="BG374" s="280"/>
      <c r="BH374" s="280"/>
      <c r="BI374" s="280"/>
      <c r="BJ374" s="280"/>
      <c r="BK374" s="280"/>
      <c r="BL374" s="280"/>
      <c r="BM374" s="280"/>
      <c r="BN374" s="280"/>
      <c r="BO374" s="280"/>
      <c r="BP374" s="280"/>
      <c r="BQ374" s="280"/>
      <c r="BR374" s="280"/>
      <c r="BS374" s="280"/>
      <c r="BT374" s="280"/>
      <c r="BU374" s="280"/>
      <c r="BV374" s="280"/>
      <c r="BW374" s="280"/>
      <c r="BX374" s="280"/>
      <c r="BY374" s="280"/>
      <c r="BZ374" s="280"/>
      <c r="CA374" s="280"/>
    </row>
    <row r="375" spans="1:86" s="3" customFormat="1" ht="30" customHeight="1" thickBot="1" x14ac:dyDescent="0.25">
      <c r="A375" s="380"/>
      <c r="B375" s="321" t="s">
        <v>736</v>
      </c>
      <c r="C375" s="332" t="s">
        <v>737</v>
      </c>
      <c r="D375" s="231"/>
      <c r="E375" s="228"/>
      <c r="F375" s="324"/>
      <c r="G375" s="409"/>
      <c r="H375" s="227"/>
      <c r="I375" s="410"/>
      <c r="J375" s="447"/>
      <c r="K375" s="229"/>
      <c r="L375" s="231"/>
      <c r="M375" s="228"/>
      <c r="N375" s="232"/>
      <c r="O375" s="229"/>
      <c r="P375" s="231"/>
      <c r="Q375" s="228"/>
      <c r="R375" s="232"/>
      <c r="S375" s="229"/>
      <c r="T375" s="325"/>
      <c r="U375" s="403"/>
      <c r="V375" s="398"/>
      <c r="W375" s="85"/>
      <c r="X375" s="350"/>
      <c r="Y375" s="280"/>
      <c r="Z375" s="302"/>
      <c r="AA375" s="280"/>
      <c r="AB375" s="280"/>
      <c r="AC375" s="280"/>
      <c r="AD375" s="280"/>
      <c r="AE375" s="280"/>
      <c r="AF375" s="280"/>
      <c r="AG375" s="280"/>
      <c r="AH375" s="280"/>
      <c r="AI375" s="280"/>
      <c r="AJ375" s="280"/>
      <c r="AK375" s="280"/>
      <c r="AL375" s="280"/>
      <c r="AM375" s="280"/>
      <c r="AN375" s="280"/>
      <c r="AO375" s="280"/>
      <c r="AP375" s="280"/>
      <c r="AQ375" s="280"/>
      <c r="AR375" s="280"/>
      <c r="AS375" s="280"/>
      <c r="AT375" s="280"/>
      <c r="AU375" s="280"/>
      <c r="AV375" s="280"/>
      <c r="AW375" s="280"/>
      <c r="AX375" s="280"/>
      <c r="AY375" s="280"/>
      <c r="AZ375" s="280"/>
      <c r="BA375" s="280"/>
      <c r="BB375" s="280"/>
      <c r="BC375" s="280"/>
      <c r="BD375" s="280"/>
      <c r="BE375" s="280"/>
      <c r="BF375" s="280"/>
      <c r="BG375" s="280"/>
      <c r="BH375" s="280"/>
      <c r="BI375" s="280"/>
      <c r="BJ375" s="280"/>
      <c r="BK375" s="280"/>
      <c r="BL375" s="280"/>
      <c r="BM375" s="280"/>
      <c r="BN375" s="280"/>
      <c r="BO375" s="280"/>
      <c r="BP375" s="280"/>
      <c r="BQ375" s="280"/>
      <c r="BR375" s="280"/>
      <c r="BS375" s="280"/>
      <c r="BT375" s="280"/>
      <c r="BU375" s="280"/>
      <c r="BV375" s="280"/>
      <c r="BW375" s="280"/>
      <c r="BX375" s="280"/>
      <c r="BY375" s="280"/>
      <c r="BZ375" s="280"/>
      <c r="CA375" s="280"/>
      <c r="CB375" s="280"/>
      <c r="CC375" s="280"/>
      <c r="CD375" s="280"/>
      <c r="CE375" s="280"/>
      <c r="CF375" s="280"/>
      <c r="CG375" s="280"/>
      <c r="CH375" s="280"/>
    </row>
    <row r="376" spans="1:86" s="3" customFormat="1" ht="27.95" customHeight="1" x14ac:dyDescent="0.2">
      <c r="A376" s="383"/>
      <c r="B376" s="233"/>
      <c r="C376" s="617" t="s">
        <v>980</v>
      </c>
      <c r="D376" s="688"/>
      <c r="E376" s="689"/>
      <c r="F376" s="689"/>
      <c r="G376" s="689"/>
      <c r="H376" s="689"/>
      <c r="I376" s="689"/>
      <c r="J376" s="689"/>
      <c r="K376" s="689"/>
      <c r="L376" s="689"/>
      <c r="M376" s="689"/>
      <c r="N376" s="689"/>
      <c r="O376" s="689"/>
      <c r="P376" s="689"/>
      <c r="Q376" s="689"/>
      <c r="R376" s="689"/>
      <c r="S376" s="689"/>
      <c r="T376" s="689"/>
      <c r="U376" s="689"/>
      <c r="V376" s="874"/>
      <c r="W376" s="85"/>
      <c r="X376" s="350"/>
      <c r="Y376" s="280"/>
      <c r="Z376" s="302"/>
      <c r="AA376" s="280"/>
      <c r="AB376" s="280"/>
      <c r="AC376" s="280"/>
      <c r="AD376" s="280"/>
      <c r="AE376" s="280"/>
      <c r="AF376" s="280"/>
      <c r="AG376" s="280"/>
      <c r="AH376" s="280"/>
      <c r="AI376" s="280"/>
      <c r="AJ376" s="280"/>
      <c r="AK376" s="280"/>
      <c r="AL376" s="280"/>
      <c r="AM376" s="280"/>
      <c r="AN376" s="280"/>
      <c r="AO376" s="280"/>
      <c r="AP376" s="280"/>
      <c r="AQ376" s="280"/>
      <c r="AR376" s="280"/>
      <c r="AS376" s="280"/>
      <c r="AT376" s="280"/>
      <c r="AU376" s="280"/>
      <c r="AV376" s="280"/>
      <c r="AW376" s="280"/>
      <c r="AX376" s="280"/>
      <c r="AY376" s="280"/>
      <c r="AZ376" s="280"/>
      <c r="BA376" s="280"/>
      <c r="BB376" s="280"/>
      <c r="BC376" s="280"/>
      <c r="BD376" s="280"/>
      <c r="BE376" s="280"/>
      <c r="BF376" s="280"/>
      <c r="BG376" s="280"/>
      <c r="BH376" s="280"/>
      <c r="BI376" s="280"/>
      <c r="BJ376" s="280"/>
      <c r="BK376" s="280"/>
      <c r="BL376" s="280"/>
      <c r="BM376" s="280"/>
      <c r="BN376" s="280"/>
      <c r="BO376" s="280"/>
      <c r="BP376" s="280"/>
      <c r="BQ376" s="280"/>
      <c r="BR376" s="280"/>
      <c r="BS376" s="280"/>
      <c r="BT376" s="280"/>
      <c r="BU376" s="280"/>
      <c r="BV376" s="280"/>
      <c r="BW376" s="280"/>
      <c r="BX376" s="280"/>
      <c r="BY376" s="280"/>
      <c r="BZ376" s="280"/>
      <c r="CA376" s="280"/>
      <c r="CB376" s="280"/>
      <c r="CC376" s="280"/>
      <c r="CD376" s="280"/>
      <c r="CE376" s="280"/>
      <c r="CF376" s="280"/>
      <c r="CG376" s="280"/>
      <c r="CH376" s="280"/>
    </row>
    <row r="377" spans="1:86" s="3" customFormat="1" ht="27.95" customHeight="1" x14ac:dyDescent="0.2">
      <c r="A377" s="383"/>
      <c r="B377" s="233" t="s">
        <v>738</v>
      </c>
      <c r="C377" s="121" t="s">
        <v>1060</v>
      </c>
      <c r="D377" s="672"/>
      <c r="E377" s="673"/>
      <c r="F377" s="672"/>
      <c r="G377" s="673"/>
      <c r="H377" s="672"/>
      <c r="I377" s="673"/>
      <c r="J377" s="672"/>
      <c r="K377" s="673"/>
      <c r="L377" s="672"/>
      <c r="M377" s="673"/>
      <c r="N377" s="672"/>
      <c r="O377" s="673"/>
      <c r="P377" s="672"/>
      <c r="Q377" s="673"/>
      <c r="R377" s="672"/>
      <c r="S377" s="673"/>
      <c r="T377" s="112"/>
      <c r="U377" s="67">
        <f>IF(OR(D377="s",F377="s",H377="s",J377="s",L377="s",N377="s",P377="s",R377="s"), 0, IF(OR(D377="a",F377="a",H377="a",J377="a",L377="a",N377="a",P377="a",R377="a"),V377,0))</f>
        <v>0</v>
      </c>
      <c r="V377" s="390">
        <f>IF(T377="na",0,10)</f>
        <v>10</v>
      </c>
      <c r="W377" s="85">
        <f>IF((COUNTIF(D377:S377,"a")+COUNTIF(D377:S377,"s")+COUNTIF(T377,"na"))&gt;0,IF((COUNTIF(D381:S381,"a")+COUNTIF(D381:S381,"s")),0,COUNTIF(D377:S377,"a")+COUNTIF(D377:S377,"s")+COUNTIF(T377,"na")),COUNTIF(D377:S377,"a")+COUNTIF(D377:S377,"s"))</f>
        <v>0</v>
      </c>
      <c r="X377" s="334"/>
      <c r="Y377" s="280"/>
      <c r="Z377" s="302" t="s">
        <v>239</v>
      </c>
      <c r="AA377" s="280"/>
      <c r="AB377" s="280"/>
      <c r="AC377" s="280"/>
      <c r="AD377" s="280"/>
      <c r="AE377" s="280"/>
      <c r="AF377" s="280"/>
      <c r="AG377" s="280"/>
      <c r="AH377" s="280"/>
      <c r="AI377" s="280"/>
      <c r="AJ377" s="280"/>
      <c r="AK377" s="280"/>
      <c r="AL377" s="280"/>
      <c r="AM377" s="280"/>
      <c r="AN377" s="280"/>
      <c r="AO377" s="280"/>
      <c r="AP377" s="280"/>
      <c r="AQ377" s="280"/>
      <c r="AR377" s="280"/>
      <c r="AS377" s="280"/>
      <c r="AT377" s="280"/>
      <c r="AU377" s="280"/>
      <c r="AV377" s="280"/>
      <c r="AW377" s="280"/>
      <c r="AX377" s="280"/>
      <c r="AY377" s="280"/>
      <c r="AZ377" s="280"/>
      <c r="BA377" s="280"/>
      <c r="BB377" s="280"/>
      <c r="BC377" s="280"/>
      <c r="BD377" s="280"/>
      <c r="BE377" s="280"/>
      <c r="BF377" s="280"/>
      <c r="BG377" s="280"/>
      <c r="BH377" s="280"/>
      <c r="BI377" s="280"/>
      <c r="BJ377" s="280"/>
      <c r="BK377" s="280"/>
      <c r="BL377" s="280"/>
      <c r="BM377" s="280"/>
      <c r="BN377" s="280"/>
      <c r="BO377" s="280"/>
      <c r="BP377" s="280"/>
      <c r="BQ377" s="280"/>
      <c r="BR377" s="280"/>
      <c r="BS377" s="280"/>
      <c r="BT377" s="280"/>
      <c r="BU377" s="280"/>
      <c r="BV377" s="280"/>
      <c r="BW377" s="280"/>
      <c r="BX377" s="280"/>
      <c r="BY377" s="280"/>
      <c r="BZ377" s="280"/>
      <c r="CA377" s="280"/>
      <c r="CB377" s="280"/>
      <c r="CC377" s="280"/>
      <c r="CD377" s="280"/>
      <c r="CE377" s="280"/>
      <c r="CF377" s="280"/>
      <c r="CG377" s="280"/>
      <c r="CH377" s="280"/>
    </row>
    <row r="378" spans="1:86" s="3" customFormat="1" ht="45" customHeight="1" x14ac:dyDescent="0.2">
      <c r="A378" s="383"/>
      <c r="B378" s="234" t="s">
        <v>739</v>
      </c>
      <c r="C378" s="128" t="s">
        <v>1061</v>
      </c>
      <c r="D378" s="672"/>
      <c r="E378" s="673"/>
      <c r="F378" s="672"/>
      <c r="G378" s="673"/>
      <c r="H378" s="672"/>
      <c r="I378" s="673"/>
      <c r="J378" s="672"/>
      <c r="K378" s="673"/>
      <c r="L378" s="672"/>
      <c r="M378" s="673"/>
      <c r="N378" s="672"/>
      <c r="O378" s="673"/>
      <c r="P378" s="672"/>
      <c r="Q378" s="673"/>
      <c r="R378" s="672"/>
      <c r="S378" s="673"/>
      <c r="T378" s="473"/>
      <c r="U378" s="67">
        <f>IF(OR(D378="s",F378="s",H378="s",J378="s",L378="s",N378="s",P378="s",R378="s"), 0, IF(OR(D378="a",F378="a",H378="a",J378="a",L378="a",N378="a",P378="a",R378="a"),V378,0))</f>
        <v>0</v>
      </c>
      <c r="V378" s="390">
        <f>IF(T377="na",0,10)</f>
        <v>10</v>
      </c>
      <c r="W378" s="85">
        <f>IF((COUNTIF(D378:S378,"a")+COUNTIF(D378:S378,"s")+COUNTIF(T377,"na"))&gt;0,IF((COUNTIF(D381:S381,"a")+COUNTIF(D381:S381,"s")),0,COUNTIF(D378:S378,"a")+COUNTIF(D378:S378,"s")+COUNTIF(T377,"na")),COUNTIF(D378:S378,"a")+COUNTIF(D378:S378,"s"))</f>
        <v>0</v>
      </c>
      <c r="X378" s="334"/>
      <c r="Y378" s="280"/>
      <c r="Z378" s="302" t="s">
        <v>239</v>
      </c>
      <c r="AA378" s="280"/>
      <c r="AB378" s="280"/>
      <c r="AC378" s="280"/>
      <c r="AD378" s="280"/>
      <c r="AE378" s="280"/>
      <c r="AF378" s="280"/>
      <c r="AG378" s="280"/>
      <c r="AH378" s="280"/>
      <c r="AI378" s="280"/>
      <c r="AJ378" s="280"/>
      <c r="AK378" s="280"/>
      <c r="AL378" s="280"/>
      <c r="AM378" s="280"/>
      <c r="AN378" s="280"/>
      <c r="AO378" s="280"/>
      <c r="AP378" s="280"/>
      <c r="AQ378" s="280"/>
      <c r="AR378" s="280"/>
      <c r="AS378" s="280"/>
      <c r="AT378" s="280"/>
      <c r="AU378" s="280"/>
      <c r="AV378" s="280"/>
      <c r="AW378" s="280"/>
      <c r="AX378" s="280"/>
      <c r="AY378" s="280"/>
      <c r="AZ378" s="280"/>
      <c r="BA378" s="280"/>
      <c r="BB378" s="280"/>
      <c r="BC378" s="280"/>
      <c r="BD378" s="280"/>
      <c r="BE378" s="280"/>
      <c r="BF378" s="280"/>
      <c r="BG378" s="280"/>
      <c r="BH378" s="280"/>
      <c r="BI378" s="280"/>
      <c r="BJ378" s="280"/>
      <c r="BK378" s="280"/>
      <c r="BL378" s="280"/>
      <c r="BM378" s="280"/>
      <c r="BN378" s="280"/>
      <c r="BO378" s="280"/>
      <c r="BP378" s="280"/>
      <c r="BQ378" s="280"/>
      <c r="BR378" s="280"/>
      <c r="BS378" s="280"/>
      <c r="BT378" s="280"/>
      <c r="BU378" s="280"/>
      <c r="BV378" s="280"/>
      <c r="BW378" s="280"/>
      <c r="BX378" s="280"/>
      <c r="BY378" s="280"/>
      <c r="BZ378" s="280"/>
      <c r="CA378" s="280"/>
      <c r="CB378" s="280"/>
      <c r="CC378" s="280"/>
      <c r="CD378" s="280"/>
      <c r="CE378" s="280"/>
      <c r="CF378" s="280"/>
      <c r="CG378" s="280"/>
      <c r="CH378" s="280"/>
    </row>
    <row r="379" spans="1:86" s="3" customFormat="1" ht="45" customHeight="1" x14ac:dyDescent="0.2">
      <c r="A379" s="383"/>
      <c r="B379" s="234" t="s">
        <v>744</v>
      </c>
      <c r="C379" s="128" t="s">
        <v>1062</v>
      </c>
      <c r="D379" s="672"/>
      <c r="E379" s="673"/>
      <c r="F379" s="672"/>
      <c r="G379" s="673"/>
      <c r="H379" s="672"/>
      <c r="I379" s="673"/>
      <c r="J379" s="672"/>
      <c r="K379" s="673"/>
      <c r="L379" s="672"/>
      <c r="M379" s="673"/>
      <c r="N379" s="672"/>
      <c r="O379" s="673"/>
      <c r="P379" s="672"/>
      <c r="Q379" s="673"/>
      <c r="R379" s="672"/>
      <c r="S379" s="673"/>
      <c r="T379" s="473"/>
      <c r="U379" s="67">
        <f>IF(OR(D379="s",F379="s",H379="s",J379="s",L379="s",N379="s",P379="s",R379="s"), 0, IF(OR(D379="a",F379="a",H379="a",J379="a",L379="a",N379="a",P379="a",R379="a"),V379,0))</f>
        <v>0</v>
      </c>
      <c r="V379" s="390">
        <f>IF(T377="na",0,10)</f>
        <v>10</v>
      </c>
      <c r="W379" s="85">
        <f>IF((COUNTIF(D379:S379,"a")+COUNTIF(D379:S379,"s")+COUNTIF(T377,"na"))&gt;0,IF((COUNTIF(D381:S381,"a")+COUNTIF(D381:S381,"s")),0,COUNTIF(D379:S379,"a")+COUNTIF(D379:S379,"s")+COUNTIF(T377,"na")),COUNTIF(D379:S379,"a")+COUNTIF(D379:S379,"s"))</f>
        <v>0</v>
      </c>
      <c r="X379" s="334"/>
      <c r="Y379" s="280"/>
      <c r="Z379" s="302"/>
      <c r="AA379" s="280"/>
      <c r="AB379" s="280"/>
      <c r="AC379" s="280"/>
      <c r="AD379" s="280"/>
      <c r="AE379" s="280"/>
      <c r="AF379" s="280"/>
      <c r="AG379" s="280"/>
      <c r="AH379" s="280"/>
      <c r="AI379" s="280"/>
      <c r="AJ379" s="280"/>
      <c r="AK379" s="280"/>
      <c r="AL379" s="280"/>
      <c r="AM379" s="280"/>
      <c r="AN379" s="280"/>
      <c r="AO379" s="280"/>
      <c r="AP379" s="280"/>
      <c r="AQ379" s="280"/>
      <c r="AR379" s="280"/>
      <c r="AS379" s="280"/>
      <c r="AT379" s="280"/>
      <c r="AU379" s="280"/>
      <c r="AV379" s="280"/>
      <c r="AW379" s="280"/>
      <c r="AX379" s="280"/>
      <c r="AY379" s="280"/>
      <c r="AZ379" s="280"/>
      <c r="BA379" s="280"/>
      <c r="BB379" s="280"/>
      <c r="BC379" s="280"/>
      <c r="BD379" s="280"/>
      <c r="BE379" s="280"/>
      <c r="BF379" s="280"/>
      <c r="BG379" s="280"/>
      <c r="BH379" s="280"/>
      <c r="BI379" s="280"/>
      <c r="BJ379" s="280"/>
      <c r="BK379" s="280"/>
      <c r="BL379" s="280"/>
      <c r="BM379" s="280"/>
      <c r="BN379" s="280"/>
      <c r="BO379" s="280"/>
      <c r="BP379" s="280"/>
      <c r="BQ379" s="280"/>
      <c r="BR379" s="280"/>
      <c r="BS379" s="280"/>
      <c r="BT379" s="280"/>
      <c r="BU379" s="280"/>
      <c r="BV379" s="280"/>
      <c r="BW379" s="280"/>
      <c r="BX379" s="280"/>
      <c r="BY379" s="280"/>
      <c r="BZ379" s="280"/>
      <c r="CA379" s="280"/>
      <c r="CB379" s="280"/>
      <c r="CC379" s="280"/>
      <c r="CD379" s="280"/>
      <c r="CE379" s="280"/>
      <c r="CF379" s="280"/>
      <c r="CG379" s="280"/>
      <c r="CH379" s="280"/>
    </row>
    <row r="380" spans="1:86" s="3" customFormat="1" ht="27.75" customHeight="1" x14ac:dyDescent="0.2">
      <c r="A380" s="383"/>
      <c r="B380" s="234" t="s">
        <v>745</v>
      </c>
      <c r="C380" s="128" t="s">
        <v>746</v>
      </c>
      <c r="D380" s="672"/>
      <c r="E380" s="673"/>
      <c r="F380" s="672"/>
      <c r="G380" s="673"/>
      <c r="H380" s="672"/>
      <c r="I380" s="673"/>
      <c r="J380" s="672"/>
      <c r="K380" s="673"/>
      <c r="L380" s="672"/>
      <c r="M380" s="673"/>
      <c r="N380" s="672"/>
      <c r="O380" s="673"/>
      <c r="P380" s="672"/>
      <c r="Q380" s="673"/>
      <c r="R380" s="672"/>
      <c r="S380" s="673"/>
      <c r="T380" s="473"/>
      <c r="U380" s="67">
        <f>IF(OR(D380="s",F380="s",H380="s",J380="s",L380="s",N380="s",P380="s",R380="s"), 0, IF(OR(D380="a",F380="a",H380="a",J380="a",L380="a",N380="a",P380="a",R380="a"),V380,0))</f>
        <v>0</v>
      </c>
      <c r="V380" s="390">
        <f>IF(T377="na",0,5)</f>
        <v>5</v>
      </c>
      <c r="W380" s="85">
        <f>IF((COUNTIF(D380:S380,"a")+COUNTIF(D380:S380,"s")+COUNTIF(T377,"na"))&gt;0,IF((COUNTIF(D381:S381,"a")+COUNTIF(D381:S381,"s")),0,COUNTIF(D380:S380,"a")+COUNTIF(D380:S380,"s")+COUNTIF(T377,"na")),COUNTIF(D380:S380,"a")+COUNTIF(D380:S380,"s"))</f>
        <v>0</v>
      </c>
      <c r="X380" s="334"/>
      <c r="Y380" s="280"/>
      <c r="Z380" s="302"/>
      <c r="AA380" s="280"/>
      <c r="AB380" s="280"/>
      <c r="AC380" s="280"/>
      <c r="AD380" s="280"/>
      <c r="AE380" s="280"/>
      <c r="AF380" s="280"/>
      <c r="AG380" s="280"/>
      <c r="AH380" s="280"/>
      <c r="AI380" s="280"/>
      <c r="AJ380" s="280"/>
      <c r="AK380" s="280"/>
      <c r="AL380" s="280"/>
      <c r="AM380" s="280"/>
      <c r="AN380" s="280"/>
      <c r="AO380" s="280"/>
      <c r="AP380" s="280"/>
      <c r="AQ380" s="280"/>
      <c r="AR380" s="280"/>
      <c r="AS380" s="280"/>
      <c r="AT380" s="280"/>
      <c r="AU380" s="280"/>
      <c r="AV380" s="280"/>
      <c r="AW380" s="280"/>
      <c r="AX380" s="280"/>
      <c r="AY380" s="280"/>
      <c r="AZ380" s="280"/>
      <c r="BA380" s="280"/>
      <c r="BB380" s="280"/>
      <c r="BC380" s="280"/>
      <c r="BD380" s="280"/>
      <c r="BE380" s="280"/>
      <c r="BF380" s="280"/>
      <c r="BG380" s="280"/>
      <c r="BH380" s="280"/>
      <c r="BI380" s="280"/>
      <c r="BJ380" s="280"/>
      <c r="BK380" s="280"/>
      <c r="BL380" s="280"/>
      <c r="BM380" s="280"/>
      <c r="BN380" s="280"/>
      <c r="BO380" s="280"/>
      <c r="BP380" s="280"/>
      <c r="BQ380" s="280"/>
      <c r="BR380" s="280"/>
      <c r="BS380" s="280"/>
      <c r="BT380" s="280"/>
      <c r="BU380" s="280"/>
      <c r="BV380" s="280"/>
      <c r="BW380" s="280"/>
      <c r="BX380" s="280"/>
      <c r="BY380" s="280"/>
      <c r="BZ380" s="280"/>
      <c r="CA380" s="280"/>
      <c r="CB380" s="280"/>
      <c r="CC380" s="280"/>
      <c r="CD380" s="280"/>
      <c r="CE380" s="280"/>
      <c r="CF380" s="280"/>
      <c r="CG380" s="280"/>
      <c r="CH380" s="280"/>
    </row>
    <row r="381" spans="1:86" s="3" customFormat="1" ht="67.5" customHeight="1" x14ac:dyDescent="0.2">
      <c r="A381" s="383" t="s">
        <v>236</v>
      </c>
      <c r="B381" s="505" t="s">
        <v>1230</v>
      </c>
      <c r="C381" s="652" t="s">
        <v>1231</v>
      </c>
      <c r="D381" s="672"/>
      <c r="E381" s="673"/>
      <c r="F381" s="672"/>
      <c r="G381" s="673"/>
      <c r="H381" s="672"/>
      <c r="I381" s="673"/>
      <c r="J381" s="672"/>
      <c r="K381" s="673"/>
      <c r="L381" s="672"/>
      <c r="M381" s="673"/>
      <c r="N381" s="672"/>
      <c r="O381" s="673"/>
      <c r="P381" s="672"/>
      <c r="Q381" s="673"/>
      <c r="R381" s="672"/>
      <c r="S381" s="673"/>
      <c r="T381" s="473"/>
      <c r="U381" s="653">
        <f>IF(OR(D381="s",F381="s",H381="s",J381="s",L381="s",N381="s",P381="s",R381="s"), 0, IF(OR(D381="a",F381="a",H381="a",J381="a",L381="a",N381="a",P381="a",R381="a"),V381,0))</f>
        <v>0</v>
      </c>
      <c r="V381" s="390">
        <f>IF(T377="na",0,35)</f>
        <v>35</v>
      </c>
      <c r="W381" s="85">
        <f>IF((COUNTIF(D381:S381,"a")+COUNTIF(D381:S381,"s"))&gt;0,IF((COUNTIF(D377:S380,"a")+COUNTIF(D377:S380,"s")+COUNTIF(T377,"na")),0,COUNTIF(D381:S381,"a")+COUNTIF(D381:S381,"s")),COUNTIF(D381:S381,"a")+COUNTIF(D381:S381,"s"))</f>
        <v>0</v>
      </c>
      <c r="X381" s="334"/>
      <c r="Y381" s="280"/>
      <c r="Z381" s="302"/>
      <c r="AA381" s="280"/>
      <c r="AB381" s="280"/>
      <c r="AC381" s="280"/>
      <c r="AD381" s="280"/>
      <c r="AE381" s="280"/>
      <c r="AF381" s="280"/>
      <c r="AG381" s="280"/>
      <c r="AH381" s="280"/>
      <c r="AI381" s="280"/>
      <c r="AJ381" s="280"/>
      <c r="AK381" s="280"/>
      <c r="AL381" s="280"/>
      <c r="AM381" s="280"/>
      <c r="AN381" s="280"/>
      <c r="AO381" s="280"/>
      <c r="AP381" s="280"/>
      <c r="AQ381" s="280"/>
      <c r="AR381" s="280"/>
      <c r="AS381" s="280"/>
      <c r="AT381" s="280"/>
      <c r="AU381" s="280"/>
      <c r="AV381" s="280"/>
      <c r="AW381" s="280"/>
      <c r="AX381" s="280"/>
      <c r="AY381" s="280"/>
      <c r="AZ381" s="280"/>
      <c r="BA381" s="280"/>
      <c r="BB381" s="280"/>
      <c r="BC381" s="280"/>
      <c r="BD381" s="280"/>
      <c r="BE381" s="280"/>
      <c r="BF381" s="280"/>
      <c r="BG381" s="280"/>
      <c r="BH381" s="280"/>
      <c r="BI381" s="280"/>
      <c r="BJ381" s="280"/>
      <c r="BK381" s="280"/>
      <c r="BL381" s="280"/>
      <c r="BM381" s="280"/>
      <c r="BN381" s="280"/>
      <c r="BO381" s="280"/>
      <c r="BP381" s="280"/>
      <c r="BQ381" s="280"/>
      <c r="BR381" s="280"/>
      <c r="BS381" s="280"/>
      <c r="BT381" s="280"/>
      <c r="BU381" s="280"/>
      <c r="BV381" s="280"/>
      <c r="BW381" s="280"/>
      <c r="BX381" s="280"/>
      <c r="BY381" s="280"/>
      <c r="BZ381" s="280"/>
      <c r="CA381" s="280"/>
      <c r="CB381" s="280"/>
      <c r="CC381" s="280"/>
      <c r="CD381" s="280"/>
      <c r="CE381" s="280"/>
      <c r="CF381" s="280"/>
      <c r="CG381" s="280"/>
      <c r="CH381" s="280"/>
    </row>
    <row r="382" spans="1:86" s="3" customFormat="1" ht="27.95" customHeight="1" x14ac:dyDescent="0.2">
      <c r="A382" s="383"/>
      <c r="B382" s="233"/>
      <c r="C382" s="617" t="s">
        <v>747</v>
      </c>
      <c r="D382" s="873"/>
      <c r="E382" s="669"/>
      <c r="F382" s="669"/>
      <c r="G382" s="669"/>
      <c r="H382" s="669"/>
      <c r="I382" s="669"/>
      <c r="J382" s="669"/>
      <c r="K382" s="669"/>
      <c r="L382" s="669"/>
      <c r="M382" s="669"/>
      <c r="N382" s="669"/>
      <c r="O382" s="669"/>
      <c r="P382" s="669"/>
      <c r="Q382" s="669"/>
      <c r="R382" s="669"/>
      <c r="S382" s="669"/>
      <c r="T382" s="669"/>
      <c r="U382" s="669"/>
      <c r="V382" s="733"/>
      <c r="W382" s="85"/>
      <c r="X382" s="350"/>
      <c r="Y382" s="280"/>
      <c r="Z382" s="302"/>
      <c r="AA382" s="280"/>
      <c r="AB382" s="280"/>
      <c r="AC382" s="280"/>
      <c r="AD382" s="280"/>
      <c r="AE382" s="280"/>
      <c r="AF382" s="280"/>
      <c r="AG382" s="280"/>
      <c r="AH382" s="280"/>
      <c r="AI382" s="280"/>
      <c r="AJ382" s="280"/>
      <c r="AK382" s="280"/>
      <c r="AL382" s="280"/>
      <c r="AM382" s="280"/>
      <c r="AN382" s="280"/>
      <c r="AO382" s="280"/>
      <c r="AP382" s="280"/>
      <c r="AQ382" s="280"/>
      <c r="AR382" s="280"/>
      <c r="AS382" s="280"/>
      <c r="AT382" s="280"/>
      <c r="AU382" s="280"/>
      <c r="AV382" s="280"/>
      <c r="AW382" s="280"/>
      <c r="AX382" s="280"/>
      <c r="AY382" s="280"/>
      <c r="AZ382" s="280"/>
      <c r="BA382" s="280"/>
      <c r="BB382" s="280"/>
      <c r="BC382" s="280"/>
      <c r="BD382" s="280"/>
      <c r="BE382" s="280"/>
      <c r="BF382" s="280"/>
      <c r="BG382" s="280"/>
      <c r="BH382" s="280"/>
      <c r="BI382" s="280"/>
      <c r="BJ382" s="280"/>
      <c r="BK382" s="280"/>
      <c r="BL382" s="280"/>
      <c r="BM382" s="280"/>
      <c r="BN382" s="280"/>
      <c r="BO382" s="280"/>
      <c r="BP382" s="280"/>
      <c r="BQ382" s="280"/>
      <c r="BR382" s="280"/>
      <c r="BS382" s="280"/>
      <c r="BT382" s="280"/>
      <c r="BU382" s="280"/>
      <c r="BV382" s="280"/>
      <c r="BW382" s="280"/>
      <c r="BX382" s="280"/>
      <c r="BY382" s="280"/>
      <c r="BZ382" s="280"/>
      <c r="CA382" s="280"/>
      <c r="CB382" s="280"/>
      <c r="CC382" s="280"/>
      <c r="CD382" s="280"/>
      <c r="CE382" s="280"/>
      <c r="CF382" s="280"/>
      <c r="CG382" s="280"/>
      <c r="CH382" s="280"/>
    </row>
    <row r="383" spans="1:86" s="3" customFormat="1" ht="27.95" customHeight="1" thickBot="1" x14ac:dyDescent="0.25">
      <c r="A383" s="383"/>
      <c r="B383" s="233" t="s">
        <v>748</v>
      </c>
      <c r="C383" s="121" t="s">
        <v>749</v>
      </c>
      <c r="D383" s="672"/>
      <c r="E383" s="673"/>
      <c r="F383" s="672"/>
      <c r="G383" s="673"/>
      <c r="H383" s="672"/>
      <c r="I383" s="673"/>
      <c r="J383" s="672"/>
      <c r="K383" s="673"/>
      <c r="L383" s="672"/>
      <c r="M383" s="673"/>
      <c r="N383" s="672"/>
      <c r="O383" s="673"/>
      <c r="P383" s="672"/>
      <c r="Q383" s="673"/>
      <c r="R383" s="672"/>
      <c r="S383" s="673"/>
      <c r="T383" s="81"/>
      <c r="U383" s="67">
        <f>IF(OR(D383="s",F383="s",H383="s",J383="s",L383="s",N383="s",P383="s",R383="s"), 0, IF(OR(D383="a",F383="a",H383="a",J383="a",L383="a",N383="a",P383="a",R383="a"),V383,0))</f>
        <v>0</v>
      </c>
      <c r="V383" s="390">
        <v>20</v>
      </c>
      <c r="W383" s="85">
        <f>COUNTIF(D383:S383,"a")+COUNTIF(D383:S383,"s")</f>
        <v>0</v>
      </c>
      <c r="X383" s="334"/>
      <c r="Y383" s="280"/>
      <c r="Z383" s="302" t="s">
        <v>239</v>
      </c>
      <c r="AA383" s="280"/>
      <c r="AB383" s="280"/>
      <c r="AC383" s="280"/>
      <c r="AD383" s="280"/>
      <c r="AE383" s="280"/>
      <c r="AF383" s="280"/>
      <c r="AG383" s="280"/>
      <c r="AH383" s="280"/>
      <c r="AI383" s="280"/>
      <c r="AJ383" s="280"/>
      <c r="AK383" s="280"/>
      <c r="AL383" s="280"/>
      <c r="AM383" s="280"/>
      <c r="AN383" s="280"/>
      <c r="AO383" s="280"/>
      <c r="AP383" s="280"/>
      <c r="AQ383" s="280"/>
      <c r="AR383" s="280"/>
      <c r="AS383" s="280"/>
      <c r="AT383" s="280"/>
      <c r="AU383" s="280"/>
      <c r="AV383" s="280"/>
      <c r="AW383" s="280"/>
      <c r="AX383" s="280"/>
      <c r="AY383" s="280"/>
      <c r="AZ383" s="280"/>
      <c r="BA383" s="280"/>
      <c r="BB383" s="280"/>
      <c r="BC383" s="280"/>
      <c r="BD383" s="280"/>
      <c r="BE383" s="280"/>
      <c r="BF383" s="280"/>
      <c r="BG383" s="280"/>
      <c r="BH383" s="280"/>
      <c r="BI383" s="280"/>
      <c r="BJ383" s="280"/>
      <c r="BK383" s="280"/>
      <c r="BL383" s="280"/>
      <c r="BM383" s="280"/>
      <c r="BN383" s="280"/>
      <c r="BO383" s="280"/>
      <c r="BP383" s="280"/>
      <c r="BQ383" s="280"/>
      <c r="BR383" s="280"/>
      <c r="BS383" s="280"/>
      <c r="BT383" s="280"/>
      <c r="BU383" s="280"/>
      <c r="BV383" s="280"/>
      <c r="BW383" s="280"/>
      <c r="BX383" s="280"/>
      <c r="BY383" s="280"/>
      <c r="BZ383" s="280"/>
      <c r="CA383" s="280"/>
      <c r="CB383" s="280"/>
      <c r="CC383" s="280"/>
      <c r="CD383" s="280"/>
      <c r="CE383" s="280"/>
      <c r="CF383" s="280"/>
      <c r="CG383" s="280"/>
      <c r="CH383" s="280"/>
    </row>
    <row r="384" spans="1:86" s="3" customFormat="1" ht="21" customHeight="1" thickTop="1" thickBot="1" x14ac:dyDescent="0.25">
      <c r="A384" s="383"/>
      <c r="B384" s="176"/>
      <c r="C384" s="169"/>
      <c r="D384" s="677" t="s">
        <v>515</v>
      </c>
      <c r="E384" s="760"/>
      <c r="F384" s="760"/>
      <c r="G384" s="760"/>
      <c r="H384" s="760"/>
      <c r="I384" s="760"/>
      <c r="J384" s="760"/>
      <c r="K384" s="760"/>
      <c r="L384" s="760"/>
      <c r="M384" s="760"/>
      <c r="N384" s="760"/>
      <c r="O384" s="760"/>
      <c r="P384" s="760"/>
      <c r="Q384" s="760"/>
      <c r="R384" s="760"/>
      <c r="S384" s="760"/>
      <c r="T384" s="761"/>
      <c r="U384" s="224">
        <f>SUM(U377:U383)</f>
        <v>0</v>
      </c>
      <c r="V384" s="388">
        <f>SUM(V377:V380,V383)</f>
        <v>55</v>
      </c>
      <c r="W384" s="85"/>
      <c r="X384" s="350"/>
      <c r="Y384" s="280"/>
      <c r="Z384" s="302"/>
      <c r="AA384" s="280"/>
      <c r="AB384" s="280"/>
      <c r="AC384" s="280"/>
      <c r="AD384" s="280"/>
      <c r="AE384" s="280"/>
      <c r="AF384" s="280"/>
      <c r="AG384" s="280"/>
      <c r="AH384" s="280"/>
      <c r="AI384" s="280"/>
      <c r="AJ384" s="280"/>
      <c r="AK384" s="280"/>
      <c r="AL384" s="280"/>
      <c r="AM384" s="280"/>
      <c r="AN384" s="280"/>
      <c r="AO384" s="280"/>
      <c r="AP384" s="280"/>
      <c r="AQ384" s="280"/>
      <c r="AR384" s="280"/>
      <c r="AS384" s="280"/>
      <c r="AT384" s="280"/>
      <c r="AU384" s="280"/>
      <c r="AV384" s="280"/>
      <c r="AW384" s="280"/>
      <c r="AX384" s="280"/>
      <c r="AY384" s="280"/>
      <c r="AZ384" s="280"/>
      <c r="BA384" s="280"/>
      <c r="BB384" s="280"/>
      <c r="BC384" s="280"/>
      <c r="BD384" s="280"/>
      <c r="BE384" s="280"/>
      <c r="BF384" s="280"/>
      <c r="BG384" s="280"/>
      <c r="BH384" s="280"/>
      <c r="BI384" s="280"/>
      <c r="BJ384" s="280"/>
      <c r="BK384" s="280"/>
      <c r="BL384" s="280"/>
      <c r="BM384" s="280"/>
      <c r="BN384" s="280"/>
      <c r="BO384" s="280"/>
      <c r="BP384" s="280"/>
      <c r="BQ384" s="280"/>
      <c r="BR384" s="280"/>
      <c r="BS384" s="280"/>
      <c r="BT384" s="280"/>
      <c r="BU384" s="280"/>
      <c r="BV384" s="280"/>
      <c r="BW384" s="280"/>
      <c r="BX384" s="280"/>
      <c r="BY384" s="280"/>
      <c r="BZ384" s="280"/>
      <c r="CA384" s="280"/>
      <c r="CB384" s="280"/>
      <c r="CC384" s="280"/>
      <c r="CD384" s="280"/>
      <c r="CE384" s="280"/>
      <c r="CF384" s="280"/>
      <c r="CG384" s="280"/>
      <c r="CH384" s="280"/>
    </row>
    <row r="385" spans="1:86" s="3" customFormat="1" ht="21" customHeight="1" thickBot="1" x14ac:dyDescent="0.25">
      <c r="A385" s="382"/>
      <c r="B385" s="116"/>
      <c r="C385" s="494"/>
      <c r="D385" s="875"/>
      <c r="E385" s="682"/>
      <c r="F385" s="883">
        <v>20</v>
      </c>
      <c r="G385" s="884"/>
      <c r="H385" s="884"/>
      <c r="I385" s="884"/>
      <c r="J385" s="884"/>
      <c r="K385" s="884"/>
      <c r="L385" s="884"/>
      <c r="M385" s="884"/>
      <c r="N385" s="884"/>
      <c r="O385" s="884"/>
      <c r="P385" s="884"/>
      <c r="Q385" s="884"/>
      <c r="R385" s="884"/>
      <c r="S385" s="884"/>
      <c r="T385" s="884"/>
      <c r="U385" s="884"/>
      <c r="V385" s="885"/>
      <c r="W385" s="85"/>
      <c r="X385" s="350"/>
      <c r="Y385" s="280"/>
      <c r="Z385" s="302"/>
      <c r="AA385" s="280"/>
      <c r="AB385" s="280"/>
      <c r="AC385" s="280"/>
      <c r="AD385" s="280"/>
      <c r="AE385" s="280"/>
      <c r="AF385" s="280"/>
      <c r="AG385" s="280"/>
      <c r="AH385" s="280"/>
      <c r="AI385" s="280"/>
      <c r="AJ385" s="280"/>
      <c r="AK385" s="280"/>
      <c r="AL385" s="280"/>
      <c r="AM385" s="280"/>
      <c r="AN385" s="280"/>
      <c r="AO385" s="280"/>
      <c r="AP385" s="280"/>
      <c r="AQ385" s="280"/>
      <c r="AR385" s="280"/>
      <c r="AS385" s="280"/>
      <c r="AT385" s="280"/>
      <c r="AU385" s="280"/>
      <c r="AV385" s="280"/>
      <c r="AW385" s="280"/>
      <c r="AX385" s="280"/>
      <c r="AY385" s="280"/>
      <c r="AZ385" s="280"/>
      <c r="BA385" s="280"/>
      <c r="BB385" s="280"/>
      <c r="BC385" s="280"/>
      <c r="BD385" s="280"/>
      <c r="BE385" s="280"/>
      <c r="BF385" s="280"/>
      <c r="BG385" s="280"/>
      <c r="BH385" s="280"/>
      <c r="BI385" s="280"/>
      <c r="BJ385" s="280"/>
      <c r="BK385" s="280"/>
      <c r="BL385" s="280"/>
      <c r="BM385" s="280"/>
      <c r="BN385" s="280"/>
      <c r="BO385" s="280"/>
      <c r="BP385" s="280"/>
      <c r="BQ385" s="280"/>
      <c r="BR385" s="280"/>
      <c r="BS385" s="280"/>
      <c r="BT385" s="280"/>
      <c r="BU385" s="280"/>
      <c r="BV385" s="280"/>
      <c r="BW385" s="280"/>
      <c r="BX385" s="280"/>
      <c r="BY385" s="280"/>
      <c r="BZ385" s="280"/>
      <c r="CA385" s="280"/>
      <c r="CB385" s="280"/>
      <c r="CC385" s="280"/>
      <c r="CD385" s="280"/>
      <c r="CE385" s="280"/>
      <c r="CF385" s="280"/>
      <c r="CG385" s="280"/>
      <c r="CH385" s="280"/>
    </row>
    <row r="386" spans="1:86" s="3" customFormat="1" ht="30" customHeight="1" thickBot="1" x14ac:dyDescent="0.25">
      <c r="A386" s="380"/>
      <c r="B386" s="321" t="s">
        <v>740</v>
      </c>
      <c r="C386" s="332" t="s">
        <v>741</v>
      </c>
      <c r="D386" s="231"/>
      <c r="E386" s="228"/>
      <c r="F386" s="324"/>
      <c r="G386" s="409"/>
      <c r="H386" s="227"/>
      <c r="I386" s="410"/>
      <c r="J386" s="447"/>
      <c r="K386" s="229"/>
      <c r="L386" s="231"/>
      <c r="M386" s="228"/>
      <c r="N386" s="232"/>
      <c r="O386" s="229"/>
      <c r="P386" s="231"/>
      <c r="Q386" s="228"/>
      <c r="R386" s="232"/>
      <c r="S386" s="229"/>
      <c r="T386" s="325"/>
      <c r="U386" s="403"/>
      <c r="V386" s="398"/>
      <c r="W386" s="85"/>
      <c r="X386" s="350"/>
      <c r="Y386" s="280"/>
      <c r="Z386" s="302"/>
      <c r="AA386" s="280"/>
      <c r="AB386" s="280"/>
      <c r="AC386" s="280"/>
      <c r="AD386" s="280"/>
      <c r="AE386" s="280"/>
      <c r="AF386" s="280"/>
      <c r="AG386" s="280"/>
      <c r="AH386" s="280"/>
      <c r="AI386" s="280"/>
      <c r="AJ386" s="280"/>
      <c r="AK386" s="280"/>
      <c r="AL386" s="280"/>
      <c r="AM386" s="280"/>
      <c r="AN386" s="280"/>
      <c r="AO386" s="280"/>
      <c r="AP386" s="280"/>
      <c r="AQ386" s="280"/>
      <c r="AR386" s="280"/>
      <c r="AS386" s="280"/>
      <c r="AT386" s="280"/>
      <c r="AU386" s="280"/>
      <c r="AV386" s="280"/>
      <c r="AW386" s="280"/>
      <c r="AX386" s="280"/>
      <c r="AY386" s="280"/>
      <c r="AZ386" s="280"/>
      <c r="BA386" s="280"/>
      <c r="BB386" s="280"/>
      <c r="BC386" s="280"/>
      <c r="BD386" s="280"/>
      <c r="BE386" s="280"/>
      <c r="BF386" s="280"/>
      <c r="BG386" s="280"/>
      <c r="BH386" s="280"/>
      <c r="BI386" s="280"/>
      <c r="BJ386" s="280"/>
      <c r="BK386" s="280"/>
      <c r="BL386" s="280"/>
      <c r="BM386" s="280"/>
      <c r="BN386" s="280"/>
      <c r="BO386" s="280"/>
      <c r="BP386" s="280"/>
      <c r="BQ386" s="280"/>
      <c r="BR386" s="280"/>
      <c r="BS386" s="280"/>
      <c r="BT386" s="280"/>
      <c r="BU386" s="280"/>
      <c r="BV386" s="280"/>
      <c r="BW386" s="280"/>
      <c r="BX386" s="280"/>
      <c r="BY386" s="280"/>
      <c r="BZ386" s="280"/>
      <c r="CA386" s="280"/>
      <c r="CB386" s="280"/>
      <c r="CC386" s="280"/>
      <c r="CD386" s="280"/>
      <c r="CE386" s="280"/>
      <c r="CF386" s="280"/>
      <c r="CG386" s="280"/>
      <c r="CH386" s="280"/>
    </row>
    <row r="387" spans="1:86" s="3" customFormat="1" ht="27.95" customHeight="1" x14ac:dyDescent="0.2">
      <c r="A387" s="383"/>
      <c r="B387" s="239" t="s">
        <v>742</v>
      </c>
      <c r="C387" s="187" t="s">
        <v>750</v>
      </c>
      <c r="D387" s="678"/>
      <c r="E387" s="679"/>
      <c r="F387" s="678"/>
      <c r="G387" s="679"/>
      <c r="H387" s="678"/>
      <c r="I387" s="679"/>
      <c r="J387" s="678"/>
      <c r="K387" s="679"/>
      <c r="L387" s="678"/>
      <c r="M387" s="679"/>
      <c r="N387" s="678"/>
      <c r="O387" s="679"/>
      <c r="P387" s="678"/>
      <c r="Q387" s="679"/>
      <c r="R387" s="678"/>
      <c r="S387" s="679"/>
      <c r="T387" s="112"/>
      <c r="U387" s="66">
        <f>IF(OR(D387="s",F387="s",H387="s",J387="s",L387="s",N387="s",P387="s",R387="s"), 0, IF(OR(D387="a",F387="a",H387="a",J387="a",L387="a",N387="a",P387="a",R387="a"),V387,0))</f>
        <v>0</v>
      </c>
      <c r="V387" s="395">
        <v>15</v>
      </c>
      <c r="W387" s="85">
        <f>COUNTIF(D387:S387,"a")+COUNTIF(D387:S387,"s")+COUNTIF(T387,"na")</f>
        <v>0</v>
      </c>
      <c r="X387" s="334"/>
      <c r="Y387" s="280"/>
      <c r="Z387" s="302"/>
      <c r="AA387" s="280"/>
      <c r="AB387" s="280"/>
      <c r="AC387" s="280"/>
      <c r="AD387" s="280"/>
      <c r="AE387" s="280"/>
      <c r="AF387" s="280"/>
      <c r="AG387" s="280"/>
      <c r="AH387" s="280"/>
      <c r="AI387" s="280"/>
      <c r="AJ387" s="280"/>
      <c r="AK387" s="280"/>
      <c r="AL387" s="280"/>
      <c r="AM387" s="280"/>
      <c r="AN387" s="280"/>
      <c r="AO387" s="280"/>
      <c r="AP387" s="280"/>
      <c r="AQ387" s="280"/>
      <c r="AR387" s="280"/>
      <c r="AS387" s="280"/>
      <c r="AT387" s="280"/>
      <c r="AU387" s="280"/>
      <c r="AV387" s="280"/>
      <c r="AW387" s="280"/>
      <c r="AX387" s="280"/>
      <c r="AY387" s="280"/>
      <c r="AZ387" s="280"/>
      <c r="BA387" s="280"/>
      <c r="BB387" s="280"/>
      <c r="BC387" s="280"/>
      <c r="BD387" s="280"/>
      <c r="BE387" s="280"/>
      <c r="BF387" s="280"/>
      <c r="BG387" s="280"/>
      <c r="BH387" s="280"/>
      <c r="BI387" s="280"/>
      <c r="BJ387" s="280"/>
      <c r="BK387" s="280"/>
      <c r="BL387" s="280"/>
      <c r="BM387" s="280"/>
      <c r="BN387" s="280"/>
      <c r="BO387" s="280"/>
      <c r="BP387" s="280"/>
      <c r="BQ387" s="280"/>
      <c r="BR387" s="280"/>
      <c r="BS387" s="280"/>
      <c r="BT387" s="280"/>
      <c r="BU387" s="280"/>
      <c r="BV387" s="280"/>
      <c r="BW387" s="280"/>
      <c r="BX387" s="280"/>
      <c r="BY387" s="280"/>
      <c r="BZ387" s="280"/>
      <c r="CA387" s="280"/>
      <c r="CB387" s="280"/>
      <c r="CC387" s="280"/>
      <c r="CD387" s="280"/>
      <c r="CE387" s="280"/>
      <c r="CF387" s="280"/>
      <c r="CG387" s="280"/>
      <c r="CH387" s="280"/>
    </row>
    <row r="388" spans="1:86" s="3" customFormat="1" ht="27.75" customHeight="1" thickBot="1" x14ac:dyDescent="0.25">
      <c r="A388" s="383"/>
      <c r="B388" s="233" t="s">
        <v>743</v>
      </c>
      <c r="C388" s="121" t="s">
        <v>751</v>
      </c>
      <c r="D388" s="672"/>
      <c r="E388" s="673"/>
      <c r="F388" s="672"/>
      <c r="G388" s="673"/>
      <c r="H388" s="672"/>
      <c r="I388" s="673"/>
      <c r="J388" s="672"/>
      <c r="K388" s="673"/>
      <c r="L388" s="672"/>
      <c r="M388" s="673"/>
      <c r="N388" s="672"/>
      <c r="O388" s="673"/>
      <c r="P388" s="672"/>
      <c r="Q388" s="673"/>
      <c r="R388" s="672"/>
      <c r="S388" s="673"/>
      <c r="T388" s="81"/>
      <c r="U388" s="67">
        <f>IF(OR(D388="s",F388="s",H388="s",J388="s",L388="s",N388="s",P388="s",R388="s"), 0, IF(OR(D388="a",F388="a",H388="a",J388="a",L388="a",N388="a",P388="a",R388="a"),V388,0))</f>
        <v>0</v>
      </c>
      <c r="V388" s="390">
        <v>10</v>
      </c>
      <c r="W388" s="85">
        <f>COUNTIF(D388:S388,"a")+COUNTIF(D388:S388,"s")</f>
        <v>0</v>
      </c>
      <c r="X388" s="334"/>
      <c r="Y388" s="280"/>
      <c r="Z388" s="302"/>
      <c r="AA388" s="280"/>
      <c r="AB388" s="280"/>
      <c r="AC388" s="280"/>
      <c r="AD388" s="280"/>
      <c r="AE388" s="280"/>
      <c r="AF388" s="280"/>
      <c r="AG388" s="280"/>
      <c r="AH388" s="280"/>
      <c r="AI388" s="280"/>
      <c r="AJ388" s="280"/>
      <c r="AK388" s="280"/>
      <c r="AL388" s="280"/>
      <c r="AM388" s="280"/>
      <c r="AN388" s="280"/>
      <c r="AO388" s="280"/>
      <c r="AP388" s="280"/>
      <c r="AQ388" s="280"/>
      <c r="AR388" s="280"/>
      <c r="AS388" s="280"/>
      <c r="AT388" s="280"/>
      <c r="AU388" s="280"/>
      <c r="AV388" s="280"/>
      <c r="AW388" s="280"/>
      <c r="AX388" s="280"/>
      <c r="AY388" s="280"/>
      <c r="AZ388" s="280"/>
      <c r="BA388" s="280"/>
      <c r="BB388" s="280"/>
      <c r="BC388" s="280"/>
      <c r="BD388" s="280"/>
      <c r="BE388" s="280"/>
      <c r="BF388" s="280"/>
      <c r="BG388" s="280"/>
      <c r="BH388" s="280"/>
      <c r="BI388" s="280"/>
      <c r="BJ388" s="280"/>
      <c r="BK388" s="280"/>
      <c r="BL388" s="280"/>
      <c r="BM388" s="280"/>
      <c r="BN388" s="280"/>
      <c r="BO388" s="280"/>
      <c r="BP388" s="280"/>
      <c r="BQ388" s="280"/>
      <c r="BR388" s="280"/>
      <c r="BS388" s="280"/>
      <c r="BT388" s="280"/>
      <c r="BU388" s="280"/>
      <c r="BV388" s="280"/>
      <c r="BW388" s="280"/>
      <c r="BX388" s="280"/>
      <c r="BY388" s="280"/>
      <c r="BZ388" s="280"/>
      <c r="CA388" s="280"/>
      <c r="CB388" s="280"/>
      <c r="CC388" s="280"/>
      <c r="CD388" s="280"/>
      <c r="CE388" s="280"/>
      <c r="CF388" s="280"/>
      <c r="CG388" s="280"/>
      <c r="CH388" s="280"/>
    </row>
    <row r="389" spans="1:86" s="3" customFormat="1" ht="21" customHeight="1" thickTop="1" thickBot="1" x14ac:dyDescent="0.25">
      <c r="A389" s="383"/>
      <c r="B389" s="176"/>
      <c r="C389" s="169"/>
      <c r="D389" s="677" t="s">
        <v>515</v>
      </c>
      <c r="E389" s="760"/>
      <c r="F389" s="760"/>
      <c r="G389" s="760"/>
      <c r="H389" s="760"/>
      <c r="I389" s="760"/>
      <c r="J389" s="760"/>
      <c r="K389" s="760"/>
      <c r="L389" s="760"/>
      <c r="M389" s="760"/>
      <c r="N389" s="760"/>
      <c r="O389" s="760"/>
      <c r="P389" s="760"/>
      <c r="Q389" s="760"/>
      <c r="R389" s="760"/>
      <c r="S389" s="760"/>
      <c r="T389" s="761"/>
      <c r="U389" s="224">
        <f>SUM(U387:U388)</f>
        <v>0</v>
      </c>
      <c r="V389" s="388">
        <f>SUM(V387:V388)</f>
        <v>25</v>
      </c>
      <c r="W389" s="85"/>
      <c r="X389" s="350"/>
      <c r="Y389" s="280"/>
      <c r="Z389" s="302"/>
      <c r="AA389" s="280"/>
      <c r="AB389" s="280"/>
      <c r="AC389" s="280"/>
      <c r="AD389" s="280"/>
      <c r="AE389" s="280"/>
      <c r="AF389" s="280"/>
      <c r="AG389" s="280"/>
      <c r="AH389" s="280"/>
      <c r="AI389" s="280"/>
      <c r="AJ389" s="280"/>
      <c r="AK389" s="280"/>
      <c r="AL389" s="280"/>
      <c r="AM389" s="280"/>
      <c r="AN389" s="280"/>
      <c r="AO389" s="280"/>
      <c r="AP389" s="280"/>
      <c r="AQ389" s="280"/>
      <c r="AR389" s="280"/>
      <c r="AS389" s="280"/>
      <c r="AT389" s="280"/>
      <c r="AU389" s="280"/>
      <c r="AV389" s="280"/>
      <c r="AW389" s="280"/>
      <c r="AX389" s="280"/>
      <c r="AY389" s="280"/>
      <c r="AZ389" s="280"/>
      <c r="BA389" s="280"/>
      <c r="BB389" s="280"/>
      <c r="BC389" s="280"/>
      <c r="BD389" s="280"/>
      <c r="BE389" s="280"/>
      <c r="BF389" s="280"/>
      <c r="BG389" s="280"/>
      <c r="BH389" s="280"/>
      <c r="BI389" s="280"/>
      <c r="BJ389" s="280"/>
      <c r="BK389" s="280"/>
      <c r="BL389" s="280"/>
      <c r="BM389" s="280"/>
      <c r="BN389" s="280"/>
      <c r="BO389" s="280"/>
      <c r="BP389" s="280"/>
      <c r="BQ389" s="280"/>
      <c r="BR389" s="280"/>
      <c r="BS389" s="280"/>
      <c r="BT389" s="280"/>
      <c r="BU389" s="280"/>
      <c r="BV389" s="280"/>
      <c r="BW389" s="280"/>
      <c r="BX389" s="280"/>
      <c r="BY389" s="280"/>
      <c r="BZ389" s="280"/>
      <c r="CA389" s="280"/>
      <c r="CB389" s="280"/>
      <c r="CC389" s="280"/>
      <c r="CD389" s="280"/>
      <c r="CE389" s="280"/>
      <c r="CF389" s="280"/>
      <c r="CG389" s="280"/>
      <c r="CH389" s="280"/>
    </row>
    <row r="390" spans="1:86" s="3" customFormat="1" ht="21" customHeight="1" thickBot="1" x14ac:dyDescent="0.25">
      <c r="A390" s="382"/>
      <c r="B390" s="116"/>
      <c r="C390" s="494"/>
      <c r="D390" s="875"/>
      <c r="E390" s="682"/>
      <c r="F390" s="710">
        <v>0</v>
      </c>
      <c r="G390" s="711"/>
      <c r="H390" s="711"/>
      <c r="I390" s="711"/>
      <c r="J390" s="711"/>
      <c r="K390" s="711"/>
      <c r="L390" s="711"/>
      <c r="M390" s="711"/>
      <c r="N390" s="711"/>
      <c r="O390" s="711"/>
      <c r="P390" s="711"/>
      <c r="Q390" s="711"/>
      <c r="R390" s="711"/>
      <c r="S390" s="711"/>
      <c r="T390" s="711"/>
      <c r="U390" s="711"/>
      <c r="V390" s="712"/>
      <c r="W390" s="85"/>
      <c r="X390" s="350"/>
      <c r="Y390" s="280"/>
      <c r="Z390" s="302"/>
      <c r="AA390" s="280"/>
      <c r="AB390" s="280"/>
      <c r="AC390" s="280"/>
      <c r="AD390" s="280"/>
      <c r="AE390" s="280"/>
      <c r="AF390" s="280"/>
      <c r="AG390" s="280"/>
      <c r="AH390" s="280"/>
      <c r="AI390" s="280"/>
      <c r="AJ390" s="280"/>
      <c r="AK390" s="280"/>
      <c r="AL390" s="280"/>
      <c r="AM390" s="280"/>
      <c r="AN390" s="280"/>
      <c r="AO390" s="280"/>
      <c r="AP390" s="280"/>
      <c r="AQ390" s="280"/>
      <c r="AR390" s="280"/>
      <c r="AS390" s="280"/>
      <c r="AT390" s="280"/>
      <c r="AU390" s="280"/>
      <c r="AV390" s="280"/>
      <c r="AW390" s="280"/>
      <c r="AX390" s="280"/>
      <c r="AY390" s="280"/>
      <c r="AZ390" s="280"/>
      <c r="BA390" s="280"/>
      <c r="BB390" s="280"/>
      <c r="BC390" s="280"/>
      <c r="BD390" s="280"/>
      <c r="BE390" s="280"/>
      <c r="BF390" s="280"/>
      <c r="BG390" s="280"/>
      <c r="BH390" s="280"/>
      <c r="BI390" s="280"/>
      <c r="BJ390" s="280"/>
      <c r="BK390" s="280"/>
      <c r="BL390" s="280"/>
      <c r="BM390" s="280"/>
      <c r="BN390" s="280"/>
      <c r="BO390" s="280"/>
      <c r="BP390" s="280"/>
      <c r="BQ390" s="280"/>
      <c r="BR390" s="280"/>
      <c r="BS390" s="280"/>
      <c r="BT390" s="280"/>
      <c r="BU390" s="280"/>
      <c r="BV390" s="280"/>
      <c r="BW390" s="280"/>
      <c r="BX390" s="280"/>
      <c r="BY390" s="280"/>
      <c r="BZ390" s="280"/>
      <c r="CA390" s="280"/>
      <c r="CB390" s="280"/>
      <c r="CC390" s="280"/>
      <c r="CD390" s="280"/>
      <c r="CE390" s="280"/>
      <c r="CF390" s="280"/>
      <c r="CG390" s="280"/>
      <c r="CH390" s="280"/>
    </row>
    <row r="391" spans="1:86" ht="29.25" customHeight="1" thickBot="1" x14ac:dyDescent="0.25">
      <c r="A391" s="380"/>
      <c r="B391" s="244" t="s">
        <v>14</v>
      </c>
      <c r="C391" s="226" t="s">
        <v>390</v>
      </c>
      <c r="D391" s="227" t="s">
        <v>514</v>
      </c>
      <c r="E391" s="410"/>
      <c r="F391" s="227" t="s">
        <v>514</v>
      </c>
      <c r="G391" s="230"/>
      <c r="H391" s="227" t="s">
        <v>514</v>
      </c>
      <c r="I391" s="410"/>
      <c r="J391" s="447"/>
      <c r="K391" s="447"/>
      <c r="L391" s="231"/>
      <c r="M391" s="228"/>
      <c r="N391" s="447"/>
      <c r="O391" s="229"/>
      <c r="P391" s="231"/>
      <c r="Q391" s="228"/>
      <c r="R391" s="232"/>
      <c r="S391" s="229"/>
      <c r="T391" s="403"/>
      <c r="U391" s="403"/>
      <c r="V391" s="398"/>
      <c r="Z391" s="302"/>
    </row>
    <row r="392" spans="1:86" s="3" customFormat="1" ht="48" customHeight="1" thickBot="1" x14ac:dyDescent="0.25">
      <c r="A392" s="380"/>
      <c r="B392" s="238"/>
      <c r="C392" s="147" t="s">
        <v>1186</v>
      </c>
      <c r="D392" s="953"/>
      <c r="E392" s="954"/>
      <c r="F392" s="954"/>
      <c r="G392" s="954"/>
      <c r="H392" s="954"/>
      <c r="I392" s="954"/>
      <c r="J392" s="954"/>
      <c r="K392" s="954"/>
      <c r="L392" s="954"/>
      <c r="M392" s="954"/>
      <c r="N392" s="954"/>
      <c r="O392" s="954"/>
      <c r="P392" s="954"/>
      <c r="Q392" s="954"/>
      <c r="R392" s="954"/>
      <c r="S392" s="954"/>
      <c r="T392" s="954"/>
      <c r="U392" s="954"/>
      <c r="V392" s="955"/>
      <c r="W392" s="85"/>
      <c r="X392" s="350"/>
      <c r="Y392" s="280"/>
      <c r="Z392" s="302"/>
      <c r="AA392" s="280"/>
      <c r="AB392" s="280"/>
      <c r="AC392" s="280"/>
      <c r="AD392" s="280"/>
      <c r="AE392" s="280"/>
      <c r="AF392" s="280"/>
      <c r="AG392" s="280"/>
      <c r="AH392" s="280"/>
      <c r="AI392" s="280"/>
      <c r="AJ392" s="280"/>
      <c r="AK392" s="280"/>
      <c r="AL392" s="280"/>
      <c r="AM392" s="280"/>
      <c r="AN392" s="280"/>
      <c r="AO392" s="280"/>
      <c r="AP392" s="280"/>
      <c r="AQ392" s="280"/>
      <c r="AR392" s="280"/>
      <c r="AS392" s="280"/>
      <c r="AT392" s="280"/>
      <c r="AU392" s="280"/>
      <c r="AV392" s="280"/>
      <c r="AW392" s="280"/>
      <c r="AX392" s="280"/>
      <c r="AY392" s="280"/>
      <c r="AZ392" s="280"/>
      <c r="BA392" s="280"/>
      <c r="BB392" s="280"/>
      <c r="BC392" s="280"/>
      <c r="BD392" s="280"/>
      <c r="BE392" s="280"/>
      <c r="BF392" s="280"/>
      <c r="BG392" s="280"/>
      <c r="BH392" s="280"/>
      <c r="BI392" s="280"/>
      <c r="BJ392" s="280"/>
      <c r="BK392" s="280"/>
      <c r="BL392" s="280"/>
      <c r="BM392" s="280"/>
      <c r="BN392" s="280"/>
      <c r="BO392" s="280"/>
      <c r="BP392" s="280"/>
      <c r="BQ392" s="280"/>
      <c r="BR392" s="280"/>
      <c r="BS392" s="280"/>
      <c r="BT392" s="280"/>
      <c r="BU392" s="280"/>
      <c r="BV392" s="280"/>
      <c r="BW392" s="280"/>
      <c r="BX392" s="280"/>
      <c r="BY392" s="280"/>
      <c r="BZ392" s="280"/>
      <c r="CA392" s="280"/>
      <c r="CB392" s="280"/>
      <c r="CC392" s="280"/>
      <c r="CD392" s="280"/>
      <c r="CE392" s="280"/>
      <c r="CF392" s="280"/>
      <c r="CG392" s="280"/>
      <c r="CH392" s="280"/>
    </row>
    <row r="393" spans="1:86" s="3" customFormat="1" ht="45" customHeight="1" x14ac:dyDescent="0.2">
      <c r="A393" s="383"/>
      <c r="B393" s="236" t="s">
        <v>561</v>
      </c>
      <c r="C393" s="154" t="s">
        <v>235</v>
      </c>
      <c r="D393" s="672"/>
      <c r="E393" s="673"/>
      <c r="F393" s="672"/>
      <c r="G393" s="673"/>
      <c r="H393" s="672"/>
      <c r="I393" s="673"/>
      <c r="J393" s="672"/>
      <c r="K393" s="673"/>
      <c r="L393" s="672"/>
      <c r="M393" s="673"/>
      <c r="N393" s="672"/>
      <c r="O393" s="673"/>
      <c r="P393" s="672"/>
      <c r="Q393" s="673"/>
      <c r="R393" s="672"/>
      <c r="S393" s="673"/>
      <c r="T393" s="112"/>
      <c r="U393" s="67">
        <f t="shared" ref="U393:U404" si="40">IF(OR(D393="s",F393="s",H393="s",J393="s",L393="s",N393="s",P393="s",R393="s"), 0, IF(OR(D393="a",F393="a",H393="a",J393="a",L393="a",N393="a",P393="a",R393="a"),V393,0))</f>
        <v>0</v>
      </c>
      <c r="V393" s="390">
        <f>IF(T393="na",0,5)</f>
        <v>5</v>
      </c>
      <c r="W393" s="85">
        <f>IF((COUNTIF(D393:S393,"a")+COUNTIF(D393:S393,"s"))&gt;0,IF((COUNTIF(D397:S401,"a")+COUNTIF(D397:S401,"s"))&gt;0,0,COUNTIF(D393:S393,"a")+COUNTIF(D393:S393,"s")+COUNTIF(T393,"na")),COUNTIF(D393:S393,"a")+COUNTIF(D393:S393,"s")+COUNTIF(T393,"na"))</f>
        <v>0</v>
      </c>
      <c r="X393" s="334"/>
      <c r="Y393" s="280"/>
      <c r="Z393" s="302" t="s">
        <v>239</v>
      </c>
      <c r="AA393" s="280"/>
      <c r="AB393" s="280"/>
      <c r="AC393" s="280"/>
      <c r="AD393" s="280"/>
      <c r="AE393" s="280"/>
      <c r="AF393" s="280"/>
      <c r="AG393" s="280"/>
      <c r="AH393" s="280"/>
      <c r="AI393" s="280"/>
      <c r="AJ393" s="280"/>
      <c r="AK393" s="280"/>
      <c r="AL393" s="280"/>
      <c r="AM393" s="280"/>
      <c r="AN393" s="280"/>
      <c r="AO393" s="280"/>
      <c r="AP393" s="280"/>
      <c r="AQ393" s="280"/>
      <c r="AR393" s="280"/>
      <c r="AS393" s="280"/>
      <c r="AT393" s="280"/>
      <c r="AU393" s="280"/>
      <c r="AV393" s="280"/>
      <c r="AW393" s="280"/>
      <c r="AX393" s="280"/>
      <c r="AY393" s="280"/>
      <c r="AZ393" s="280"/>
      <c r="BA393" s="280"/>
      <c r="BB393" s="280"/>
      <c r="BC393" s="280"/>
      <c r="BD393" s="280"/>
      <c r="BE393" s="280"/>
      <c r="BF393" s="280"/>
      <c r="BG393" s="280"/>
      <c r="BH393" s="280"/>
      <c r="BI393" s="280"/>
      <c r="BJ393" s="280"/>
      <c r="BK393" s="280"/>
      <c r="BL393" s="280"/>
      <c r="BM393" s="280"/>
      <c r="BN393" s="280"/>
      <c r="BO393" s="280"/>
      <c r="BP393" s="280"/>
      <c r="BQ393" s="280"/>
      <c r="BR393" s="280"/>
      <c r="BS393" s="280"/>
      <c r="BT393" s="280"/>
      <c r="BU393" s="280"/>
      <c r="BV393" s="280"/>
      <c r="BW393" s="280"/>
      <c r="BX393" s="280"/>
      <c r="BY393" s="280"/>
      <c r="BZ393" s="280"/>
      <c r="CA393" s="280"/>
      <c r="CB393" s="280"/>
      <c r="CC393" s="280"/>
      <c r="CD393" s="280"/>
      <c r="CE393" s="280"/>
      <c r="CF393" s="280"/>
      <c r="CG393" s="280"/>
      <c r="CH393" s="280"/>
    </row>
    <row r="394" spans="1:86" s="3" customFormat="1" ht="27.95" customHeight="1" x14ac:dyDescent="0.2">
      <c r="A394" s="383"/>
      <c r="B394" s="237" t="s">
        <v>562</v>
      </c>
      <c r="C394" s="145" t="s">
        <v>418</v>
      </c>
      <c r="D394" s="666"/>
      <c r="E394" s="667"/>
      <c r="F394" s="666"/>
      <c r="G394" s="667"/>
      <c r="H394" s="666"/>
      <c r="I394" s="667"/>
      <c r="J394" s="666"/>
      <c r="K394" s="667"/>
      <c r="L394" s="666"/>
      <c r="M394" s="667"/>
      <c r="N394" s="666"/>
      <c r="O394" s="667"/>
      <c r="P394" s="666"/>
      <c r="Q394" s="667"/>
      <c r="R394" s="666"/>
      <c r="S394" s="667"/>
      <c r="T394" s="113" t="str">
        <f>IF(T393="na","na","")</f>
        <v/>
      </c>
      <c r="U394" s="63">
        <f t="shared" si="40"/>
        <v>0</v>
      </c>
      <c r="V394" s="387">
        <f>IF(T394="na",0,5)</f>
        <v>5</v>
      </c>
      <c r="W394" s="85">
        <f>IF((COUNTIF(D394:S394,"a")+COUNTIF(D394:S394,"s"))&gt;0,IF((COUNTIF(D397:S401,"a")+COUNTIF(D397:S401,"s"))&gt;0,0,COUNTIF(D394:S394,"a")+COUNTIF(D394:S394,"s")+COUNTIF(T394,"na")),COUNTIF(D394:S394,"a")+COUNTIF(D394:S394,"s")+COUNTIF(T394,"na"))</f>
        <v>0</v>
      </c>
      <c r="X394" s="334"/>
      <c r="Y394" s="280"/>
      <c r="Z394" s="302" t="s">
        <v>239</v>
      </c>
      <c r="AA394" s="280"/>
      <c r="AB394" s="280"/>
      <c r="AC394" s="280"/>
      <c r="AD394" s="280"/>
      <c r="AE394" s="280"/>
      <c r="AF394" s="280"/>
      <c r="AG394" s="280"/>
      <c r="AH394" s="280"/>
      <c r="AI394" s="280"/>
      <c r="AJ394" s="280"/>
      <c r="AK394" s="280"/>
      <c r="AL394" s="280"/>
      <c r="AM394" s="280"/>
      <c r="AN394" s="280"/>
      <c r="AO394" s="280"/>
      <c r="AP394" s="280"/>
      <c r="AQ394" s="280"/>
      <c r="AR394" s="280"/>
      <c r="AS394" s="280"/>
      <c r="AT394" s="280"/>
      <c r="AU394" s="280"/>
      <c r="AV394" s="280"/>
      <c r="AW394" s="280"/>
      <c r="AX394" s="280"/>
      <c r="AY394" s="280"/>
      <c r="AZ394" s="280"/>
      <c r="BA394" s="280"/>
      <c r="BB394" s="280"/>
      <c r="BC394" s="280"/>
      <c r="BD394" s="280"/>
      <c r="BE394" s="280"/>
      <c r="BF394" s="280"/>
      <c r="BG394" s="280"/>
      <c r="BH394" s="280"/>
      <c r="BI394" s="280"/>
      <c r="BJ394" s="280"/>
      <c r="BK394" s="280"/>
      <c r="BL394" s="280"/>
      <c r="BM394" s="280"/>
      <c r="BN394" s="280"/>
      <c r="BO394" s="280"/>
      <c r="BP394" s="280"/>
      <c r="BQ394" s="280"/>
      <c r="BR394" s="280"/>
      <c r="BS394" s="280"/>
      <c r="BT394" s="280"/>
      <c r="BU394" s="280"/>
      <c r="BV394" s="280"/>
      <c r="BW394" s="280"/>
      <c r="BX394" s="280"/>
      <c r="BY394" s="280"/>
      <c r="BZ394" s="280"/>
      <c r="CA394" s="280"/>
      <c r="CB394" s="280"/>
      <c r="CC394" s="280"/>
      <c r="CD394" s="280"/>
      <c r="CE394" s="280"/>
      <c r="CF394" s="280"/>
      <c r="CG394" s="280"/>
      <c r="CH394" s="280"/>
    </row>
    <row r="395" spans="1:86" s="3" customFormat="1" ht="45" customHeight="1" x14ac:dyDescent="0.2">
      <c r="A395" s="383"/>
      <c r="B395" s="237" t="s">
        <v>1187</v>
      </c>
      <c r="C395" s="145" t="s">
        <v>1193</v>
      </c>
      <c r="D395" s="666"/>
      <c r="E395" s="667"/>
      <c r="F395" s="666"/>
      <c r="G395" s="667"/>
      <c r="H395" s="666"/>
      <c r="I395" s="667"/>
      <c r="J395" s="666"/>
      <c r="K395" s="667"/>
      <c r="L395" s="666"/>
      <c r="M395" s="667"/>
      <c r="N395" s="666"/>
      <c r="O395" s="667"/>
      <c r="P395" s="666"/>
      <c r="Q395" s="667"/>
      <c r="R395" s="666"/>
      <c r="S395" s="667"/>
      <c r="T395" s="113" t="str">
        <f>IF(T393="na","na","")</f>
        <v/>
      </c>
      <c r="U395" s="63">
        <f t="shared" si="40"/>
        <v>0</v>
      </c>
      <c r="V395" s="387">
        <f>IF(T395="na",0,10)</f>
        <v>10</v>
      </c>
      <c r="W395" s="85">
        <f>IF((COUNTIF(D395:S395,"a")+COUNTIF(D395:S395,"s"))&gt;0,IF((COUNTIF(D397:S401,"a")+COUNTIF(D397:S401,"s"))&gt;0,0,COUNTIF(D395:S395,"a")+COUNTIF(D395:S395,"s")+COUNTIF(T395,"na")),COUNTIF(D395:S395,"a")+COUNTIF(D395:S395,"s")+COUNTIF(T395,"na"))</f>
        <v>0</v>
      </c>
      <c r="X395" s="334"/>
      <c r="Y395" s="280"/>
      <c r="Z395" s="302"/>
      <c r="AA395" s="280"/>
      <c r="AB395" s="280"/>
      <c r="AC395" s="280"/>
      <c r="AD395" s="280"/>
      <c r="AE395" s="280"/>
      <c r="AF395" s="280"/>
      <c r="AG395" s="280"/>
      <c r="AH395" s="280"/>
      <c r="AI395" s="280"/>
      <c r="AJ395" s="280"/>
      <c r="AK395" s="280"/>
      <c r="AL395" s="280"/>
      <c r="AM395" s="280"/>
      <c r="AN395" s="280"/>
      <c r="AO395" s="280"/>
      <c r="AP395" s="280"/>
      <c r="AQ395" s="280"/>
      <c r="AR395" s="280"/>
      <c r="AS395" s="280"/>
      <c r="AT395" s="280"/>
      <c r="AU395" s="280"/>
      <c r="AV395" s="280"/>
      <c r="AW395" s="280"/>
      <c r="AX395" s="280"/>
      <c r="AY395" s="280"/>
      <c r="AZ395" s="280"/>
      <c r="BA395" s="280"/>
      <c r="BB395" s="280"/>
      <c r="BC395" s="280"/>
      <c r="BD395" s="280"/>
      <c r="BE395" s="280"/>
      <c r="BF395" s="280"/>
      <c r="BG395" s="280"/>
      <c r="BH395" s="280"/>
      <c r="BI395" s="280"/>
      <c r="BJ395" s="280"/>
      <c r="BK395" s="280"/>
      <c r="BL395" s="280"/>
      <c r="BM395" s="280"/>
      <c r="BN395" s="280"/>
      <c r="BO395" s="280"/>
      <c r="BP395" s="280"/>
      <c r="BQ395" s="280"/>
      <c r="BR395" s="280"/>
      <c r="BS395" s="280"/>
      <c r="BT395" s="280"/>
      <c r="BU395" s="280"/>
      <c r="BV395" s="280"/>
      <c r="BW395" s="280"/>
      <c r="BX395" s="280"/>
      <c r="BY395" s="280"/>
      <c r="BZ395" s="280"/>
      <c r="CA395" s="280"/>
      <c r="CB395" s="280"/>
      <c r="CC395" s="280"/>
      <c r="CD395" s="280"/>
      <c r="CE395" s="280"/>
      <c r="CF395" s="280"/>
      <c r="CG395" s="280"/>
      <c r="CH395" s="280"/>
    </row>
    <row r="396" spans="1:86" s="3" customFormat="1" ht="48" customHeight="1" x14ac:dyDescent="0.2">
      <c r="A396" s="383"/>
      <c r="B396" s="237"/>
      <c r="C396" s="368" t="s">
        <v>1188</v>
      </c>
      <c r="D396" s="666"/>
      <c r="E396" s="770"/>
      <c r="F396" s="770"/>
      <c r="G396" s="770"/>
      <c r="H396" s="770"/>
      <c r="I396" s="770"/>
      <c r="J396" s="770"/>
      <c r="K396" s="770"/>
      <c r="L396" s="770"/>
      <c r="M396" s="770"/>
      <c r="N396" s="770"/>
      <c r="O396" s="770"/>
      <c r="P396" s="770"/>
      <c r="Q396" s="770"/>
      <c r="R396" s="770"/>
      <c r="S396" s="770"/>
      <c r="T396" s="770"/>
      <c r="U396" s="770"/>
      <c r="V396" s="667"/>
      <c r="W396" s="85"/>
      <c r="X396" s="350"/>
      <c r="Y396" s="280"/>
      <c r="Z396" s="302"/>
      <c r="AA396" s="280"/>
      <c r="AB396" s="280"/>
      <c r="AC396" s="280"/>
      <c r="AD396" s="280"/>
      <c r="AE396" s="280"/>
      <c r="AF396" s="280"/>
      <c r="AG396" s="280"/>
      <c r="AH396" s="280"/>
      <c r="AI396" s="280"/>
      <c r="AJ396" s="280"/>
      <c r="AK396" s="280"/>
      <c r="AL396" s="280"/>
      <c r="AM396" s="280"/>
      <c r="AN396" s="280"/>
      <c r="AO396" s="280"/>
      <c r="AP396" s="280"/>
      <c r="AQ396" s="280"/>
      <c r="AR396" s="280"/>
      <c r="AS396" s="280"/>
      <c r="AT396" s="280"/>
      <c r="AU396" s="280"/>
      <c r="AV396" s="280"/>
      <c r="AW396" s="280"/>
      <c r="AX396" s="280"/>
      <c r="AY396" s="280"/>
      <c r="AZ396" s="280"/>
      <c r="BA396" s="280"/>
      <c r="BB396" s="280"/>
      <c r="BC396" s="280"/>
      <c r="BD396" s="280"/>
      <c r="BE396" s="280"/>
      <c r="BF396" s="280"/>
      <c r="BG396" s="280"/>
      <c r="BH396" s="280"/>
      <c r="BI396" s="280"/>
      <c r="BJ396" s="280"/>
      <c r="BK396" s="280"/>
      <c r="BL396" s="280"/>
      <c r="BM396" s="280"/>
      <c r="BN396" s="280"/>
      <c r="BO396" s="280"/>
      <c r="BP396" s="280"/>
      <c r="BQ396" s="280"/>
      <c r="BR396" s="280"/>
      <c r="BS396" s="280"/>
      <c r="BT396" s="280"/>
      <c r="BU396" s="280"/>
      <c r="BV396" s="280"/>
      <c r="BW396" s="280"/>
      <c r="BX396" s="280"/>
      <c r="BY396" s="280"/>
      <c r="BZ396" s="280"/>
      <c r="CA396" s="280"/>
      <c r="CB396" s="280"/>
      <c r="CC396" s="280"/>
      <c r="CD396" s="280"/>
      <c r="CE396" s="280"/>
      <c r="CF396" s="280"/>
      <c r="CG396" s="280"/>
      <c r="CH396" s="280"/>
    </row>
    <row r="397" spans="1:86" s="3" customFormat="1" ht="106.5" customHeight="1" x14ac:dyDescent="0.2">
      <c r="A397" s="383"/>
      <c r="B397" s="237" t="s">
        <v>1189</v>
      </c>
      <c r="C397" s="145" t="s">
        <v>1194</v>
      </c>
      <c r="D397" s="666"/>
      <c r="E397" s="667"/>
      <c r="F397" s="666"/>
      <c r="G397" s="667"/>
      <c r="H397" s="666"/>
      <c r="I397" s="667"/>
      <c r="J397" s="666"/>
      <c r="K397" s="667"/>
      <c r="L397" s="666"/>
      <c r="M397" s="667"/>
      <c r="N397" s="666"/>
      <c r="O397" s="667"/>
      <c r="P397" s="666"/>
      <c r="Q397" s="667"/>
      <c r="R397" s="666"/>
      <c r="S397" s="667"/>
      <c r="T397" s="112"/>
      <c r="U397" s="63">
        <f t="shared" ref="U397:U401" si="41">IF(OR(D397="s",F397="s",H397="s",J397="s",L397="s",N397="s",P397="s",R397="s"), 0, IF(OR(D397="a",F397="a",H397="a",J397="a",L397="a",N397="a",P397="a",R397="a"),V397,0))</f>
        <v>0</v>
      </c>
      <c r="V397" s="387">
        <f>IF(T397="na",0,10)</f>
        <v>10</v>
      </c>
      <c r="W397" s="85">
        <f>IF((COUNTIF(D397:S397,"a")+COUNTIF(D397:S397,"s"))&gt;0,IF((COUNTIF(D393:S395,"a")+COUNTIF(D393:S395,"s"))&gt;0,0,COUNTIF(D397:S397,"a")+COUNTIF(D397:S397,"s")+COUNTIF(T397,"na")),COUNTIF(D397:S397,"a")+COUNTIF(D397:S397,"s")+COUNTIF(T397,"na"))</f>
        <v>0</v>
      </c>
      <c r="X397" s="334"/>
      <c r="Y397" s="280"/>
      <c r="Z397" s="302"/>
      <c r="AA397" s="280"/>
      <c r="AB397" s="280"/>
      <c r="AC397" s="280"/>
      <c r="AD397" s="280"/>
      <c r="AE397" s="280"/>
      <c r="AF397" s="280"/>
      <c r="AG397" s="280"/>
      <c r="AH397" s="280"/>
      <c r="AI397" s="280"/>
      <c r="AJ397" s="280"/>
      <c r="AK397" s="280"/>
      <c r="AL397" s="280"/>
      <c r="AM397" s="280"/>
      <c r="AN397" s="280"/>
      <c r="AO397" s="280"/>
      <c r="AP397" s="280"/>
      <c r="AQ397" s="280"/>
      <c r="AR397" s="280"/>
      <c r="AS397" s="280"/>
      <c r="AT397" s="280"/>
      <c r="AU397" s="280"/>
      <c r="AV397" s="280"/>
      <c r="AW397" s="280"/>
      <c r="AX397" s="280"/>
      <c r="AY397" s="280"/>
      <c r="AZ397" s="280"/>
      <c r="BA397" s="280"/>
      <c r="BB397" s="280"/>
      <c r="BC397" s="280"/>
      <c r="BD397" s="280"/>
      <c r="BE397" s="280"/>
      <c r="BF397" s="280"/>
      <c r="BG397" s="280"/>
      <c r="BH397" s="280"/>
      <c r="BI397" s="280"/>
      <c r="BJ397" s="280"/>
      <c r="BK397" s="280"/>
      <c r="BL397" s="280"/>
      <c r="BM397" s="280"/>
      <c r="BN397" s="280"/>
      <c r="BO397" s="280"/>
      <c r="BP397" s="280"/>
      <c r="BQ397" s="280"/>
      <c r="BR397" s="280"/>
      <c r="BS397" s="280"/>
      <c r="BT397" s="280"/>
      <c r="BU397" s="280"/>
      <c r="BV397" s="280"/>
      <c r="BW397" s="280"/>
      <c r="BX397" s="280"/>
      <c r="BY397" s="280"/>
      <c r="BZ397" s="280"/>
      <c r="CA397" s="280"/>
      <c r="CB397" s="280"/>
      <c r="CC397" s="280"/>
      <c r="CD397" s="280"/>
      <c r="CE397" s="280"/>
      <c r="CF397" s="280"/>
      <c r="CG397" s="280"/>
      <c r="CH397" s="280"/>
    </row>
    <row r="398" spans="1:86" s="3" customFormat="1" ht="88.5" customHeight="1" x14ac:dyDescent="0.2">
      <c r="A398" s="383"/>
      <c r="B398" s="237" t="s">
        <v>1190</v>
      </c>
      <c r="C398" s="145" t="s">
        <v>1195</v>
      </c>
      <c r="D398" s="666"/>
      <c r="E398" s="667"/>
      <c r="F398" s="666"/>
      <c r="G398" s="667"/>
      <c r="H398" s="666"/>
      <c r="I398" s="667"/>
      <c r="J398" s="666"/>
      <c r="K398" s="667"/>
      <c r="L398" s="666"/>
      <c r="M398" s="667"/>
      <c r="N398" s="666"/>
      <c r="O398" s="667"/>
      <c r="P398" s="666"/>
      <c r="Q398" s="667"/>
      <c r="R398" s="666"/>
      <c r="S398" s="667"/>
      <c r="T398" s="473"/>
      <c r="U398" s="63">
        <f t="shared" si="41"/>
        <v>0</v>
      </c>
      <c r="V398" s="387">
        <f>IF(T397="na",0,5)</f>
        <v>5</v>
      </c>
      <c r="W398" s="85">
        <f>IF((COUNTIF(D398:S398,"a")+COUNTIF(D398:S398,"s"))&gt;0,IF((COUNTIF(D393:S395,"a")+COUNTIF(D393:S395,"s"))&gt;0,0,COUNTIF(D398:S398,"a")+COUNTIF(D398:S398,"s")+COUNTIF(T397,"na")),COUNTIF(D398:S398,"a")+COUNTIF(D398:S398,"s")+COUNTIF(T397,"na"))</f>
        <v>0</v>
      </c>
      <c r="X398" s="334"/>
      <c r="Y398" s="280"/>
      <c r="Z398" s="302"/>
      <c r="AA398" s="280"/>
      <c r="AB398" s="280"/>
      <c r="AC398" s="280"/>
      <c r="AD398" s="280"/>
      <c r="AE398" s="280"/>
      <c r="AF398" s="280"/>
      <c r="AG398" s="280"/>
      <c r="AH398" s="280"/>
      <c r="AI398" s="280"/>
      <c r="AJ398" s="280"/>
      <c r="AK398" s="280"/>
      <c r="AL398" s="280"/>
      <c r="AM398" s="280"/>
      <c r="AN398" s="280"/>
      <c r="AO398" s="280"/>
      <c r="AP398" s="280"/>
      <c r="AQ398" s="280"/>
      <c r="AR398" s="280"/>
      <c r="AS398" s="280"/>
      <c r="AT398" s="280"/>
      <c r="AU398" s="280"/>
      <c r="AV398" s="280"/>
      <c r="AW398" s="280"/>
      <c r="AX398" s="280"/>
      <c r="AY398" s="280"/>
      <c r="AZ398" s="280"/>
      <c r="BA398" s="280"/>
      <c r="BB398" s="280"/>
      <c r="BC398" s="280"/>
      <c r="BD398" s="280"/>
      <c r="BE398" s="280"/>
      <c r="BF398" s="280"/>
      <c r="BG398" s="280"/>
      <c r="BH398" s="280"/>
      <c r="BI398" s="280"/>
      <c r="BJ398" s="280"/>
      <c r="BK398" s="280"/>
      <c r="BL398" s="280"/>
      <c r="BM398" s="280"/>
      <c r="BN398" s="280"/>
      <c r="BO398" s="280"/>
      <c r="BP398" s="280"/>
      <c r="BQ398" s="280"/>
      <c r="BR398" s="280"/>
      <c r="BS398" s="280"/>
      <c r="BT398" s="280"/>
      <c r="BU398" s="280"/>
      <c r="BV398" s="280"/>
      <c r="BW398" s="280"/>
      <c r="BX398" s="280"/>
      <c r="BY398" s="280"/>
      <c r="BZ398" s="280"/>
      <c r="CA398" s="280"/>
      <c r="CB398" s="280"/>
      <c r="CC398" s="280"/>
      <c r="CD398" s="280"/>
      <c r="CE398" s="280"/>
      <c r="CF398" s="280"/>
      <c r="CG398" s="280"/>
      <c r="CH398" s="280"/>
    </row>
    <row r="399" spans="1:86" s="3" customFormat="1" ht="45" customHeight="1" x14ac:dyDescent="0.2">
      <c r="A399" s="383"/>
      <c r="B399" s="237" t="s">
        <v>1196</v>
      </c>
      <c r="C399" s="145" t="s">
        <v>1197</v>
      </c>
      <c r="D399" s="666"/>
      <c r="E399" s="667"/>
      <c r="F399" s="666"/>
      <c r="G399" s="667"/>
      <c r="H399" s="666"/>
      <c r="I399" s="667"/>
      <c r="J399" s="666"/>
      <c r="K399" s="667"/>
      <c r="L399" s="666"/>
      <c r="M399" s="667"/>
      <c r="N399" s="666"/>
      <c r="O399" s="667"/>
      <c r="P399" s="666"/>
      <c r="Q399" s="667"/>
      <c r="R399" s="666"/>
      <c r="S399" s="667"/>
      <c r="T399" s="112"/>
      <c r="U399" s="63">
        <f t="shared" si="41"/>
        <v>0</v>
      </c>
      <c r="V399" s="387">
        <f>IF(OR(T397="na",T399="na"),0,10)</f>
        <v>10</v>
      </c>
      <c r="W399" s="85">
        <f>IF((COUNTIF(D399:S399,"a")+COUNTIF(D399:S399,"s"))&gt;0,IF((COUNTIF(D393:S395,"a")+COUNTIF(D427:S429,"s"))&gt;0,0,COUNTIF(D399:S399,"a")+COUNTIF(D399:S399,"s")+COUNTIF(T399,"na")+COUNTIF(T397,"na")),COUNTIF(D399:S399,"a")+COUNTIF(D399:S399,"s")+COUNTIF(T399,"na")+COUNTIF(T397,"na"))</f>
        <v>0</v>
      </c>
      <c r="X399" s="334"/>
      <c r="Y399" s="280"/>
      <c r="Z399" s="302" t="s">
        <v>239</v>
      </c>
      <c r="AA399" s="280"/>
      <c r="AB399" s="280"/>
      <c r="AC399" s="280"/>
      <c r="AD399" s="280"/>
      <c r="AE399" s="280"/>
      <c r="AF399" s="280"/>
      <c r="AG399" s="280"/>
      <c r="AH399" s="280"/>
      <c r="AI399" s="280"/>
      <c r="AJ399" s="280"/>
      <c r="AK399" s="280"/>
      <c r="AL399" s="280"/>
      <c r="AM399" s="280"/>
      <c r="AN399" s="280"/>
      <c r="AO399" s="280"/>
      <c r="AP399" s="280"/>
      <c r="AQ399" s="280"/>
      <c r="AR399" s="280"/>
      <c r="AS399" s="280"/>
      <c r="AT399" s="280"/>
      <c r="AU399" s="280"/>
      <c r="AV399" s="280"/>
      <c r="AW399" s="280"/>
      <c r="AX399" s="280"/>
      <c r="AY399" s="280"/>
      <c r="AZ399" s="280"/>
      <c r="BA399" s="280"/>
      <c r="BB399" s="280"/>
      <c r="BC399" s="280"/>
      <c r="BD399" s="280"/>
      <c r="BE399" s="280"/>
      <c r="BF399" s="280"/>
      <c r="BG399" s="280"/>
      <c r="BH399" s="280"/>
      <c r="BI399" s="280"/>
      <c r="BJ399" s="280"/>
      <c r="BK399" s="280"/>
      <c r="BL399" s="280"/>
      <c r="BM399" s="280"/>
      <c r="BN399" s="280"/>
      <c r="BO399" s="280"/>
      <c r="BP399" s="280"/>
      <c r="BQ399" s="280"/>
      <c r="BR399" s="280"/>
      <c r="BS399" s="280"/>
      <c r="BT399" s="280"/>
      <c r="BU399" s="280"/>
      <c r="BV399" s="280"/>
      <c r="BW399" s="280"/>
      <c r="BX399" s="280"/>
      <c r="BY399" s="280"/>
      <c r="BZ399" s="280"/>
      <c r="CA399" s="280"/>
      <c r="CB399" s="280"/>
      <c r="CC399" s="280"/>
      <c r="CD399" s="280"/>
      <c r="CE399" s="280"/>
      <c r="CF399" s="280"/>
      <c r="CG399" s="280"/>
      <c r="CH399" s="280"/>
    </row>
    <row r="400" spans="1:86" s="3" customFormat="1" ht="45" customHeight="1" x14ac:dyDescent="0.2">
      <c r="A400" s="383"/>
      <c r="B400" s="237" t="s">
        <v>1191</v>
      </c>
      <c r="C400" s="145" t="s">
        <v>1198</v>
      </c>
      <c r="D400" s="666"/>
      <c r="E400" s="667"/>
      <c r="F400" s="666"/>
      <c r="G400" s="667"/>
      <c r="H400" s="666"/>
      <c r="I400" s="667"/>
      <c r="J400" s="666"/>
      <c r="K400" s="667"/>
      <c r="L400" s="666"/>
      <c r="M400" s="667"/>
      <c r="N400" s="666"/>
      <c r="O400" s="667"/>
      <c r="P400" s="666"/>
      <c r="Q400" s="667"/>
      <c r="R400" s="666"/>
      <c r="S400" s="667"/>
      <c r="T400" s="473"/>
      <c r="U400" s="63">
        <f t="shared" si="41"/>
        <v>0</v>
      </c>
      <c r="V400" s="387">
        <f>IF(T397="na",0,10)</f>
        <v>10</v>
      </c>
      <c r="W400" s="85">
        <f>IF((COUNTIF(D400:S400,"a")+COUNTIF(D400:S400,"s"))&gt;0,IF((COUNTIF(D393:S395,"a")+COUNTIF(D393:S395,"s"))&gt;0,0,COUNTIF(D400:S400,"a")+COUNTIF(D400:S400,"s")+COUNTIF(T397,"na")),COUNTIF(D400:S400,"a")+COUNTIF(D400:S400,"s")+COUNTIF(T397,"na"))</f>
        <v>0</v>
      </c>
      <c r="X400" s="334"/>
      <c r="Y400" s="280"/>
      <c r="Z400" s="302" t="s">
        <v>239</v>
      </c>
      <c r="AA400" s="280"/>
      <c r="AB400" s="280"/>
      <c r="AC400" s="280"/>
      <c r="AD400" s="280"/>
      <c r="AE400" s="280"/>
      <c r="AF400" s="280"/>
      <c r="AG400" s="280"/>
      <c r="AH400" s="280"/>
      <c r="AI400" s="280"/>
      <c r="AJ400" s="280"/>
      <c r="AK400" s="280"/>
      <c r="AL400" s="280"/>
      <c r="AM400" s="280"/>
      <c r="AN400" s="280"/>
      <c r="AO400" s="280"/>
      <c r="AP400" s="280"/>
      <c r="AQ400" s="280"/>
      <c r="AR400" s="280"/>
      <c r="AS400" s="280"/>
      <c r="AT400" s="280"/>
      <c r="AU400" s="280"/>
      <c r="AV400" s="280"/>
      <c r="AW400" s="280"/>
      <c r="AX400" s="280"/>
      <c r="AY400" s="280"/>
      <c r="AZ400" s="280"/>
      <c r="BA400" s="280"/>
      <c r="BB400" s="280"/>
      <c r="BC400" s="280"/>
      <c r="BD400" s="280"/>
      <c r="BE400" s="280"/>
      <c r="BF400" s="280"/>
      <c r="BG400" s="280"/>
      <c r="BH400" s="280"/>
      <c r="BI400" s="280"/>
      <c r="BJ400" s="280"/>
      <c r="BK400" s="280"/>
      <c r="BL400" s="280"/>
      <c r="BM400" s="280"/>
      <c r="BN400" s="280"/>
      <c r="BO400" s="280"/>
      <c r="BP400" s="280"/>
      <c r="BQ400" s="280"/>
      <c r="BR400" s="280"/>
      <c r="BS400" s="280"/>
      <c r="BT400" s="280"/>
      <c r="BU400" s="280"/>
      <c r="BV400" s="280"/>
      <c r="BW400" s="280"/>
      <c r="BX400" s="280"/>
      <c r="BY400" s="280"/>
      <c r="BZ400" s="280"/>
      <c r="CA400" s="280"/>
      <c r="CB400" s="280"/>
      <c r="CC400" s="280"/>
      <c r="CD400" s="280"/>
      <c r="CE400" s="280"/>
      <c r="CF400" s="280"/>
      <c r="CG400" s="280"/>
      <c r="CH400" s="280"/>
    </row>
    <row r="401" spans="1:102" ht="27.95" customHeight="1" x14ac:dyDescent="0.2">
      <c r="A401" s="383"/>
      <c r="B401" s="237" t="s">
        <v>1192</v>
      </c>
      <c r="C401" s="145" t="s">
        <v>1199</v>
      </c>
      <c r="D401" s="666"/>
      <c r="E401" s="667"/>
      <c r="F401" s="666"/>
      <c r="G401" s="667"/>
      <c r="H401" s="666"/>
      <c r="I401" s="667"/>
      <c r="J401" s="666"/>
      <c r="K401" s="667"/>
      <c r="L401" s="666"/>
      <c r="M401" s="667"/>
      <c r="N401" s="666"/>
      <c r="O401" s="667"/>
      <c r="P401" s="666"/>
      <c r="Q401" s="667"/>
      <c r="R401" s="666"/>
      <c r="S401" s="667"/>
      <c r="T401" s="473"/>
      <c r="U401" s="63">
        <f t="shared" si="41"/>
        <v>0</v>
      </c>
      <c r="V401" s="387">
        <f>IF(T397="na",0,10)</f>
        <v>10</v>
      </c>
      <c r="W401" s="85">
        <f>IF((COUNTIF(D401:S401,"a")+COUNTIF(D401:S401,"s"))&gt;0,IF((COUNTIF(D393:S395,"a")+COUNTIF(D393:S395,"s"))&gt;0,0,COUNTIF(D401:S401,"a")+COUNTIF(D401:S401,"s")+COUNTIF(T397,"na")),COUNTIF(D401:S401,"a")+COUNTIF(D401:S401,"s")+COUNTIF(T397,"na"))</f>
        <v>0</v>
      </c>
      <c r="X401" s="334"/>
      <c r="Y401" s="280"/>
      <c r="Z401" s="302" t="s">
        <v>239</v>
      </c>
      <c r="CI401" s="3"/>
      <c r="CJ401" s="3"/>
      <c r="CK401" s="3"/>
      <c r="CL401" s="3"/>
      <c r="CM401" s="3"/>
      <c r="CN401" s="3"/>
      <c r="CO401" s="3"/>
      <c r="CP401" s="3"/>
      <c r="CQ401" s="3"/>
      <c r="CR401" s="3"/>
      <c r="CS401" s="3"/>
      <c r="CT401" s="3"/>
      <c r="CU401" s="3"/>
      <c r="CV401" s="3"/>
      <c r="CW401" s="3"/>
      <c r="CX401" s="3"/>
    </row>
    <row r="402" spans="1:102" ht="30" customHeight="1" x14ac:dyDescent="0.2">
      <c r="A402" s="383"/>
      <c r="B402" s="237"/>
      <c r="C402" s="368" t="s">
        <v>1200</v>
      </c>
      <c r="D402" s="666"/>
      <c r="E402" s="770"/>
      <c r="F402" s="770"/>
      <c r="G402" s="770"/>
      <c r="H402" s="770"/>
      <c r="I402" s="770"/>
      <c r="J402" s="770"/>
      <c r="K402" s="770"/>
      <c r="L402" s="770"/>
      <c r="M402" s="770"/>
      <c r="N402" s="770"/>
      <c r="O402" s="770"/>
      <c r="P402" s="770"/>
      <c r="Q402" s="770"/>
      <c r="R402" s="770"/>
      <c r="S402" s="770"/>
      <c r="T402" s="770"/>
      <c r="U402" s="770"/>
      <c r="V402" s="667"/>
      <c r="X402" s="350"/>
      <c r="Y402" s="280"/>
      <c r="Z402" s="302"/>
      <c r="CI402" s="3"/>
      <c r="CJ402" s="3"/>
      <c r="CK402" s="3"/>
      <c r="CL402" s="3"/>
      <c r="CM402" s="3"/>
      <c r="CN402" s="3"/>
      <c r="CO402" s="3"/>
      <c r="CP402" s="3"/>
      <c r="CQ402" s="3"/>
      <c r="CR402" s="3"/>
      <c r="CS402" s="3"/>
      <c r="CT402" s="3"/>
      <c r="CU402" s="3"/>
      <c r="CV402" s="3"/>
      <c r="CW402" s="3"/>
      <c r="CX402" s="3"/>
    </row>
    <row r="403" spans="1:102" ht="27.95" customHeight="1" x14ac:dyDescent="0.2">
      <c r="A403" s="383"/>
      <c r="B403" s="237" t="s">
        <v>486</v>
      </c>
      <c r="C403" s="145" t="s">
        <v>255</v>
      </c>
      <c r="D403" s="666"/>
      <c r="E403" s="667"/>
      <c r="F403" s="666"/>
      <c r="G403" s="667"/>
      <c r="H403" s="666"/>
      <c r="I403" s="667"/>
      <c r="J403" s="666"/>
      <c r="K403" s="667"/>
      <c r="L403" s="666"/>
      <c r="M403" s="667"/>
      <c r="N403" s="666"/>
      <c r="O403" s="667"/>
      <c r="P403" s="666"/>
      <c r="Q403" s="667"/>
      <c r="R403" s="666"/>
      <c r="S403" s="667"/>
      <c r="T403" s="112"/>
      <c r="U403" s="63">
        <f t="shared" si="40"/>
        <v>0</v>
      </c>
      <c r="V403" s="387">
        <f>IF(T403="na",0,10)</f>
        <v>10</v>
      </c>
      <c r="W403" s="85">
        <f>COUNTIF(D403:S403,"a")+COUNTIF(D403:S403,"s")+COUNTIF(T403,"na")</f>
        <v>0</v>
      </c>
      <c r="X403" s="334"/>
      <c r="Y403" s="280"/>
      <c r="Z403" s="302" t="s">
        <v>239</v>
      </c>
      <c r="CI403" s="3"/>
      <c r="CJ403" s="3"/>
      <c r="CK403" s="3"/>
      <c r="CL403" s="3"/>
      <c r="CM403" s="3"/>
      <c r="CN403" s="3"/>
      <c r="CO403" s="3"/>
      <c r="CP403" s="3"/>
      <c r="CQ403" s="3"/>
      <c r="CR403" s="3"/>
      <c r="CS403" s="3"/>
      <c r="CT403" s="3"/>
      <c r="CU403" s="3"/>
      <c r="CV403" s="3"/>
      <c r="CW403" s="3"/>
      <c r="CX403" s="3"/>
    </row>
    <row r="404" spans="1:102" ht="45" customHeight="1" thickBot="1" x14ac:dyDescent="0.25">
      <c r="A404" s="383"/>
      <c r="B404" s="237" t="s">
        <v>487</v>
      </c>
      <c r="C404" s="145" t="s">
        <v>380</v>
      </c>
      <c r="D404" s="666"/>
      <c r="E404" s="667"/>
      <c r="F404" s="666"/>
      <c r="G404" s="667"/>
      <c r="H404" s="666"/>
      <c r="I404" s="667"/>
      <c r="J404" s="666"/>
      <c r="K404" s="667"/>
      <c r="L404" s="666"/>
      <c r="M404" s="667"/>
      <c r="N404" s="666"/>
      <c r="O404" s="667"/>
      <c r="P404" s="666"/>
      <c r="Q404" s="667"/>
      <c r="R404" s="666"/>
      <c r="S404" s="667"/>
      <c r="T404" s="113" t="str">
        <f>IF(T403="na", "na", "")</f>
        <v/>
      </c>
      <c r="U404" s="63">
        <f t="shared" si="40"/>
        <v>0</v>
      </c>
      <c r="V404" s="387">
        <f>IF(T404="na",0,10)</f>
        <v>10</v>
      </c>
      <c r="W404" s="85">
        <f>COUNTIF(D404:S404,"a")+COUNTIF(D404:S404,"s")+COUNTIF(T404,"na")</f>
        <v>0</v>
      </c>
      <c r="X404" s="334"/>
      <c r="Y404" s="280"/>
      <c r="Z404" s="302" t="s">
        <v>239</v>
      </c>
      <c r="CI404" s="3"/>
      <c r="CJ404" s="3"/>
      <c r="CK404" s="3"/>
      <c r="CL404" s="3"/>
      <c r="CM404" s="3"/>
      <c r="CN404" s="3"/>
      <c r="CO404" s="3"/>
      <c r="CP404" s="3"/>
      <c r="CQ404" s="3"/>
      <c r="CR404" s="3"/>
      <c r="CS404" s="3"/>
      <c r="CT404" s="3"/>
      <c r="CU404" s="3"/>
      <c r="CV404" s="3"/>
      <c r="CW404" s="3"/>
      <c r="CX404" s="3"/>
    </row>
    <row r="405" spans="1:102" s="74" customFormat="1" ht="18.75" customHeight="1" thickTop="1" thickBot="1" x14ac:dyDescent="0.25">
      <c r="A405" s="383"/>
      <c r="B405" s="102"/>
      <c r="C405" s="142"/>
      <c r="D405" s="677" t="s">
        <v>515</v>
      </c>
      <c r="E405" s="760"/>
      <c r="F405" s="760"/>
      <c r="G405" s="760"/>
      <c r="H405" s="760"/>
      <c r="I405" s="760"/>
      <c r="J405" s="760"/>
      <c r="K405" s="760"/>
      <c r="L405" s="760"/>
      <c r="M405" s="760"/>
      <c r="N405" s="760"/>
      <c r="O405" s="760"/>
      <c r="P405" s="760"/>
      <c r="Q405" s="760"/>
      <c r="R405" s="760"/>
      <c r="S405" s="760"/>
      <c r="T405" s="761"/>
      <c r="U405" s="2">
        <f>SUM(U393:U404)</f>
        <v>0</v>
      </c>
      <c r="V405" s="388">
        <f>SUM(V393:V404)</f>
        <v>85</v>
      </c>
      <c r="W405" s="277"/>
      <c r="X405" s="277"/>
      <c r="Y405" s="308"/>
      <c r="Z405" s="304"/>
      <c r="AA405" s="283"/>
      <c r="AB405" s="283"/>
      <c r="AC405" s="283"/>
      <c r="AD405" s="283"/>
      <c r="AE405" s="283"/>
      <c r="AF405" s="283"/>
      <c r="AG405" s="283"/>
      <c r="AH405" s="283"/>
      <c r="AI405" s="283"/>
      <c r="AJ405" s="283"/>
      <c r="AK405" s="283"/>
      <c r="AL405" s="283"/>
      <c r="AM405" s="283"/>
      <c r="AN405" s="283"/>
      <c r="AO405" s="283"/>
      <c r="AP405" s="283"/>
      <c r="AQ405" s="283"/>
      <c r="AR405" s="283"/>
      <c r="AS405" s="283"/>
      <c r="AT405" s="283"/>
      <c r="AU405" s="283"/>
      <c r="AV405" s="283"/>
      <c r="AW405" s="283"/>
      <c r="AX405" s="283"/>
      <c r="AY405" s="283"/>
      <c r="AZ405" s="283"/>
      <c r="BA405" s="283"/>
      <c r="BB405" s="283"/>
      <c r="BC405" s="283"/>
      <c r="BD405" s="283"/>
      <c r="BE405" s="283"/>
      <c r="BF405" s="283"/>
      <c r="BG405" s="283"/>
      <c r="BH405" s="283"/>
      <c r="BI405" s="283"/>
      <c r="BJ405" s="283"/>
      <c r="BK405" s="283"/>
      <c r="BL405" s="283"/>
      <c r="BM405" s="283"/>
      <c r="BN405" s="283"/>
      <c r="BO405" s="283"/>
      <c r="BP405" s="283"/>
      <c r="BQ405" s="283"/>
      <c r="BR405" s="283"/>
      <c r="BS405" s="283"/>
      <c r="BT405" s="283"/>
      <c r="BU405" s="283"/>
      <c r="BV405" s="283"/>
      <c r="BW405" s="283"/>
      <c r="BX405" s="283"/>
      <c r="BY405" s="283"/>
      <c r="BZ405" s="283"/>
      <c r="CA405" s="283"/>
      <c r="CB405" s="283"/>
      <c r="CC405" s="283"/>
      <c r="CD405" s="283"/>
      <c r="CE405" s="283"/>
      <c r="CF405" s="283"/>
      <c r="CG405" s="283"/>
      <c r="CH405" s="283"/>
      <c r="CI405" s="283"/>
      <c r="CJ405" s="283"/>
      <c r="CK405" s="283"/>
      <c r="CL405" s="283"/>
      <c r="CM405" s="283"/>
      <c r="CN405" s="283"/>
      <c r="CO405" s="283"/>
      <c r="CP405" s="283"/>
      <c r="CQ405" s="283"/>
      <c r="CR405" s="283"/>
      <c r="CS405" s="283"/>
      <c r="CT405" s="283"/>
      <c r="CU405" s="283"/>
      <c r="CV405" s="283"/>
      <c r="CW405" s="283"/>
      <c r="CX405" s="283"/>
    </row>
    <row r="406" spans="1:102" ht="21.6" customHeight="1" thickBot="1" x14ac:dyDescent="0.25">
      <c r="A406" s="382"/>
      <c r="B406" s="151"/>
      <c r="C406" s="177"/>
      <c r="D406" s="875"/>
      <c r="E406" s="682"/>
      <c r="F406" s="882">
        <f>IF(AND(T393="na",T397="na",T403="na"),0,IF(AND(T393="na",T399="na"),30,IF(T393="na",40,IF(T397="na",30,50))))</f>
        <v>50</v>
      </c>
      <c r="G406" s="675"/>
      <c r="H406" s="675"/>
      <c r="I406" s="675"/>
      <c r="J406" s="675"/>
      <c r="K406" s="675"/>
      <c r="L406" s="675"/>
      <c r="M406" s="675"/>
      <c r="N406" s="675"/>
      <c r="O406" s="675"/>
      <c r="P406" s="675"/>
      <c r="Q406" s="675"/>
      <c r="R406" s="675"/>
      <c r="S406" s="675"/>
      <c r="T406" s="675"/>
      <c r="U406" s="675"/>
      <c r="V406" s="676"/>
      <c r="Z406" s="302"/>
    </row>
    <row r="407" spans="1:102" ht="30" customHeight="1" thickBot="1" x14ac:dyDescent="0.25">
      <c r="A407" s="383"/>
      <c r="B407" s="235" t="s">
        <v>488</v>
      </c>
      <c r="C407" s="148" t="s">
        <v>297</v>
      </c>
      <c r="D407" s="14"/>
      <c r="E407" s="15"/>
      <c r="F407" s="16"/>
      <c r="G407" s="17"/>
      <c r="H407" s="14"/>
      <c r="I407" s="15"/>
      <c r="J407" s="16"/>
      <c r="K407" s="23"/>
      <c r="L407" s="13" t="s">
        <v>514</v>
      </c>
      <c r="M407" s="15"/>
      <c r="N407" s="16"/>
      <c r="O407" s="17"/>
      <c r="P407" s="14"/>
      <c r="Q407" s="15"/>
      <c r="R407" s="16"/>
      <c r="S407" s="17"/>
      <c r="T407" s="18"/>
      <c r="U407" s="33"/>
      <c r="V407" s="393"/>
      <c r="X407" s="350"/>
      <c r="Y407" s="280"/>
      <c r="Z407" s="302"/>
      <c r="AB407" s="479"/>
      <c r="AC407" s="479"/>
      <c r="AD407" s="479"/>
      <c r="CI407" s="3"/>
      <c r="CJ407" s="3"/>
      <c r="CK407" s="3"/>
      <c r="CL407" s="3"/>
      <c r="CM407" s="3"/>
      <c r="CN407" s="3"/>
      <c r="CO407" s="3"/>
      <c r="CP407" s="3"/>
      <c r="CQ407" s="3"/>
      <c r="CR407" s="3"/>
      <c r="CS407" s="3"/>
      <c r="CT407" s="3"/>
      <c r="CU407" s="3"/>
      <c r="CV407" s="3"/>
      <c r="CW407" s="3"/>
      <c r="CX407" s="3"/>
    </row>
    <row r="408" spans="1:102" ht="27.95" customHeight="1" x14ac:dyDescent="0.2">
      <c r="A408" s="383"/>
      <c r="B408" s="234" t="s">
        <v>298</v>
      </c>
      <c r="C408" s="207" t="s">
        <v>1063</v>
      </c>
      <c r="D408" s="666"/>
      <c r="E408" s="667"/>
      <c r="F408" s="666"/>
      <c r="G408" s="667"/>
      <c r="H408" s="666"/>
      <c r="I408" s="667"/>
      <c r="J408" s="666"/>
      <c r="K408" s="667"/>
      <c r="L408" s="666"/>
      <c r="M408" s="667"/>
      <c r="N408" s="666"/>
      <c r="O408" s="667"/>
      <c r="P408" s="666"/>
      <c r="Q408" s="667"/>
      <c r="R408" s="666"/>
      <c r="S408" s="667"/>
      <c r="T408" s="81"/>
      <c r="U408" s="63">
        <f>IF(OR(D408="s",F408="s",H408="s",J408="s",L408="s",N408="s",P408="s",R408="s"), 0, IF(OR(D408="a",F408="a",H408="a",J408="a",L408="a",N408="a",P408="a",R408="a"),V408,0))</f>
        <v>0</v>
      </c>
      <c r="V408" s="387">
        <v>15</v>
      </c>
      <c r="W408" s="85">
        <f>COUNTIF(D408:S408,"a")+COUNTIF(D408:S408,"s")</f>
        <v>0</v>
      </c>
      <c r="X408" s="334"/>
      <c r="Y408" s="280"/>
      <c r="Z408" s="302"/>
      <c r="AB408" s="479"/>
      <c r="AC408" s="479"/>
      <c r="AD408" s="479"/>
      <c r="CI408" s="3"/>
      <c r="CJ408" s="3"/>
      <c r="CK408" s="3"/>
      <c r="CL408" s="3"/>
      <c r="CM408" s="3"/>
      <c r="CN408" s="3"/>
      <c r="CO408" s="3"/>
      <c r="CP408" s="3"/>
      <c r="CQ408" s="3"/>
      <c r="CR408" s="3"/>
      <c r="CS408" s="3"/>
      <c r="CT408" s="3"/>
      <c r="CU408" s="3"/>
      <c r="CV408" s="3"/>
      <c r="CW408" s="3"/>
      <c r="CX408" s="3"/>
    </row>
    <row r="409" spans="1:102" ht="27.95" customHeight="1" x14ac:dyDescent="0.2">
      <c r="A409" s="383"/>
      <c r="B409" s="366" t="s">
        <v>299</v>
      </c>
      <c r="C409" s="207" t="s">
        <v>1083</v>
      </c>
      <c r="D409" s="713"/>
      <c r="E409" s="714"/>
      <c r="F409" s="713"/>
      <c r="G409" s="714"/>
      <c r="H409" s="713"/>
      <c r="I409" s="714"/>
      <c r="J409" s="713"/>
      <c r="K409" s="714"/>
      <c r="L409" s="713"/>
      <c r="M409" s="714"/>
      <c r="N409" s="713"/>
      <c r="O409" s="714"/>
      <c r="P409" s="713"/>
      <c r="Q409" s="714"/>
      <c r="R409" s="713"/>
      <c r="S409" s="714"/>
      <c r="T409" s="81"/>
      <c r="U409" s="63">
        <f>IF(OR(D409="s",F409="s",H409="s",J409="s",L409="s",N409="s",P409="s",R409="s"), 0, IF(OR(D409="a",F409="a",H409="a",J409="a",L409="a",N409="a",P409="a",R409="a"),V409,0))</f>
        <v>0</v>
      </c>
      <c r="V409" s="391">
        <v>5</v>
      </c>
      <c r="W409" s="85">
        <f>COUNTIF(D409:S409,"a")+COUNTIF(D409:S409,"s")</f>
        <v>0</v>
      </c>
      <c r="X409" s="334"/>
      <c r="Y409" s="280"/>
      <c r="Z409" s="302"/>
      <c r="AB409" s="479"/>
      <c r="AC409" s="479"/>
      <c r="AD409" s="479"/>
      <c r="CI409" s="3"/>
      <c r="CJ409" s="3"/>
      <c r="CK409" s="3"/>
      <c r="CL409" s="3"/>
      <c r="CM409" s="3"/>
      <c r="CN409" s="3"/>
      <c r="CO409" s="3"/>
      <c r="CP409" s="3"/>
      <c r="CQ409" s="3"/>
      <c r="CR409" s="3"/>
      <c r="CS409" s="3"/>
      <c r="CT409" s="3"/>
      <c r="CU409" s="3"/>
      <c r="CV409" s="3"/>
      <c r="CW409" s="3"/>
      <c r="CX409" s="3"/>
    </row>
    <row r="410" spans="1:102" ht="27.95" customHeight="1" x14ac:dyDescent="0.2">
      <c r="A410" s="383"/>
      <c r="B410" s="234" t="s">
        <v>300</v>
      </c>
      <c r="C410" s="207" t="s">
        <v>1064</v>
      </c>
      <c r="D410" s="666"/>
      <c r="E410" s="667"/>
      <c r="F410" s="666"/>
      <c r="G410" s="667"/>
      <c r="H410" s="666"/>
      <c r="I410" s="667"/>
      <c r="J410" s="666"/>
      <c r="K410" s="667"/>
      <c r="L410" s="666"/>
      <c r="M410" s="667"/>
      <c r="N410" s="666"/>
      <c r="O410" s="667"/>
      <c r="P410" s="666"/>
      <c r="Q410" s="667"/>
      <c r="R410" s="666"/>
      <c r="S410" s="667"/>
      <c r="T410" s="81"/>
      <c r="U410" s="63">
        <f>IF(OR(D410="s",F410="s",H410="s",J410="s",L410="s",N410="s",P410="s",R410="s"), 0, IF(OR(D410="a",F410="a",H410="a",J410="a",L410="a",N410="a",P410="a",R410="a"),V410,0))</f>
        <v>0</v>
      </c>
      <c r="V410" s="387">
        <v>5</v>
      </c>
      <c r="W410" s="85">
        <f>COUNTIF(D410:S410,"a")+COUNTIF(D410:S410,"s")</f>
        <v>0</v>
      </c>
      <c r="X410" s="334"/>
      <c r="Y410" s="280"/>
      <c r="Z410" s="302"/>
      <c r="AB410" s="479"/>
      <c r="AC410" s="479"/>
      <c r="AD410" s="479"/>
      <c r="CI410" s="3"/>
      <c r="CJ410" s="3"/>
      <c r="CK410" s="3"/>
      <c r="CL410" s="3"/>
      <c r="CM410" s="3"/>
      <c r="CN410" s="3"/>
      <c r="CO410" s="3"/>
      <c r="CP410" s="3"/>
      <c r="CQ410" s="3"/>
      <c r="CR410" s="3"/>
      <c r="CS410" s="3"/>
      <c r="CT410" s="3"/>
      <c r="CU410" s="3"/>
      <c r="CV410" s="3"/>
      <c r="CW410" s="3"/>
      <c r="CX410" s="3"/>
    </row>
    <row r="411" spans="1:102" ht="41.25" thickBot="1" x14ac:dyDescent="0.25">
      <c r="A411" s="383"/>
      <c r="B411" s="234" t="s">
        <v>301</v>
      </c>
      <c r="C411" s="207" t="s">
        <v>302</v>
      </c>
      <c r="D411" s="713"/>
      <c r="E411" s="714"/>
      <c r="F411" s="713"/>
      <c r="G411" s="714"/>
      <c r="H411" s="713"/>
      <c r="I411" s="714"/>
      <c r="J411" s="713"/>
      <c r="K411" s="714"/>
      <c r="L411" s="713"/>
      <c r="M411" s="714"/>
      <c r="N411" s="713"/>
      <c r="O411" s="714"/>
      <c r="P411" s="713"/>
      <c r="Q411" s="714"/>
      <c r="R411" s="713"/>
      <c r="S411" s="714"/>
      <c r="T411" s="81"/>
      <c r="U411" s="63">
        <f>IF(OR(D411="s",F411="s",H411="s",J411="s",L411="s",N411="s",P411="s",R411="s"), 0, IF(OR(D411="a",F411="a",H411="a",J411="a",L411="a",N411="a",P411="a",R411="a"),V411,0))</f>
        <v>0</v>
      </c>
      <c r="V411" s="391">
        <v>5</v>
      </c>
      <c r="W411" s="85">
        <f>COUNTIF(D411:S411,"a")+COUNTIF(D411:S411,"s")</f>
        <v>0</v>
      </c>
      <c r="X411" s="334"/>
      <c r="Y411" s="280"/>
      <c r="Z411" s="302" t="s">
        <v>239</v>
      </c>
      <c r="AB411" s="479"/>
      <c r="AC411" s="479"/>
      <c r="AD411" s="479"/>
      <c r="CI411" s="3"/>
      <c r="CJ411" s="3"/>
      <c r="CK411" s="3"/>
      <c r="CL411" s="3"/>
      <c r="CM411" s="3"/>
      <c r="CN411" s="3"/>
      <c r="CO411" s="3"/>
      <c r="CP411" s="3"/>
      <c r="CQ411" s="3"/>
      <c r="CR411" s="3"/>
      <c r="CS411" s="3"/>
      <c r="CT411" s="3"/>
      <c r="CU411" s="3"/>
      <c r="CV411" s="3"/>
      <c r="CW411" s="3"/>
      <c r="CX411" s="3"/>
    </row>
    <row r="412" spans="1:102" ht="21" customHeight="1" thickTop="1" thickBot="1" x14ac:dyDescent="0.25">
      <c r="A412" s="383"/>
      <c r="B412" s="80"/>
      <c r="C412" s="173"/>
      <c r="D412" s="677" t="s">
        <v>515</v>
      </c>
      <c r="E412" s="760"/>
      <c r="F412" s="760"/>
      <c r="G412" s="760"/>
      <c r="H412" s="760"/>
      <c r="I412" s="760"/>
      <c r="J412" s="760"/>
      <c r="K412" s="760"/>
      <c r="L412" s="760"/>
      <c r="M412" s="760"/>
      <c r="N412" s="760"/>
      <c r="O412" s="760"/>
      <c r="P412" s="760"/>
      <c r="Q412" s="760"/>
      <c r="R412" s="760"/>
      <c r="S412" s="760"/>
      <c r="T412" s="761"/>
      <c r="U412" s="224">
        <f>SUM(U408:U411)</f>
        <v>0</v>
      </c>
      <c r="V412" s="388">
        <f>SUM(V408:V411)</f>
        <v>30</v>
      </c>
      <c r="X412" s="276"/>
      <c r="Y412" s="280"/>
      <c r="Z412" s="302"/>
      <c r="AB412" s="479"/>
      <c r="AC412" s="479"/>
      <c r="AD412" s="479"/>
      <c r="CI412" s="3"/>
      <c r="CJ412" s="3"/>
      <c r="CK412" s="3"/>
      <c r="CL412" s="3"/>
      <c r="CM412" s="3"/>
      <c r="CN412" s="3"/>
      <c r="CO412" s="3"/>
      <c r="CP412" s="3"/>
      <c r="CQ412" s="3"/>
      <c r="CR412" s="3"/>
      <c r="CS412" s="3"/>
      <c r="CT412" s="3"/>
      <c r="CU412" s="3"/>
      <c r="CV412" s="3"/>
      <c r="CW412" s="3"/>
      <c r="CX412" s="3"/>
    </row>
    <row r="413" spans="1:102" ht="21" customHeight="1" thickBot="1" x14ac:dyDescent="0.25">
      <c r="A413" s="382"/>
      <c r="B413" s="456"/>
      <c r="C413" s="457"/>
      <c r="D413" s="875"/>
      <c r="E413" s="682"/>
      <c r="F413" s="881">
        <v>5</v>
      </c>
      <c r="G413" s="675"/>
      <c r="H413" s="675"/>
      <c r="I413" s="675"/>
      <c r="J413" s="675"/>
      <c r="K413" s="675"/>
      <c r="L413" s="675"/>
      <c r="M413" s="675"/>
      <c r="N413" s="675"/>
      <c r="O413" s="675"/>
      <c r="P413" s="675"/>
      <c r="Q413" s="675"/>
      <c r="R413" s="675"/>
      <c r="S413" s="675"/>
      <c r="T413" s="675"/>
      <c r="U413" s="675"/>
      <c r="V413" s="676"/>
      <c r="X413" s="350"/>
      <c r="Y413" s="280"/>
      <c r="Z413" s="302"/>
      <c r="AB413" s="479"/>
      <c r="AC413" s="479"/>
      <c r="AD413" s="479"/>
      <c r="CI413" s="3"/>
      <c r="CJ413" s="3"/>
      <c r="CK413" s="3"/>
      <c r="CL413" s="3"/>
      <c r="CM413" s="3"/>
      <c r="CN413" s="3"/>
      <c r="CO413" s="3"/>
      <c r="CP413" s="3"/>
      <c r="CQ413" s="3"/>
      <c r="CR413" s="3"/>
      <c r="CS413" s="3"/>
      <c r="CT413" s="3"/>
      <c r="CU413" s="3"/>
      <c r="CV413" s="3"/>
      <c r="CW413" s="3"/>
      <c r="CX413" s="3"/>
    </row>
    <row r="414" spans="1:102" ht="30" customHeight="1" thickBot="1" x14ac:dyDescent="0.25">
      <c r="A414" s="380"/>
      <c r="B414" s="244" t="s">
        <v>303</v>
      </c>
      <c r="C414" s="226" t="s">
        <v>1156</v>
      </c>
      <c r="D414" s="231"/>
      <c r="E414" s="228"/>
      <c r="F414" s="232"/>
      <c r="G414" s="229"/>
      <c r="H414" s="231"/>
      <c r="I414" s="228"/>
      <c r="J414" s="232"/>
      <c r="K414" s="409"/>
      <c r="L414" s="227" t="s">
        <v>514</v>
      </c>
      <c r="M414" s="228"/>
      <c r="N414" s="232"/>
      <c r="O414" s="229"/>
      <c r="P414" s="231"/>
      <c r="Q414" s="228"/>
      <c r="R414" s="232"/>
      <c r="S414" s="229"/>
      <c r="T414" s="325"/>
      <c r="U414" s="403"/>
      <c r="V414" s="398"/>
      <c r="X414" s="350"/>
      <c r="Y414" s="280"/>
      <c r="Z414" s="302"/>
      <c r="AB414" s="300"/>
      <c r="AC414" s="300"/>
      <c r="AD414" s="300"/>
      <c r="CI414" s="3"/>
      <c r="CJ414" s="3"/>
      <c r="CK414" s="3"/>
      <c r="CL414" s="3"/>
      <c r="CM414" s="3"/>
      <c r="CN414" s="3"/>
      <c r="CO414" s="3"/>
      <c r="CP414" s="3"/>
      <c r="CQ414" s="3"/>
      <c r="CR414" s="3"/>
      <c r="CS414" s="3"/>
      <c r="CT414" s="3"/>
      <c r="CU414" s="3"/>
      <c r="CV414" s="3"/>
      <c r="CW414" s="3"/>
      <c r="CX414" s="3"/>
    </row>
    <row r="415" spans="1:102" s="79" customFormat="1" ht="40.5" x14ac:dyDescent="0.2">
      <c r="A415" s="383"/>
      <c r="B415" s="233" t="s">
        <v>304</v>
      </c>
      <c r="C415" s="206" t="s">
        <v>211</v>
      </c>
      <c r="D415" s="678"/>
      <c r="E415" s="679"/>
      <c r="F415" s="678"/>
      <c r="G415" s="679"/>
      <c r="H415" s="678"/>
      <c r="I415" s="679"/>
      <c r="J415" s="678"/>
      <c r="K415" s="679"/>
      <c r="L415" s="678"/>
      <c r="M415" s="679"/>
      <c r="N415" s="678"/>
      <c r="O415" s="679"/>
      <c r="P415" s="678"/>
      <c r="Q415" s="679"/>
      <c r="R415" s="678"/>
      <c r="S415" s="679"/>
      <c r="T415" s="81"/>
      <c r="U415" s="66">
        <f>IF(OR(D415="s",F415="s",H415="s",J415="s",L415="s",N415="s",P415="s",R415="s"), 0, IF(OR(D415="a",F415="a",H415="a",J415="a",L415="a",N415="a",P415="a",R415="a"),V415,0))</f>
        <v>0</v>
      </c>
      <c r="V415" s="390">
        <v>10</v>
      </c>
      <c r="W415" s="85">
        <f>COUNTIF(D415:S415,"a")+COUNTIF(D415:S415,"s")</f>
        <v>0</v>
      </c>
      <c r="X415" s="334"/>
      <c r="Y415" s="280"/>
      <c r="Z415" s="302" t="s">
        <v>239</v>
      </c>
      <c r="AA415" s="280"/>
      <c r="AB415" s="479"/>
      <c r="AC415" s="479"/>
      <c r="AD415" s="479"/>
      <c r="AE415" s="280"/>
      <c r="AF415" s="280"/>
      <c r="AG415" s="280"/>
      <c r="AH415" s="280"/>
      <c r="AI415" s="280"/>
      <c r="AJ415" s="280"/>
      <c r="AK415" s="280"/>
      <c r="AL415" s="280"/>
      <c r="AM415" s="280"/>
      <c r="AN415" s="280"/>
      <c r="AO415" s="280"/>
      <c r="AP415" s="280"/>
      <c r="AQ415" s="280"/>
      <c r="AR415" s="280"/>
      <c r="AS415" s="280"/>
      <c r="AT415" s="280"/>
      <c r="AU415" s="286"/>
      <c r="AV415" s="286"/>
      <c r="AW415" s="286"/>
      <c r="AX415" s="286"/>
      <c r="AY415" s="286"/>
      <c r="AZ415" s="286"/>
      <c r="BA415" s="286"/>
      <c r="BB415" s="286"/>
      <c r="BC415" s="286"/>
      <c r="BD415" s="286"/>
      <c r="BE415" s="286"/>
      <c r="BF415" s="286"/>
      <c r="BG415" s="286"/>
      <c r="BH415" s="286"/>
      <c r="BI415" s="286"/>
      <c r="BJ415" s="286"/>
      <c r="BK415" s="286"/>
      <c r="BL415" s="286"/>
      <c r="BM415" s="286"/>
      <c r="BN415" s="286"/>
      <c r="BO415" s="286"/>
      <c r="BP415" s="286"/>
      <c r="BQ415" s="286"/>
      <c r="BR415" s="286"/>
      <c r="BS415" s="286"/>
      <c r="BT415" s="286"/>
      <c r="BU415" s="286"/>
      <c r="BV415" s="286"/>
      <c r="BW415" s="286"/>
      <c r="BX415" s="286"/>
      <c r="BY415" s="286"/>
      <c r="BZ415" s="286"/>
      <c r="CA415" s="286"/>
      <c r="CB415" s="286"/>
      <c r="CC415" s="286"/>
      <c r="CD415" s="286"/>
      <c r="CE415" s="286"/>
      <c r="CF415" s="286"/>
      <c r="CG415" s="286"/>
      <c r="CH415" s="286"/>
    </row>
    <row r="416" spans="1:102" ht="40.5" x14ac:dyDescent="0.2">
      <c r="A416" s="383"/>
      <c r="B416" s="234" t="s">
        <v>305</v>
      </c>
      <c r="C416" s="219" t="s">
        <v>576</v>
      </c>
      <c r="D416" s="666"/>
      <c r="E416" s="667"/>
      <c r="F416" s="666"/>
      <c r="G416" s="667"/>
      <c r="H416" s="666"/>
      <c r="I416" s="667"/>
      <c r="J416" s="666"/>
      <c r="K416" s="667"/>
      <c r="L416" s="666"/>
      <c r="M416" s="667"/>
      <c r="N416" s="666"/>
      <c r="O416" s="667"/>
      <c r="P416" s="666"/>
      <c r="Q416" s="667"/>
      <c r="R416" s="666"/>
      <c r="S416" s="667"/>
      <c r="T416" s="81"/>
      <c r="U416" s="63">
        <f>IF(OR(D416="s",F416="s",H416="s",J416="s",L416="s",N416="s",P416="s",R416="s"), 0, IF(OR(D416="a",F416="a",H416="a",J416="a",L416="a",N416="a",P416="a",R416="a"),V416,0))</f>
        <v>0</v>
      </c>
      <c r="V416" s="387">
        <v>40</v>
      </c>
      <c r="W416" s="85">
        <f>COUNTIF(D416:S416,"a")+COUNTIF(D416:S416,"s")</f>
        <v>0</v>
      </c>
      <c r="X416" s="334"/>
      <c r="Y416" s="280"/>
      <c r="Z416" s="302"/>
      <c r="AB416" s="479"/>
      <c r="AC416" s="479"/>
      <c r="AD416" s="479"/>
      <c r="CI416" s="3"/>
      <c r="CJ416" s="3"/>
      <c r="CK416" s="3"/>
      <c r="CL416" s="3"/>
      <c r="CM416" s="3"/>
      <c r="CN416" s="3"/>
      <c r="CO416" s="3"/>
      <c r="CP416" s="3"/>
      <c r="CQ416" s="3"/>
      <c r="CR416" s="3"/>
      <c r="CS416" s="3"/>
      <c r="CT416" s="3"/>
      <c r="CU416" s="3"/>
      <c r="CV416" s="3"/>
      <c r="CW416" s="3"/>
      <c r="CX416" s="3"/>
    </row>
    <row r="417" spans="1:86" s="3" customFormat="1" ht="22.5" x14ac:dyDescent="0.2">
      <c r="A417" s="383"/>
      <c r="B417" s="234" t="s">
        <v>306</v>
      </c>
      <c r="C417" s="207" t="s">
        <v>577</v>
      </c>
      <c r="D417" s="713"/>
      <c r="E417" s="714"/>
      <c r="F417" s="713"/>
      <c r="G417" s="714"/>
      <c r="H417" s="713"/>
      <c r="I417" s="714"/>
      <c r="J417" s="713"/>
      <c r="K417" s="714"/>
      <c r="L417" s="713"/>
      <c r="M417" s="714"/>
      <c r="N417" s="713"/>
      <c r="O417" s="714"/>
      <c r="P417" s="713"/>
      <c r="Q417" s="714"/>
      <c r="R417" s="713"/>
      <c r="S417" s="714"/>
      <c r="T417" s="81"/>
      <c r="U417" s="63">
        <f>IF(OR(D417="s",F417="s",H417="s",J417="s",L417="s",N417="s",P417="s",R417="s"), 0, IF(OR(D417="a",F417="a",H417="a",J417="a",L417="a",N417="a",P417="a",R417="a"),V417,0))</f>
        <v>0</v>
      </c>
      <c r="V417" s="391">
        <v>20</v>
      </c>
      <c r="W417" s="85">
        <f>COUNTIF(D417:S417,"a")+COUNTIF(D417:S417,"s")</f>
        <v>0</v>
      </c>
      <c r="X417" s="334"/>
      <c r="Y417" s="280"/>
      <c r="Z417" s="302" t="s">
        <v>239</v>
      </c>
      <c r="AA417" s="280"/>
      <c r="AB417" s="479"/>
      <c r="AC417" s="479"/>
      <c r="AD417" s="479"/>
      <c r="AE417" s="280"/>
      <c r="AF417" s="280"/>
      <c r="AG417" s="280"/>
      <c r="AH417" s="280"/>
      <c r="AI417" s="280"/>
      <c r="AJ417" s="280"/>
      <c r="AK417" s="280"/>
      <c r="AL417" s="280"/>
      <c r="AM417" s="280"/>
      <c r="AN417" s="280"/>
      <c r="AO417" s="280"/>
      <c r="AP417" s="280"/>
      <c r="AQ417" s="280"/>
      <c r="AR417" s="280"/>
      <c r="AS417" s="280"/>
      <c r="AT417" s="280"/>
      <c r="AU417" s="280"/>
      <c r="AV417" s="280"/>
      <c r="AW417" s="280"/>
      <c r="AX417" s="280"/>
      <c r="AY417" s="280"/>
      <c r="AZ417" s="280"/>
      <c r="BA417" s="280"/>
      <c r="BB417" s="280"/>
      <c r="BC417" s="280"/>
      <c r="BD417" s="280"/>
      <c r="BE417" s="280"/>
      <c r="BF417" s="280"/>
      <c r="BG417" s="280"/>
      <c r="BH417" s="280"/>
      <c r="BI417" s="280"/>
      <c r="BJ417" s="280"/>
      <c r="BK417" s="280"/>
      <c r="BL417" s="280"/>
      <c r="BM417" s="280"/>
      <c r="BN417" s="280"/>
      <c r="BO417" s="280"/>
      <c r="BP417" s="280"/>
      <c r="BQ417" s="280"/>
      <c r="BR417" s="280"/>
      <c r="BS417" s="280"/>
      <c r="BT417" s="280"/>
      <c r="BU417" s="280"/>
      <c r="BV417" s="280"/>
      <c r="BW417" s="280"/>
      <c r="BX417" s="280"/>
      <c r="BY417" s="280"/>
      <c r="BZ417" s="280"/>
      <c r="CA417" s="280"/>
      <c r="CB417" s="280"/>
      <c r="CC417" s="280"/>
      <c r="CD417" s="280"/>
      <c r="CE417" s="280"/>
      <c r="CF417" s="280"/>
      <c r="CG417" s="280"/>
      <c r="CH417" s="280"/>
    </row>
    <row r="418" spans="1:86" s="3" customFormat="1" ht="45" customHeight="1" thickBot="1" x14ac:dyDescent="0.25">
      <c r="A418" s="383"/>
      <c r="B418" s="234" t="s">
        <v>1157</v>
      </c>
      <c r="C418" s="207" t="s">
        <v>1158</v>
      </c>
      <c r="D418" s="713"/>
      <c r="E418" s="714"/>
      <c r="F418" s="713"/>
      <c r="G418" s="714"/>
      <c r="H418" s="713"/>
      <c r="I418" s="714"/>
      <c r="J418" s="713"/>
      <c r="K418" s="714"/>
      <c r="L418" s="713"/>
      <c r="M418" s="714"/>
      <c r="N418" s="713"/>
      <c r="O418" s="714"/>
      <c r="P418" s="713"/>
      <c r="Q418" s="714"/>
      <c r="R418" s="713"/>
      <c r="S418" s="714"/>
      <c r="T418" s="81"/>
      <c r="U418" s="63">
        <f>IF(OR(D418="s",F418="s",H418="s",J418="s",L418="s",N418="s",P418="s",R418="s"), 0, IF(OR(D418="a",F418="a",H418="a",J418="a",L418="a",N418="a",P418="a",R418="a"),V418,0))</f>
        <v>0</v>
      </c>
      <c r="V418" s="391">
        <v>30</v>
      </c>
      <c r="W418" s="85">
        <f>COUNTIF(D418:S418,"a")+COUNTIF(D418:S418,"s")</f>
        <v>0</v>
      </c>
      <c r="X418" s="334"/>
      <c r="Y418" s="280"/>
      <c r="Z418" s="302"/>
      <c r="AA418" s="280"/>
      <c r="AB418" s="479"/>
      <c r="AC418" s="479"/>
      <c r="AD418" s="479"/>
      <c r="AE418" s="280"/>
      <c r="AF418" s="280"/>
      <c r="AG418" s="280"/>
      <c r="AH418" s="280"/>
      <c r="AI418" s="280"/>
      <c r="AJ418" s="280"/>
      <c r="AK418" s="280"/>
      <c r="AL418" s="280"/>
      <c r="AM418" s="280"/>
      <c r="AN418" s="280"/>
      <c r="AO418" s="280"/>
      <c r="AP418" s="280"/>
      <c r="AQ418" s="280"/>
      <c r="AR418" s="280"/>
      <c r="AS418" s="280"/>
      <c r="AT418" s="280"/>
      <c r="AU418" s="280"/>
      <c r="AV418" s="280"/>
      <c r="AW418" s="280"/>
      <c r="AX418" s="280"/>
      <c r="AY418" s="280"/>
      <c r="AZ418" s="280"/>
      <c r="BA418" s="280"/>
      <c r="BB418" s="280"/>
      <c r="BC418" s="280"/>
      <c r="BD418" s="280"/>
      <c r="BE418" s="280"/>
      <c r="BF418" s="280"/>
      <c r="BG418" s="280"/>
      <c r="BH418" s="280"/>
      <c r="BI418" s="280"/>
      <c r="BJ418" s="280"/>
      <c r="BK418" s="280"/>
      <c r="BL418" s="280"/>
      <c r="BM418" s="280"/>
      <c r="BN418" s="280"/>
      <c r="BO418" s="280"/>
      <c r="BP418" s="280"/>
      <c r="BQ418" s="280"/>
      <c r="BR418" s="280"/>
      <c r="BS418" s="280"/>
      <c r="BT418" s="280"/>
      <c r="BU418" s="280"/>
      <c r="BV418" s="280"/>
      <c r="BW418" s="280"/>
      <c r="BX418" s="280"/>
      <c r="BY418" s="280"/>
      <c r="BZ418" s="280"/>
      <c r="CA418" s="280"/>
      <c r="CB418" s="280"/>
      <c r="CC418" s="280"/>
      <c r="CD418" s="280"/>
      <c r="CE418" s="280"/>
      <c r="CF418" s="280"/>
      <c r="CG418" s="280"/>
      <c r="CH418" s="280"/>
    </row>
    <row r="419" spans="1:86" s="3" customFormat="1" ht="21" customHeight="1" thickTop="1" thickBot="1" x14ac:dyDescent="0.25">
      <c r="A419" s="383"/>
      <c r="B419" s="80"/>
      <c r="C419" s="173"/>
      <c r="D419" s="677" t="s">
        <v>515</v>
      </c>
      <c r="E419" s="760"/>
      <c r="F419" s="760"/>
      <c r="G419" s="760"/>
      <c r="H419" s="760"/>
      <c r="I419" s="760"/>
      <c r="J419" s="760"/>
      <c r="K419" s="760"/>
      <c r="L419" s="760"/>
      <c r="M419" s="760"/>
      <c r="N419" s="760"/>
      <c r="O419" s="760"/>
      <c r="P419" s="760"/>
      <c r="Q419" s="760"/>
      <c r="R419" s="760"/>
      <c r="S419" s="760"/>
      <c r="T419" s="761"/>
      <c r="U419" s="224">
        <f>SUM(U415:U418)</f>
        <v>0</v>
      </c>
      <c r="V419" s="388">
        <f>SUM(V415:V418)</f>
        <v>100</v>
      </c>
      <c r="W419" s="85"/>
      <c r="X419" s="276"/>
      <c r="Y419" s="280"/>
      <c r="Z419" s="302"/>
      <c r="AA419" s="280"/>
      <c r="AB419" s="300"/>
      <c r="AC419" s="300"/>
      <c r="AD419" s="300"/>
      <c r="AE419" s="280"/>
      <c r="AF419" s="280"/>
      <c r="AG419" s="280"/>
      <c r="AH419" s="280"/>
      <c r="AI419" s="280"/>
      <c r="AJ419" s="280"/>
      <c r="AK419" s="280"/>
      <c r="AL419" s="280"/>
      <c r="AM419" s="280"/>
      <c r="AN419" s="280"/>
      <c r="AO419" s="280"/>
      <c r="AP419" s="280"/>
      <c r="AQ419" s="280"/>
      <c r="AR419" s="280"/>
      <c r="AS419" s="280"/>
      <c r="AT419" s="280"/>
      <c r="AU419" s="280"/>
      <c r="AV419" s="280"/>
      <c r="AW419" s="280"/>
      <c r="AX419" s="280"/>
      <c r="AY419" s="280"/>
      <c r="AZ419" s="280"/>
      <c r="BA419" s="280"/>
      <c r="BB419" s="280"/>
      <c r="BC419" s="280"/>
      <c r="BD419" s="280"/>
      <c r="BE419" s="280"/>
      <c r="BF419" s="280"/>
      <c r="BG419" s="280"/>
      <c r="BH419" s="280"/>
      <c r="BI419" s="280"/>
      <c r="BJ419" s="280"/>
      <c r="BK419" s="280"/>
      <c r="BL419" s="280"/>
      <c r="BM419" s="280"/>
      <c r="BN419" s="280"/>
      <c r="BO419" s="280"/>
      <c r="BP419" s="280"/>
      <c r="BQ419" s="280"/>
      <c r="BR419" s="280"/>
      <c r="BS419" s="280"/>
      <c r="BT419" s="280"/>
      <c r="BU419" s="280"/>
      <c r="BV419" s="280"/>
      <c r="BW419" s="280"/>
      <c r="BX419" s="280"/>
      <c r="BY419" s="280"/>
      <c r="BZ419" s="280"/>
      <c r="CA419" s="280"/>
      <c r="CB419" s="280"/>
      <c r="CC419" s="280"/>
      <c r="CD419" s="280"/>
      <c r="CE419" s="280"/>
      <c r="CF419" s="280"/>
      <c r="CG419" s="280"/>
      <c r="CH419" s="280"/>
    </row>
    <row r="420" spans="1:86" s="3" customFormat="1" ht="21" customHeight="1" thickBot="1" x14ac:dyDescent="0.25">
      <c r="A420" s="382"/>
      <c r="B420" s="456"/>
      <c r="C420" s="457"/>
      <c r="D420" s="875"/>
      <c r="E420" s="682"/>
      <c r="F420" s="773">
        <v>20</v>
      </c>
      <c r="G420" s="774"/>
      <c r="H420" s="774"/>
      <c r="I420" s="774"/>
      <c r="J420" s="774"/>
      <c r="K420" s="774"/>
      <c r="L420" s="774"/>
      <c r="M420" s="774"/>
      <c r="N420" s="774"/>
      <c r="O420" s="774"/>
      <c r="P420" s="774"/>
      <c r="Q420" s="774"/>
      <c r="R420" s="774"/>
      <c r="S420" s="774"/>
      <c r="T420" s="774"/>
      <c r="U420" s="774"/>
      <c r="V420" s="775"/>
      <c r="W420" s="85"/>
      <c r="X420" s="350"/>
      <c r="Y420" s="280"/>
      <c r="Z420" s="302"/>
      <c r="AA420" s="280"/>
      <c r="AB420" s="300"/>
      <c r="AC420" s="300"/>
      <c r="AD420" s="300"/>
      <c r="AE420" s="280"/>
      <c r="AF420" s="280"/>
      <c r="AG420" s="280"/>
      <c r="AH420" s="280"/>
      <c r="AI420" s="280"/>
      <c r="AJ420" s="280"/>
      <c r="AK420" s="280"/>
      <c r="AL420" s="280"/>
      <c r="AM420" s="280"/>
      <c r="AN420" s="280"/>
      <c r="AO420" s="280"/>
      <c r="AP420" s="280"/>
      <c r="AQ420" s="280"/>
      <c r="AR420" s="280"/>
      <c r="AS420" s="280"/>
      <c r="AT420" s="280"/>
      <c r="AU420" s="280"/>
      <c r="AV420" s="280"/>
      <c r="AW420" s="280"/>
      <c r="AX420" s="280"/>
      <c r="AY420" s="280"/>
      <c r="AZ420" s="280"/>
      <c r="BA420" s="280"/>
      <c r="BB420" s="280"/>
      <c r="BC420" s="280"/>
      <c r="BD420" s="280"/>
      <c r="BE420" s="280"/>
      <c r="BF420" s="280"/>
      <c r="BG420" s="280"/>
      <c r="BH420" s="280"/>
      <c r="BI420" s="280"/>
      <c r="BJ420" s="280"/>
      <c r="BK420" s="280"/>
      <c r="BL420" s="280"/>
      <c r="BM420" s="280"/>
      <c r="BN420" s="280"/>
      <c r="BO420" s="280"/>
      <c r="BP420" s="280"/>
      <c r="BQ420" s="280"/>
      <c r="BR420" s="280"/>
      <c r="BS420" s="280"/>
      <c r="BT420" s="280"/>
      <c r="BU420" s="280"/>
      <c r="BV420" s="280"/>
      <c r="BW420" s="280"/>
      <c r="BX420" s="280"/>
      <c r="BY420" s="280"/>
      <c r="BZ420" s="280"/>
      <c r="CA420" s="280"/>
      <c r="CB420" s="280"/>
      <c r="CC420" s="280"/>
      <c r="CD420" s="280"/>
      <c r="CE420" s="280"/>
      <c r="CF420" s="280"/>
      <c r="CG420" s="280"/>
      <c r="CH420" s="280"/>
    </row>
    <row r="421" spans="1:86" s="3" customFormat="1" ht="30" customHeight="1" thickBot="1" x14ac:dyDescent="0.25">
      <c r="A421" s="380"/>
      <c r="B421" s="448"/>
      <c r="C421" s="933" t="s">
        <v>41</v>
      </c>
      <c r="D421" s="916"/>
      <c r="E421" s="916"/>
      <c r="F421" s="916"/>
      <c r="G421" s="916"/>
      <c r="H421" s="916"/>
      <c r="I421" s="916"/>
      <c r="J421" s="916"/>
      <c r="K421" s="916"/>
      <c r="L421" s="916"/>
      <c r="M421" s="916"/>
      <c r="N421" s="916"/>
      <c r="O421" s="916"/>
      <c r="P421" s="916"/>
      <c r="Q421" s="916"/>
      <c r="R421" s="916"/>
      <c r="S421" s="916"/>
      <c r="T421" s="916"/>
      <c r="U421" s="916"/>
      <c r="V421" s="917"/>
      <c r="W421" s="85"/>
      <c r="X421" s="360"/>
      <c r="Y421" s="299"/>
      <c r="Z421" s="302"/>
      <c r="AA421" s="280"/>
      <c r="AB421" s="300"/>
      <c r="AC421" s="300"/>
      <c r="AD421" s="300"/>
      <c r="AE421" s="280"/>
      <c r="AF421" s="280"/>
      <c r="AG421" s="280"/>
      <c r="AH421" s="280"/>
      <c r="AI421" s="280"/>
      <c r="AJ421" s="280"/>
      <c r="AK421" s="280"/>
      <c r="AL421" s="280"/>
      <c r="AM421" s="280"/>
      <c r="AN421" s="280"/>
      <c r="AO421" s="280"/>
      <c r="AP421" s="280"/>
      <c r="AQ421" s="280"/>
      <c r="AR421" s="280"/>
      <c r="AS421" s="280"/>
      <c r="AT421" s="280"/>
      <c r="AU421" s="280"/>
      <c r="AV421" s="280"/>
      <c r="AW421" s="280"/>
      <c r="AX421" s="280"/>
      <c r="AY421" s="280"/>
      <c r="AZ421" s="280"/>
      <c r="BA421" s="280"/>
      <c r="BB421" s="280"/>
      <c r="BC421" s="280"/>
      <c r="BD421" s="280"/>
      <c r="BE421" s="280"/>
      <c r="BF421" s="280"/>
      <c r="BG421" s="280"/>
      <c r="BH421" s="280"/>
      <c r="BI421" s="280"/>
      <c r="BJ421" s="280"/>
      <c r="BK421" s="280"/>
      <c r="BL421" s="280"/>
      <c r="BM421" s="280"/>
      <c r="BN421" s="280"/>
      <c r="BO421" s="280"/>
      <c r="BP421" s="280"/>
      <c r="BQ421" s="280"/>
      <c r="BR421" s="280"/>
      <c r="BS421" s="280"/>
      <c r="BT421" s="280"/>
      <c r="BU421" s="280"/>
      <c r="BV421" s="280"/>
      <c r="BW421" s="280"/>
      <c r="BX421" s="280"/>
      <c r="BY421" s="280"/>
      <c r="BZ421" s="280"/>
      <c r="CA421" s="280"/>
    </row>
    <row r="422" spans="1:86" s="3" customFormat="1" ht="30" customHeight="1" thickBot="1" x14ac:dyDescent="0.25">
      <c r="A422" s="383"/>
      <c r="B422" s="251">
        <v>5810</v>
      </c>
      <c r="C422" s="144" t="s">
        <v>42</v>
      </c>
      <c r="D422" s="13"/>
      <c r="E422" s="12"/>
      <c r="F422" s="13" t="s">
        <v>514</v>
      </c>
      <c r="G422" s="12"/>
      <c r="H422" s="13"/>
      <c r="I422" s="12"/>
      <c r="J422" s="13"/>
      <c r="K422" s="12"/>
      <c r="L422" s="13" t="s">
        <v>514</v>
      </c>
      <c r="M422" s="12"/>
      <c r="N422" s="13" t="s">
        <v>514</v>
      </c>
      <c r="O422" s="12"/>
      <c r="P422" s="13"/>
      <c r="Q422" s="12"/>
      <c r="R422" s="13"/>
      <c r="S422" s="12"/>
      <c r="T422" s="26"/>
      <c r="U422" s="36"/>
      <c r="V422" s="36"/>
      <c r="W422" s="85"/>
      <c r="X422" s="360"/>
      <c r="Y422" s="299"/>
      <c r="Z422" s="302"/>
      <c r="AA422" s="280"/>
      <c r="AB422" s="300"/>
      <c r="AC422" s="300"/>
      <c r="AD422" s="300"/>
      <c r="AE422" s="280"/>
      <c r="AF422" s="280"/>
      <c r="AG422" s="280"/>
      <c r="AH422" s="280"/>
      <c r="AI422" s="280"/>
      <c r="AJ422" s="280"/>
      <c r="AK422" s="280"/>
      <c r="AL422" s="280"/>
      <c r="AM422" s="280"/>
      <c r="AN422" s="280"/>
      <c r="AO422" s="280"/>
      <c r="AP422" s="280"/>
      <c r="AQ422" s="280"/>
      <c r="AR422" s="280"/>
      <c r="AS422" s="280"/>
      <c r="AT422" s="280"/>
      <c r="AU422" s="280"/>
      <c r="AV422" s="280"/>
      <c r="AW422" s="280"/>
      <c r="AX422" s="280"/>
      <c r="AY422" s="280"/>
      <c r="AZ422" s="280"/>
      <c r="BA422" s="280"/>
      <c r="BB422" s="280"/>
      <c r="BC422" s="280"/>
      <c r="BD422" s="280"/>
      <c r="BE422" s="280"/>
      <c r="BF422" s="280"/>
      <c r="BG422" s="280"/>
      <c r="BH422" s="280"/>
      <c r="BI422" s="280"/>
      <c r="BJ422" s="280"/>
      <c r="BK422" s="280"/>
      <c r="BL422" s="280"/>
      <c r="BM422" s="280"/>
      <c r="BN422" s="280"/>
      <c r="BO422" s="280"/>
      <c r="BP422" s="280"/>
      <c r="BQ422" s="280"/>
      <c r="BR422" s="280"/>
      <c r="BS422" s="280"/>
      <c r="BT422" s="280"/>
      <c r="BU422" s="280"/>
      <c r="BV422" s="280"/>
      <c r="BW422" s="280"/>
      <c r="BX422" s="280"/>
      <c r="BY422" s="280"/>
      <c r="BZ422" s="280"/>
      <c r="CA422" s="280"/>
    </row>
    <row r="423" spans="1:86" s="3" customFormat="1" ht="45" customHeight="1" x14ac:dyDescent="0.2">
      <c r="A423" s="383"/>
      <c r="B423" s="233" t="s">
        <v>43</v>
      </c>
      <c r="C423" s="121" t="s">
        <v>755</v>
      </c>
      <c r="D423" s="678"/>
      <c r="E423" s="679"/>
      <c r="F423" s="678"/>
      <c r="G423" s="679"/>
      <c r="H423" s="678"/>
      <c r="I423" s="679"/>
      <c r="J423" s="678"/>
      <c r="K423" s="679"/>
      <c r="L423" s="678"/>
      <c r="M423" s="679"/>
      <c r="N423" s="678"/>
      <c r="O423" s="679"/>
      <c r="P423" s="678"/>
      <c r="Q423" s="679"/>
      <c r="R423" s="678"/>
      <c r="S423" s="679"/>
      <c r="T423" s="473"/>
      <c r="U423" s="66">
        <f>IF(OR(D423="s",F423="s",H423="s",J423="s",L423="s",N423="s",P423="s",R423="s"), 0, IF(OR(D423="a",F423="a",H423="a",J423="a",L423="a",N423="a",P423="a",R423="a"),V423,0))</f>
        <v>0</v>
      </c>
      <c r="V423" s="390">
        <v>60</v>
      </c>
      <c r="W423" s="85">
        <f>IF((COUNTIF(D423:S423,"a")+COUNTIF(D423:S423,"s"))&gt;0,IF(OR((COUNTIF(D424:S427,"a")+COUNTIF(D424:S427,"s"))),0,COUNTIF(D423:S423,"a")+COUNTIF(D423:S423,"s")),COUNTIF(D423:S423,"a")+COUNTIF(D423:S423,"s"))</f>
        <v>0</v>
      </c>
      <c r="X423" s="507"/>
      <c r="Y423" s="299"/>
      <c r="Z423" s="302"/>
      <c r="AA423" s="280"/>
      <c r="AB423" s="280"/>
      <c r="AC423" s="280"/>
      <c r="AD423" s="280"/>
      <c r="AE423" s="280"/>
      <c r="AF423" s="280"/>
      <c r="AG423" s="280"/>
      <c r="AH423" s="280"/>
      <c r="AI423" s="280"/>
      <c r="AJ423" s="280"/>
      <c r="AK423" s="280"/>
      <c r="AL423" s="280"/>
      <c r="AM423" s="280"/>
      <c r="AN423" s="280"/>
      <c r="AO423" s="280"/>
      <c r="AP423" s="280"/>
      <c r="AQ423" s="280"/>
      <c r="AR423" s="280"/>
      <c r="AS423" s="280"/>
      <c r="AT423" s="280"/>
      <c r="AU423" s="280"/>
      <c r="AV423" s="280"/>
      <c r="AW423" s="280"/>
      <c r="AX423" s="280"/>
      <c r="AY423" s="280"/>
      <c r="AZ423" s="280"/>
      <c r="BA423" s="280"/>
      <c r="BB423" s="280"/>
      <c r="BC423" s="280"/>
      <c r="BD423" s="280"/>
      <c r="BE423" s="280"/>
      <c r="BF423" s="280"/>
      <c r="BG423" s="280"/>
      <c r="BH423" s="280"/>
      <c r="BI423" s="280"/>
      <c r="BJ423" s="280"/>
      <c r="BK423" s="280"/>
      <c r="BL423" s="280"/>
      <c r="BM423" s="280"/>
      <c r="BN423" s="280"/>
      <c r="BO423" s="280"/>
      <c r="BP423" s="280"/>
      <c r="BQ423" s="280"/>
      <c r="BR423" s="280"/>
      <c r="BS423" s="280"/>
      <c r="BT423" s="280"/>
      <c r="BU423" s="280"/>
      <c r="BV423" s="280"/>
      <c r="BW423" s="280"/>
      <c r="BX423" s="280"/>
      <c r="BY423" s="280"/>
      <c r="BZ423" s="280"/>
      <c r="CA423" s="280"/>
      <c r="CB423" s="280"/>
      <c r="CC423" s="280"/>
      <c r="CD423" s="280"/>
      <c r="CE423" s="280"/>
      <c r="CF423" s="280"/>
      <c r="CG423" s="280"/>
      <c r="CH423" s="280"/>
    </row>
    <row r="424" spans="1:86" s="3" customFormat="1" ht="88.5" customHeight="1" x14ac:dyDescent="0.2">
      <c r="A424" s="383"/>
      <c r="B424" s="242" t="s">
        <v>754</v>
      </c>
      <c r="C424" s="216" t="s">
        <v>761</v>
      </c>
      <c r="D424" s="666"/>
      <c r="E424" s="667"/>
      <c r="F424" s="666"/>
      <c r="G424" s="667"/>
      <c r="H424" s="666"/>
      <c r="I424" s="667"/>
      <c r="J424" s="666"/>
      <c r="K424" s="667"/>
      <c r="L424" s="666"/>
      <c r="M424" s="667"/>
      <c r="N424" s="666"/>
      <c r="O424" s="667"/>
      <c r="P424" s="666"/>
      <c r="Q424" s="667"/>
      <c r="R424" s="666"/>
      <c r="S424" s="667"/>
      <c r="T424" s="473"/>
      <c r="U424" s="109">
        <f>IF(OR(D424="s",F424="s",H424="s",J424="s",L424="s",N424="s",P424="s",R424="s"), 0, IF(OR(D424="a",F424="a",H424="a",J424="a",L424="a",N424="a",P424="a",R424="a"),V424,0))</f>
        <v>0</v>
      </c>
      <c r="V424" s="387">
        <v>50</v>
      </c>
      <c r="W424" s="85">
        <f>IF((COUNTIF(D424:S424,"a")+COUNTIF(D424:S424,"s"))&gt;0,IF(OR((COUNTIF(D423:S423,"a")+COUNTIF(D423:S423,"s")+COUNTIF(D425:S427,"a")+COUNTIF(D425:S425,"s"))),0,COUNTIF(D424:S424,"a")+COUNTIF(D424:S424,"s")),COUNTIF(D424:S424,"a")+COUNTIF(D424:S424,"s"))</f>
        <v>0</v>
      </c>
      <c r="X424" s="507"/>
      <c r="Y424" s="299"/>
      <c r="Z424" s="302"/>
      <c r="AA424" s="299"/>
      <c r="AB424" s="280"/>
      <c r="AC424" s="280"/>
      <c r="AD424" s="280"/>
      <c r="AE424" s="280"/>
      <c r="AF424" s="280"/>
      <c r="AG424" s="280"/>
      <c r="AH424" s="280"/>
      <c r="AI424" s="280"/>
      <c r="AJ424" s="280"/>
      <c r="AK424" s="280"/>
      <c r="AL424" s="280"/>
      <c r="AM424" s="280"/>
      <c r="AN424" s="280"/>
      <c r="AO424" s="280"/>
      <c r="AP424" s="280"/>
      <c r="AQ424" s="280"/>
      <c r="AR424" s="280"/>
      <c r="AS424" s="280"/>
      <c r="AT424" s="280"/>
      <c r="AU424" s="280"/>
      <c r="AV424" s="280"/>
      <c r="AW424" s="280"/>
      <c r="AX424" s="280"/>
      <c r="AY424" s="280"/>
      <c r="AZ424" s="280"/>
      <c r="BA424" s="280"/>
      <c r="BB424" s="280"/>
      <c r="BC424" s="280"/>
      <c r="BD424" s="280"/>
      <c r="BE424" s="280"/>
      <c r="BF424" s="280"/>
      <c r="BG424" s="280"/>
      <c r="BH424" s="280"/>
      <c r="BI424" s="280"/>
      <c r="BJ424" s="280"/>
      <c r="BK424" s="280"/>
      <c r="BL424" s="280"/>
      <c r="BM424" s="280"/>
      <c r="BN424" s="280"/>
      <c r="BO424" s="280"/>
      <c r="BP424" s="280"/>
      <c r="BQ424" s="280"/>
      <c r="BR424" s="280"/>
      <c r="BS424" s="280"/>
      <c r="BT424" s="280"/>
      <c r="BU424" s="280"/>
      <c r="BV424" s="280"/>
      <c r="BW424" s="280"/>
      <c r="BX424" s="280"/>
      <c r="BY424" s="280"/>
      <c r="BZ424" s="280"/>
      <c r="CA424" s="280"/>
      <c r="CB424" s="280"/>
      <c r="CC424" s="280"/>
      <c r="CD424" s="280"/>
      <c r="CE424" s="280"/>
      <c r="CF424" s="280"/>
      <c r="CG424" s="280"/>
      <c r="CH424" s="280"/>
    </row>
    <row r="425" spans="1:86" s="3" customFormat="1" ht="45" customHeight="1" x14ac:dyDescent="0.2">
      <c r="A425" s="383"/>
      <c r="B425" s="242" t="s">
        <v>591</v>
      </c>
      <c r="C425" s="216" t="s">
        <v>764</v>
      </c>
      <c r="D425" s="666"/>
      <c r="E425" s="667"/>
      <c r="F425" s="666"/>
      <c r="G425" s="667"/>
      <c r="H425" s="666"/>
      <c r="I425" s="667"/>
      <c r="J425" s="666"/>
      <c r="K425" s="667"/>
      <c r="L425" s="666"/>
      <c r="M425" s="667"/>
      <c r="N425" s="666"/>
      <c r="O425" s="667"/>
      <c r="P425" s="666"/>
      <c r="Q425" s="667"/>
      <c r="R425" s="666"/>
      <c r="S425" s="667"/>
      <c r="T425" s="473"/>
      <c r="U425" s="109">
        <f>IF(OR(D425="s",F425="s",H425="s",J425="s",L425="s",N425="s",P425="s",R425="s"), 0, IF(OR(D425="a",F425="a",H425="a",J425="a",L425="a",N425="a",P425="a",R425="a"),V425,0))</f>
        <v>0</v>
      </c>
      <c r="V425" s="387">
        <v>25</v>
      </c>
      <c r="W425" s="85">
        <f>IF((COUNTIF(D425:S425,"a")+COUNTIF(D425:S425,"s"))&gt;0,IF(OR((COUNTIF(D423:S424,"a")+COUNTIF(D423:S424,"s"))),0,COUNTIF(D425:S425,"a")+COUNTIF(D425:S425,"s")),COUNTIF(D425:S425,"a")+COUNTIF(D425:S425,"s"))</f>
        <v>0</v>
      </c>
      <c r="X425" s="507"/>
      <c r="Y425" s="299"/>
      <c r="Z425" s="302"/>
      <c r="AA425" s="299"/>
      <c r="AB425" s="280"/>
      <c r="AC425" s="280"/>
      <c r="AD425" s="280"/>
      <c r="AE425" s="280"/>
      <c r="AF425" s="280"/>
      <c r="AG425" s="280"/>
      <c r="AH425" s="280"/>
      <c r="AI425" s="280"/>
      <c r="AJ425" s="280"/>
      <c r="AK425" s="280"/>
      <c r="AL425" s="280"/>
      <c r="AM425" s="280"/>
      <c r="AN425" s="280"/>
      <c r="AO425" s="280"/>
      <c r="AP425" s="280"/>
      <c r="AQ425" s="280"/>
      <c r="AR425" s="280"/>
      <c r="AS425" s="280"/>
      <c r="AT425" s="280"/>
      <c r="AU425" s="280"/>
      <c r="AV425" s="280"/>
      <c r="AW425" s="280"/>
      <c r="AX425" s="280"/>
      <c r="AY425" s="280"/>
      <c r="AZ425" s="280"/>
      <c r="BA425" s="280"/>
      <c r="BB425" s="280"/>
      <c r="BC425" s="280"/>
      <c r="BD425" s="280"/>
      <c r="BE425" s="280"/>
      <c r="BF425" s="280"/>
      <c r="BG425" s="280"/>
      <c r="BH425" s="280"/>
      <c r="BI425" s="280"/>
      <c r="BJ425" s="280"/>
      <c r="BK425" s="280"/>
      <c r="BL425" s="280"/>
      <c r="BM425" s="280"/>
      <c r="BN425" s="280"/>
      <c r="BO425" s="280"/>
      <c r="BP425" s="280"/>
      <c r="BQ425" s="280"/>
      <c r="BR425" s="280"/>
      <c r="BS425" s="280"/>
      <c r="BT425" s="280"/>
      <c r="BU425" s="280"/>
      <c r="BV425" s="280"/>
      <c r="BW425" s="280"/>
      <c r="BX425" s="280"/>
      <c r="BY425" s="280"/>
      <c r="BZ425" s="280"/>
      <c r="CA425" s="280"/>
      <c r="CB425" s="280"/>
      <c r="CC425" s="280"/>
      <c r="CD425" s="280"/>
      <c r="CE425" s="280"/>
      <c r="CF425" s="280"/>
      <c r="CG425" s="280"/>
      <c r="CH425" s="280"/>
    </row>
    <row r="426" spans="1:86" s="3" customFormat="1" ht="45" customHeight="1" x14ac:dyDescent="0.2">
      <c r="A426" s="383"/>
      <c r="B426" s="242" t="s">
        <v>592</v>
      </c>
      <c r="C426" s="216" t="s">
        <v>756</v>
      </c>
      <c r="D426" s="666"/>
      <c r="E426" s="667"/>
      <c r="F426" s="666"/>
      <c r="G426" s="667"/>
      <c r="H426" s="666"/>
      <c r="I426" s="667"/>
      <c r="J426" s="666"/>
      <c r="K426" s="667"/>
      <c r="L426" s="666"/>
      <c r="M426" s="667"/>
      <c r="N426" s="666"/>
      <c r="O426" s="667"/>
      <c r="P426" s="666"/>
      <c r="Q426" s="667"/>
      <c r="R426" s="666"/>
      <c r="S426" s="667"/>
      <c r="T426" s="473"/>
      <c r="U426" s="109">
        <f>IF(OR(D426="s",F426="s",H426="s",J426="s",L426="s",N426="s",P426="s",R426="s"), 0, IF(OR(D426="a",F426="a",H426="a",J426="a",L426="a",N426="a",P426="a",R426="a"),V426,0))</f>
        <v>0</v>
      </c>
      <c r="V426" s="387">
        <v>15</v>
      </c>
      <c r="W426" s="85">
        <f>IF((COUNTIF(D426:S426,"a")+COUNTIF(D426:S426,"s"))&gt;0,IF(OR((COUNTIF(D423:S424,"a")+COUNTIF(D423:S424,"s"))),0,COUNTIF(D426:S426,"a")+COUNTIF(D426:S426,"s")),COUNTIF(D426:S426,"a")+COUNTIF(D426:S426,"s"))</f>
        <v>0</v>
      </c>
      <c r="X426" s="507"/>
      <c r="Y426" s="299"/>
      <c r="Z426" s="302" t="s">
        <v>239</v>
      </c>
      <c r="AA426" s="299"/>
      <c r="AB426" s="280"/>
      <c r="AC426" s="280"/>
      <c r="AD426" s="280"/>
      <c r="AE426" s="280"/>
      <c r="AF426" s="280"/>
      <c r="AG426" s="280"/>
      <c r="AH426" s="280"/>
      <c r="AI426" s="280"/>
      <c r="AJ426" s="280"/>
      <c r="AK426" s="280"/>
      <c r="AL426" s="280"/>
      <c r="AM426" s="280"/>
      <c r="AN426" s="280"/>
      <c r="AO426" s="280"/>
      <c r="AP426" s="280"/>
      <c r="AQ426" s="280"/>
      <c r="AR426" s="280"/>
      <c r="AS426" s="280"/>
      <c r="AT426" s="280"/>
      <c r="AU426" s="280"/>
      <c r="AV426" s="280"/>
      <c r="AW426" s="280"/>
      <c r="AX426" s="280"/>
      <c r="AY426" s="280"/>
      <c r="AZ426" s="280"/>
      <c r="BA426" s="280"/>
      <c r="BB426" s="280"/>
      <c r="BC426" s="280"/>
      <c r="BD426" s="280"/>
      <c r="BE426" s="280"/>
      <c r="BF426" s="280"/>
      <c r="BG426" s="280"/>
      <c r="BH426" s="280"/>
      <c r="BI426" s="280"/>
      <c r="BJ426" s="280"/>
      <c r="BK426" s="280"/>
      <c r="BL426" s="280"/>
      <c r="BM426" s="280"/>
      <c r="BN426" s="280"/>
      <c r="BO426" s="280"/>
      <c r="BP426" s="280"/>
      <c r="BQ426" s="280"/>
      <c r="BR426" s="280"/>
      <c r="BS426" s="280"/>
      <c r="BT426" s="280"/>
      <c r="BU426" s="280"/>
      <c r="BV426" s="280"/>
      <c r="BW426" s="280"/>
      <c r="BX426" s="280"/>
      <c r="BY426" s="280"/>
      <c r="BZ426" s="280"/>
      <c r="CA426" s="280"/>
      <c r="CB426" s="280"/>
      <c r="CC426" s="280"/>
      <c r="CD426" s="280"/>
      <c r="CE426" s="280"/>
      <c r="CF426" s="280"/>
      <c r="CG426" s="280"/>
      <c r="CH426" s="280"/>
    </row>
    <row r="427" spans="1:86" s="3" customFormat="1" ht="88.5" customHeight="1" thickBot="1" x14ac:dyDescent="0.25">
      <c r="A427" s="383"/>
      <c r="B427" s="505" t="s">
        <v>593</v>
      </c>
      <c r="C427" s="506" t="s">
        <v>757</v>
      </c>
      <c r="D427" s="666"/>
      <c r="E427" s="667"/>
      <c r="F427" s="666"/>
      <c r="G427" s="667"/>
      <c r="H427" s="666"/>
      <c r="I427" s="667"/>
      <c r="J427" s="666"/>
      <c r="K427" s="667"/>
      <c r="L427" s="666"/>
      <c r="M427" s="667"/>
      <c r="N427" s="666"/>
      <c r="O427" s="667"/>
      <c r="P427" s="666"/>
      <c r="Q427" s="667"/>
      <c r="R427" s="666"/>
      <c r="S427" s="667"/>
      <c r="T427" s="473"/>
      <c r="U427" s="109">
        <f>IF(OR(D427="s",F427="s",H427="s",J427="s",L427="s",N427="s",P427="s",R427="s"), 0, IF(OR(D427="a",F427="a",H427="a",J427="a",L427="a",N427="a",P427="a",R427="a"),V427,0))</f>
        <v>0</v>
      </c>
      <c r="V427" s="387">
        <v>5</v>
      </c>
      <c r="W427" s="85">
        <f>IF((COUNTIF(D427:S427,"a")+COUNTIF(D427:S427,"s"))&gt;0,IF(OR((COUNTIF(D423:S424,"a")+COUNTIF(D423:S424,"s"))),0,COUNTIF(D427:S427,"a")+COUNTIF(D427:S427,"s")),COUNTIF(D427:S427,"a")+COUNTIF(D427:S427,"s"))</f>
        <v>0</v>
      </c>
      <c r="X427" s="507"/>
      <c r="Y427" s="299"/>
      <c r="Z427" s="302"/>
      <c r="AA427" s="299"/>
      <c r="AB427" s="280"/>
      <c r="AC427" s="280"/>
      <c r="AD427" s="280"/>
      <c r="AE427" s="280"/>
      <c r="AF427" s="280"/>
      <c r="AG427" s="280"/>
      <c r="AH427" s="280"/>
      <c r="AI427" s="280"/>
      <c r="AJ427" s="280"/>
      <c r="AK427" s="280"/>
      <c r="AL427" s="280"/>
      <c r="AM427" s="280"/>
      <c r="AN427" s="280"/>
      <c r="AO427" s="280"/>
      <c r="AP427" s="280"/>
      <c r="AQ427" s="280"/>
      <c r="AR427" s="280"/>
      <c r="AS427" s="280"/>
      <c r="AT427" s="280"/>
      <c r="AU427" s="280"/>
      <c r="AV427" s="280"/>
      <c r="AW427" s="280"/>
      <c r="AX427" s="280"/>
      <c r="AY427" s="280"/>
      <c r="AZ427" s="280"/>
      <c r="BA427" s="280"/>
      <c r="BB427" s="280"/>
      <c r="BC427" s="280"/>
      <c r="BD427" s="280"/>
      <c r="BE427" s="280"/>
      <c r="BF427" s="280"/>
      <c r="BG427" s="280"/>
      <c r="BH427" s="280"/>
      <c r="BI427" s="280"/>
      <c r="BJ427" s="280"/>
      <c r="BK427" s="280"/>
      <c r="BL427" s="280"/>
      <c r="BM427" s="280"/>
      <c r="BN427" s="280"/>
      <c r="BO427" s="280"/>
      <c r="BP427" s="280"/>
      <c r="BQ427" s="280"/>
      <c r="BR427" s="280"/>
      <c r="BS427" s="280"/>
      <c r="BT427" s="280"/>
      <c r="BU427" s="280"/>
      <c r="BV427" s="280"/>
      <c r="BW427" s="280"/>
      <c r="BX427" s="280"/>
      <c r="BY427" s="280"/>
      <c r="BZ427" s="280"/>
      <c r="CA427" s="280"/>
      <c r="CB427" s="280"/>
      <c r="CC427" s="280"/>
      <c r="CD427" s="280"/>
      <c r="CE427" s="280"/>
      <c r="CF427" s="280"/>
      <c r="CG427" s="280"/>
      <c r="CH427" s="280"/>
    </row>
    <row r="428" spans="1:86" s="3" customFormat="1" ht="21" customHeight="1" thickTop="1" thickBot="1" x14ac:dyDescent="0.25">
      <c r="A428" s="383"/>
      <c r="B428" s="8"/>
      <c r="C428" s="174"/>
      <c r="D428" s="677" t="s">
        <v>515</v>
      </c>
      <c r="E428" s="760"/>
      <c r="F428" s="760"/>
      <c r="G428" s="760"/>
      <c r="H428" s="760"/>
      <c r="I428" s="760"/>
      <c r="J428" s="760"/>
      <c r="K428" s="760"/>
      <c r="L428" s="760"/>
      <c r="M428" s="760"/>
      <c r="N428" s="760"/>
      <c r="O428" s="760"/>
      <c r="P428" s="760"/>
      <c r="Q428" s="760"/>
      <c r="R428" s="760"/>
      <c r="S428" s="760"/>
      <c r="T428" s="761"/>
      <c r="U428" s="224">
        <f>SUM(U423:U427)</f>
        <v>0</v>
      </c>
      <c r="V428" s="388">
        <f>SUM(V423)</f>
        <v>60</v>
      </c>
      <c r="W428" s="85"/>
      <c r="X428" s="363"/>
      <c r="Y428" s="299"/>
      <c r="Z428" s="302"/>
      <c r="AA428" s="280"/>
      <c r="AB428" s="300"/>
      <c r="AC428" s="300"/>
      <c r="AD428" s="300"/>
      <c r="AE428" s="280"/>
      <c r="AF428" s="280"/>
      <c r="AG428" s="280"/>
      <c r="AH428" s="280"/>
      <c r="AI428" s="280"/>
      <c r="AJ428" s="280"/>
      <c r="AK428" s="280"/>
      <c r="AL428" s="280"/>
      <c r="AM428" s="280"/>
      <c r="AN428" s="280"/>
      <c r="AO428" s="280"/>
      <c r="AP428" s="280"/>
      <c r="AQ428" s="280"/>
      <c r="AR428" s="280"/>
      <c r="AS428" s="280"/>
      <c r="AT428" s="280"/>
      <c r="AU428" s="280"/>
      <c r="AV428" s="280"/>
      <c r="AW428" s="280"/>
      <c r="AX428" s="280"/>
      <c r="AY428" s="280"/>
      <c r="AZ428" s="280"/>
      <c r="BA428" s="280"/>
      <c r="BB428" s="280"/>
      <c r="BC428" s="280"/>
      <c r="BD428" s="280"/>
      <c r="BE428" s="280"/>
      <c r="BF428" s="280"/>
      <c r="BG428" s="280"/>
      <c r="BH428" s="280"/>
      <c r="BI428" s="280"/>
      <c r="BJ428" s="280"/>
      <c r="BK428" s="280"/>
      <c r="BL428" s="280"/>
      <c r="BM428" s="280"/>
      <c r="BN428" s="280"/>
      <c r="BO428" s="280"/>
      <c r="BP428" s="280"/>
      <c r="BQ428" s="280"/>
      <c r="BR428" s="280"/>
      <c r="BS428" s="280"/>
      <c r="BT428" s="280"/>
      <c r="BU428" s="280"/>
      <c r="BV428" s="280"/>
      <c r="BW428" s="280"/>
      <c r="BX428" s="280"/>
      <c r="BY428" s="280"/>
      <c r="BZ428" s="280"/>
      <c r="CA428" s="280"/>
    </row>
    <row r="429" spans="1:86" s="3" customFormat="1" ht="21" customHeight="1" thickBot="1" x14ac:dyDescent="0.25">
      <c r="A429" s="382"/>
      <c r="B429" s="458"/>
      <c r="C429" s="365"/>
      <c r="D429" s="875"/>
      <c r="E429" s="682"/>
      <c r="F429" s="880">
        <v>15</v>
      </c>
      <c r="G429" s="675"/>
      <c r="H429" s="675"/>
      <c r="I429" s="675"/>
      <c r="J429" s="675"/>
      <c r="K429" s="675"/>
      <c r="L429" s="675"/>
      <c r="M429" s="675"/>
      <c r="N429" s="675"/>
      <c r="O429" s="675"/>
      <c r="P429" s="675"/>
      <c r="Q429" s="675"/>
      <c r="R429" s="675"/>
      <c r="S429" s="675"/>
      <c r="T429" s="675"/>
      <c r="U429" s="675"/>
      <c r="V429" s="676"/>
      <c r="W429" s="85"/>
      <c r="X429" s="360"/>
      <c r="Y429" s="299"/>
      <c r="Z429" s="302"/>
      <c r="AA429" s="280"/>
      <c r="AB429" s="300"/>
      <c r="AC429" s="300"/>
      <c r="AD429" s="300"/>
      <c r="AE429" s="280"/>
      <c r="AF429" s="280"/>
      <c r="AG429" s="280"/>
      <c r="AH429" s="280"/>
      <c r="AI429" s="280"/>
      <c r="AJ429" s="280"/>
      <c r="AK429" s="280"/>
      <c r="AL429" s="280"/>
      <c r="AM429" s="280"/>
      <c r="AN429" s="280"/>
      <c r="AO429" s="280"/>
      <c r="AP429" s="280"/>
      <c r="AQ429" s="280"/>
      <c r="AR429" s="280"/>
      <c r="AS429" s="280"/>
      <c r="AT429" s="280"/>
      <c r="AU429" s="280"/>
      <c r="AV429" s="280"/>
      <c r="AW429" s="280"/>
      <c r="AX429" s="280"/>
      <c r="AY429" s="280"/>
      <c r="AZ429" s="280"/>
      <c r="BA429" s="280"/>
      <c r="BB429" s="280"/>
      <c r="BC429" s="280"/>
      <c r="BD429" s="280"/>
      <c r="BE429" s="280"/>
      <c r="BF429" s="280"/>
      <c r="BG429" s="280"/>
      <c r="BH429" s="280"/>
      <c r="BI429" s="280"/>
      <c r="BJ429" s="280"/>
      <c r="BK429" s="280"/>
      <c r="BL429" s="280"/>
      <c r="BM429" s="280"/>
      <c r="BN429" s="280"/>
      <c r="BO429" s="280"/>
      <c r="BP429" s="280"/>
      <c r="BQ429" s="280"/>
      <c r="BR429" s="280"/>
      <c r="BS429" s="280"/>
      <c r="BT429" s="280"/>
      <c r="BU429" s="280"/>
      <c r="BV429" s="280"/>
      <c r="BW429" s="280"/>
      <c r="BX429" s="280"/>
      <c r="BY429" s="280"/>
      <c r="BZ429" s="280"/>
      <c r="CA429" s="280"/>
    </row>
    <row r="430" spans="1:86" s="3" customFormat="1" ht="30" customHeight="1" thickBot="1" x14ac:dyDescent="0.25">
      <c r="A430" s="380"/>
      <c r="B430" s="498">
        <v>5811</v>
      </c>
      <c r="C430" s="332" t="s">
        <v>594</v>
      </c>
      <c r="D430" s="227"/>
      <c r="E430" s="230"/>
      <c r="F430" s="227"/>
      <c r="G430" s="230"/>
      <c r="H430" s="227"/>
      <c r="I430" s="230"/>
      <c r="J430" s="227"/>
      <c r="K430" s="230"/>
      <c r="L430" s="227" t="s">
        <v>514</v>
      </c>
      <c r="M430" s="230"/>
      <c r="N430" s="227" t="s">
        <v>514</v>
      </c>
      <c r="O430" s="230"/>
      <c r="P430" s="227"/>
      <c r="Q430" s="230"/>
      <c r="R430" s="227"/>
      <c r="S430" s="230"/>
      <c r="T430" s="322"/>
      <c r="U430" s="446"/>
      <c r="V430" s="446"/>
      <c r="W430" s="85"/>
      <c r="X430" s="360"/>
      <c r="Y430" s="299"/>
      <c r="Z430" s="302"/>
      <c r="AA430" s="280"/>
      <c r="AB430" s="300"/>
      <c r="AC430" s="300"/>
      <c r="AD430" s="300"/>
      <c r="AE430" s="280"/>
      <c r="AF430" s="280"/>
      <c r="AG430" s="280"/>
      <c r="AH430" s="280"/>
      <c r="AI430" s="280"/>
      <c r="AJ430" s="280"/>
      <c r="AK430" s="280"/>
      <c r="AL430" s="280"/>
      <c r="AM430" s="280"/>
      <c r="AN430" s="280"/>
      <c r="AO430" s="280"/>
      <c r="AP430" s="280"/>
      <c r="AQ430" s="280"/>
      <c r="AR430" s="280"/>
      <c r="AS430" s="280"/>
      <c r="AT430" s="280"/>
      <c r="AU430" s="280"/>
      <c r="AV430" s="280"/>
      <c r="AW430" s="280"/>
      <c r="AX430" s="280"/>
      <c r="AY430" s="280"/>
      <c r="AZ430" s="280"/>
      <c r="BA430" s="280"/>
      <c r="BB430" s="280"/>
      <c r="BC430" s="280"/>
      <c r="BD430" s="280"/>
      <c r="BE430" s="280"/>
      <c r="BF430" s="280"/>
      <c r="BG430" s="280"/>
      <c r="BH430" s="280"/>
      <c r="BI430" s="280"/>
      <c r="BJ430" s="280"/>
      <c r="BK430" s="280"/>
      <c r="BL430" s="280"/>
      <c r="BM430" s="280"/>
      <c r="BN430" s="280"/>
      <c r="BO430" s="280"/>
      <c r="BP430" s="280"/>
      <c r="BQ430" s="280"/>
      <c r="BR430" s="280"/>
      <c r="BS430" s="280"/>
      <c r="BT430" s="280"/>
      <c r="BU430" s="280"/>
      <c r="BV430" s="280"/>
      <c r="BW430" s="280"/>
      <c r="BX430" s="280"/>
      <c r="BY430" s="280"/>
      <c r="BZ430" s="280"/>
      <c r="CA430" s="280"/>
    </row>
    <row r="431" spans="1:86" s="3" customFormat="1" ht="27.95" customHeight="1" thickBot="1" x14ac:dyDescent="0.25">
      <c r="A431" s="383"/>
      <c r="B431" s="76" t="s">
        <v>595</v>
      </c>
      <c r="C431" s="121" t="s">
        <v>312</v>
      </c>
      <c r="D431" s="678"/>
      <c r="E431" s="679"/>
      <c r="F431" s="678"/>
      <c r="G431" s="679"/>
      <c r="H431" s="678"/>
      <c r="I431" s="679"/>
      <c r="J431" s="678"/>
      <c r="K431" s="679"/>
      <c r="L431" s="678"/>
      <c r="M431" s="679"/>
      <c r="N431" s="678"/>
      <c r="O431" s="679"/>
      <c r="P431" s="678"/>
      <c r="Q431" s="679"/>
      <c r="R431" s="678"/>
      <c r="S431" s="679"/>
      <c r="T431" s="62"/>
      <c r="U431" s="66">
        <f>IF(OR(D431="s",F431="s",H431="s",J431="s",L431="s",N431="s",P431="s",R431="s"), 0, IF(OR(D431="a",F431="a",H431="a",J431="a",L431="a",N431="a",P431="a",R431="a",T431="na"),V431,0))</f>
        <v>0</v>
      </c>
      <c r="V431" s="390">
        <v>20</v>
      </c>
      <c r="W431" s="85">
        <f>COUNTIF(D431:S431,"a")+COUNTIF(D431:S431,"s")+COUNTIF(T431,"na")</f>
        <v>0</v>
      </c>
      <c r="X431" s="356"/>
      <c r="Y431" s="299"/>
      <c r="Z431" s="302"/>
      <c r="AA431" s="280"/>
      <c r="AB431" s="300"/>
      <c r="AC431" s="300"/>
      <c r="AD431" s="300"/>
      <c r="AE431" s="280"/>
      <c r="AF431" s="280"/>
      <c r="AG431" s="280"/>
      <c r="AH431" s="280"/>
      <c r="AI431" s="280"/>
      <c r="AJ431" s="280"/>
      <c r="AK431" s="280"/>
      <c r="AL431" s="280"/>
      <c r="AM431" s="280"/>
      <c r="AN431" s="280"/>
      <c r="AO431" s="280"/>
      <c r="AP431" s="280"/>
      <c r="AQ431" s="280"/>
      <c r="AR431" s="280"/>
      <c r="AS431" s="280"/>
      <c r="AT431" s="280"/>
      <c r="AU431" s="280"/>
      <c r="AV431" s="280"/>
      <c r="AW431" s="280"/>
      <c r="AX431" s="280"/>
      <c r="AY431" s="280"/>
      <c r="AZ431" s="280"/>
      <c r="BA431" s="280"/>
      <c r="BB431" s="280"/>
      <c r="BC431" s="280"/>
      <c r="BD431" s="280"/>
      <c r="BE431" s="280"/>
      <c r="BF431" s="280"/>
      <c r="BG431" s="280"/>
      <c r="BH431" s="280"/>
      <c r="BI431" s="280"/>
      <c r="BJ431" s="280"/>
      <c r="BK431" s="280"/>
      <c r="BL431" s="280"/>
      <c r="BM431" s="280"/>
      <c r="BN431" s="280"/>
      <c r="BO431" s="280"/>
      <c r="BP431" s="280"/>
      <c r="BQ431" s="280"/>
      <c r="BR431" s="280"/>
      <c r="BS431" s="280"/>
      <c r="BT431" s="280"/>
      <c r="BU431" s="280"/>
      <c r="BV431" s="280"/>
      <c r="BW431" s="280"/>
      <c r="BX431" s="280"/>
      <c r="BY431" s="280"/>
      <c r="BZ431" s="280"/>
      <c r="CA431" s="280"/>
    </row>
    <row r="432" spans="1:86" s="3" customFormat="1" ht="21" customHeight="1" thickTop="1" thickBot="1" x14ac:dyDescent="0.25">
      <c r="A432" s="383"/>
      <c r="B432" s="8"/>
      <c r="C432" s="174"/>
      <c r="D432" s="677" t="s">
        <v>515</v>
      </c>
      <c r="E432" s="760"/>
      <c r="F432" s="760"/>
      <c r="G432" s="760"/>
      <c r="H432" s="760"/>
      <c r="I432" s="760"/>
      <c r="J432" s="760"/>
      <c r="K432" s="760"/>
      <c r="L432" s="760"/>
      <c r="M432" s="760"/>
      <c r="N432" s="760"/>
      <c r="O432" s="760"/>
      <c r="P432" s="760"/>
      <c r="Q432" s="760"/>
      <c r="R432" s="760"/>
      <c r="S432" s="760"/>
      <c r="T432" s="761"/>
      <c r="U432" s="224">
        <f>SUM(U431:U431)</f>
        <v>0</v>
      </c>
      <c r="V432" s="388">
        <f>SUM(V431:V431)</f>
        <v>20</v>
      </c>
      <c r="W432" s="85"/>
      <c r="X432" s="363"/>
      <c r="Y432" s="299"/>
      <c r="Z432" s="302"/>
      <c r="AA432" s="280"/>
      <c r="AB432" s="300"/>
      <c r="AC432" s="300"/>
      <c r="AD432" s="300"/>
      <c r="AE432" s="280"/>
      <c r="AF432" s="280"/>
      <c r="AG432" s="280"/>
      <c r="AH432" s="280"/>
      <c r="AI432" s="280"/>
      <c r="AJ432" s="280"/>
      <c r="AK432" s="280"/>
      <c r="AL432" s="280"/>
      <c r="AM432" s="280"/>
      <c r="AN432" s="280"/>
      <c r="AO432" s="280"/>
      <c r="AP432" s="280"/>
      <c r="AQ432" s="280"/>
      <c r="AR432" s="280"/>
      <c r="AS432" s="280"/>
      <c r="AT432" s="280"/>
      <c r="AU432" s="280"/>
      <c r="AV432" s="280"/>
      <c r="AW432" s="280"/>
      <c r="AX432" s="280"/>
      <c r="AY432" s="280"/>
      <c r="AZ432" s="280"/>
      <c r="BA432" s="280"/>
      <c r="BB432" s="280"/>
      <c r="BC432" s="280"/>
      <c r="BD432" s="280"/>
      <c r="BE432" s="280"/>
      <c r="BF432" s="280"/>
      <c r="BG432" s="280"/>
      <c r="BH432" s="280"/>
      <c r="BI432" s="280"/>
      <c r="BJ432" s="280"/>
      <c r="BK432" s="280"/>
      <c r="BL432" s="280"/>
      <c r="BM432" s="280"/>
      <c r="BN432" s="280"/>
      <c r="BO432" s="280"/>
      <c r="BP432" s="280"/>
      <c r="BQ432" s="280"/>
      <c r="BR432" s="280"/>
      <c r="BS432" s="280"/>
      <c r="BT432" s="280"/>
      <c r="BU432" s="280"/>
      <c r="BV432" s="280"/>
      <c r="BW432" s="280"/>
      <c r="BX432" s="280"/>
      <c r="BY432" s="280"/>
      <c r="BZ432" s="280"/>
      <c r="CA432" s="280"/>
    </row>
    <row r="433" spans="1:86" s="3" customFormat="1" ht="21" customHeight="1" thickBot="1" x14ac:dyDescent="0.25">
      <c r="A433" s="383"/>
      <c r="B433" s="10"/>
      <c r="C433" s="165"/>
      <c r="D433" s="875"/>
      <c r="E433" s="682"/>
      <c r="F433" s="879">
        <v>0</v>
      </c>
      <c r="G433" s="675"/>
      <c r="H433" s="675"/>
      <c r="I433" s="675"/>
      <c r="J433" s="675"/>
      <c r="K433" s="675"/>
      <c r="L433" s="675"/>
      <c r="M433" s="675"/>
      <c r="N433" s="675"/>
      <c r="O433" s="675"/>
      <c r="P433" s="675"/>
      <c r="Q433" s="675"/>
      <c r="R433" s="675"/>
      <c r="S433" s="675"/>
      <c r="T433" s="675"/>
      <c r="U433" s="675"/>
      <c r="V433" s="676"/>
      <c r="W433" s="85"/>
      <c r="X433" s="360"/>
      <c r="Y433" s="299"/>
      <c r="Z433" s="302"/>
      <c r="AA433" s="280"/>
      <c r="AB433" s="300"/>
      <c r="AC433" s="300"/>
      <c r="AD433" s="300"/>
      <c r="AE433" s="280"/>
      <c r="AF433" s="280"/>
      <c r="AG433" s="280"/>
      <c r="AH433" s="280"/>
      <c r="AI433" s="280"/>
      <c r="AJ433" s="280"/>
      <c r="AK433" s="280"/>
      <c r="AL433" s="280"/>
      <c r="AM433" s="280"/>
      <c r="AN433" s="280"/>
      <c r="AO433" s="280"/>
      <c r="AP433" s="280"/>
      <c r="AQ433" s="280"/>
      <c r="AR433" s="280"/>
      <c r="AS433" s="280"/>
      <c r="AT433" s="280"/>
      <c r="AU433" s="280"/>
      <c r="AV433" s="280"/>
      <c r="AW433" s="280"/>
      <c r="AX433" s="280"/>
      <c r="AY433" s="280"/>
      <c r="AZ433" s="280"/>
      <c r="BA433" s="280"/>
      <c r="BB433" s="280"/>
      <c r="BC433" s="280"/>
      <c r="BD433" s="280"/>
      <c r="BE433" s="280"/>
      <c r="BF433" s="280"/>
      <c r="BG433" s="280"/>
      <c r="BH433" s="280"/>
      <c r="BI433" s="280"/>
      <c r="BJ433" s="280"/>
      <c r="BK433" s="280"/>
      <c r="BL433" s="280"/>
      <c r="BM433" s="280"/>
      <c r="BN433" s="280"/>
      <c r="BO433" s="280"/>
      <c r="BP433" s="280"/>
      <c r="BQ433" s="280"/>
      <c r="BR433" s="280"/>
      <c r="BS433" s="280"/>
      <c r="BT433" s="280"/>
      <c r="BU433" s="280"/>
      <c r="BV433" s="280"/>
      <c r="BW433" s="280"/>
      <c r="BX433" s="280"/>
      <c r="BY433" s="280"/>
      <c r="BZ433" s="280"/>
      <c r="CA433" s="280"/>
    </row>
    <row r="434" spans="1:86" s="3" customFormat="1" ht="30" customHeight="1" thickBot="1" x14ac:dyDescent="0.25">
      <c r="A434" s="383"/>
      <c r="B434" s="251">
        <v>5812</v>
      </c>
      <c r="C434" s="144" t="s">
        <v>596</v>
      </c>
      <c r="D434" s="13"/>
      <c r="E434" s="12"/>
      <c r="F434" s="13"/>
      <c r="G434" s="12"/>
      <c r="H434" s="13"/>
      <c r="I434" s="12"/>
      <c r="J434" s="13"/>
      <c r="K434" s="12"/>
      <c r="L434" s="13" t="s">
        <v>514</v>
      </c>
      <c r="M434" s="12"/>
      <c r="N434" s="13" t="s">
        <v>514</v>
      </c>
      <c r="O434" s="12"/>
      <c r="P434" s="13"/>
      <c r="Q434" s="12"/>
      <c r="R434" s="13"/>
      <c r="S434" s="12"/>
      <c r="T434" s="26"/>
      <c r="U434" s="36"/>
      <c r="V434" s="36"/>
      <c r="W434" s="85"/>
      <c r="X434" s="360"/>
      <c r="Y434" s="299"/>
      <c r="Z434" s="302"/>
      <c r="AA434" s="280"/>
      <c r="AB434" s="300"/>
      <c r="AC434" s="300"/>
      <c r="AD434" s="300"/>
      <c r="AE434" s="280"/>
      <c r="AF434" s="280"/>
      <c r="AG434" s="280"/>
      <c r="AH434" s="280"/>
      <c r="AI434" s="280"/>
      <c r="AJ434" s="280"/>
      <c r="AK434" s="280"/>
      <c r="AL434" s="280"/>
      <c r="AM434" s="280"/>
      <c r="AN434" s="280"/>
      <c r="AO434" s="280"/>
      <c r="AP434" s="280"/>
      <c r="AQ434" s="280"/>
      <c r="AR434" s="280"/>
      <c r="AS434" s="280"/>
      <c r="AT434" s="280"/>
      <c r="AU434" s="280"/>
      <c r="AV434" s="280"/>
      <c r="AW434" s="280"/>
      <c r="AX434" s="280"/>
      <c r="AY434" s="280"/>
      <c r="AZ434" s="280"/>
      <c r="BA434" s="280"/>
      <c r="BB434" s="280"/>
      <c r="BC434" s="280"/>
      <c r="BD434" s="280"/>
      <c r="BE434" s="280"/>
      <c r="BF434" s="280"/>
      <c r="BG434" s="280"/>
      <c r="BH434" s="280"/>
      <c r="BI434" s="280"/>
      <c r="BJ434" s="280"/>
      <c r="BK434" s="280"/>
      <c r="BL434" s="280"/>
      <c r="BM434" s="280"/>
      <c r="BN434" s="280"/>
      <c r="BO434" s="280"/>
      <c r="BP434" s="280"/>
      <c r="BQ434" s="280"/>
      <c r="BR434" s="280"/>
      <c r="BS434" s="280"/>
      <c r="BT434" s="280"/>
      <c r="BU434" s="280"/>
      <c r="BV434" s="280"/>
      <c r="BW434" s="280"/>
      <c r="BX434" s="280"/>
      <c r="BY434" s="280"/>
      <c r="BZ434" s="280"/>
      <c r="CA434" s="280"/>
    </row>
    <row r="435" spans="1:86" s="3" customFormat="1" ht="27.95" customHeight="1" x14ac:dyDescent="0.2">
      <c r="A435" s="383"/>
      <c r="B435" s="233" t="s">
        <v>597</v>
      </c>
      <c r="C435" s="121" t="s">
        <v>313</v>
      </c>
      <c r="D435" s="678"/>
      <c r="E435" s="679"/>
      <c r="F435" s="678"/>
      <c r="G435" s="679"/>
      <c r="H435" s="678"/>
      <c r="I435" s="679"/>
      <c r="J435" s="678"/>
      <c r="K435" s="679"/>
      <c r="L435" s="678"/>
      <c r="M435" s="679"/>
      <c r="N435" s="678"/>
      <c r="O435" s="679"/>
      <c r="P435" s="678"/>
      <c r="Q435" s="679"/>
      <c r="R435" s="678"/>
      <c r="S435" s="679"/>
      <c r="T435" s="65"/>
      <c r="U435" s="66">
        <f>IF(OR(D435="s",F435="s",H435="s",J435="s",L435="s",N435="s",P435="s",R435="s"), 0, IF(OR(D435="a",F435="a",H435="a",J435="a",L435="a",N435="a",P435="a",R435="a"),V435,0))</f>
        <v>0</v>
      </c>
      <c r="V435" s="390">
        <v>15</v>
      </c>
      <c r="W435" s="85">
        <f>COUNTIF(D435:S435,"a")+COUNTIF(D435:S435,"s")</f>
        <v>0</v>
      </c>
      <c r="X435" s="356"/>
      <c r="Y435" s="299"/>
      <c r="Z435" s="302"/>
      <c r="AA435" s="280"/>
      <c r="AB435" s="300"/>
      <c r="AC435" s="300"/>
      <c r="AD435" s="300"/>
      <c r="AE435" s="280"/>
      <c r="AF435" s="280"/>
      <c r="AG435" s="280"/>
      <c r="AH435" s="280"/>
      <c r="AI435" s="280"/>
      <c r="AJ435" s="280"/>
      <c r="AK435" s="280"/>
      <c r="AL435" s="280"/>
      <c r="AM435" s="280"/>
      <c r="AN435" s="280"/>
      <c r="AO435" s="280"/>
      <c r="AP435" s="280"/>
      <c r="AQ435" s="280"/>
      <c r="AR435" s="280"/>
      <c r="AS435" s="280"/>
      <c r="AT435" s="280"/>
      <c r="AU435" s="280"/>
      <c r="AV435" s="280"/>
      <c r="AW435" s="280"/>
      <c r="AX435" s="280"/>
      <c r="AY435" s="280"/>
      <c r="AZ435" s="280"/>
      <c r="BA435" s="280"/>
      <c r="BB435" s="280"/>
      <c r="BC435" s="280"/>
      <c r="BD435" s="280"/>
      <c r="BE435" s="280"/>
      <c r="BF435" s="280"/>
      <c r="BG435" s="280"/>
      <c r="BH435" s="280"/>
      <c r="BI435" s="280"/>
      <c r="BJ435" s="280"/>
      <c r="BK435" s="280"/>
      <c r="BL435" s="280"/>
      <c r="BM435" s="280"/>
      <c r="BN435" s="280"/>
      <c r="BO435" s="280"/>
      <c r="BP435" s="280"/>
      <c r="BQ435" s="280"/>
      <c r="BR435" s="280"/>
      <c r="BS435" s="280"/>
      <c r="BT435" s="280"/>
      <c r="BU435" s="280"/>
      <c r="BV435" s="280"/>
      <c r="BW435" s="280"/>
      <c r="BX435" s="280"/>
      <c r="BY435" s="280"/>
      <c r="BZ435" s="280"/>
      <c r="CA435" s="280"/>
    </row>
    <row r="436" spans="1:86" s="3" customFormat="1" ht="27.95" customHeight="1" x14ac:dyDescent="0.2">
      <c r="A436" s="383"/>
      <c r="B436" s="234" t="s">
        <v>598</v>
      </c>
      <c r="C436" s="145" t="s">
        <v>69</v>
      </c>
      <c r="D436" s="666"/>
      <c r="E436" s="667"/>
      <c r="F436" s="666"/>
      <c r="G436" s="667"/>
      <c r="H436" s="666"/>
      <c r="I436" s="667"/>
      <c r="J436" s="666"/>
      <c r="K436" s="667"/>
      <c r="L436" s="666"/>
      <c r="M436" s="667"/>
      <c r="N436" s="666"/>
      <c r="O436" s="667"/>
      <c r="P436" s="666"/>
      <c r="Q436" s="667"/>
      <c r="R436" s="666"/>
      <c r="S436" s="667"/>
      <c r="T436" s="65"/>
      <c r="U436" s="63">
        <f>IF(OR(D436="s",F436="s",H436="s",J436="s",L436="s",N436="s",P436="s",R436="s"), 0, IF(OR(D436="a",F436="a",H436="a",J436="a",L436="a",N436="a",P436="a",R436="a"),V436,0))</f>
        <v>0</v>
      </c>
      <c r="V436" s="387">
        <v>10</v>
      </c>
      <c r="W436" s="85">
        <f>COUNTIF(D436:S436,"a")+COUNTIF(D436:S436,"s")</f>
        <v>0</v>
      </c>
      <c r="X436" s="356"/>
      <c r="Y436" s="299"/>
      <c r="Z436" s="302"/>
      <c r="AA436" s="280"/>
      <c r="AB436" s="300"/>
      <c r="AC436" s="300"/>
      <c r="AD436" s="300"/>
      <c r="AE436" s="280"/>
      <c r="AF436" s="280"/>
      <c r="AG436" s="280"/>
      <c r="AH436" s="280"/>
      <c r="AI436" s="280"/>
      <c r="AJ436" s="280"/>
      <c r="AK436" s="280"/>
      <c r="AL436" s="280"/>
      <c r="AM436" s="280"/>
      <c r="AN436" s="280"/>
      <c r="AO436" s="280"/>
      <c r="AP436" s="280"/>
      <c r="AQ436" s="280"/>
      <c r="AR436" s="280"/>
      <c r="AS436" s="280"/>
      <c r="AT436" s="280"/>
      <c r="AU436" s="280"/>
      <c r="AV436" s="280"/>
      <c r="AW436" s="280"/>
      <c r="AX436" s="280"/>
      <c r="AY436" s="280"/>
      <c r="AZ436" s="280"/>
      <c r="BA436" s="280"/>
      <c r="BB436" s="280"/>
      <c r="BC436" s="280"/>
      <c r="BD436" s="280"/>
      <c r="BE436" s="280"/>
      <c r="BF436" s="280"/>
      <c r="BG436" s="280"/>
      <c r="BH436" s="280"/>
      <c r="BI436" s="280"/>
      <c r="BJ436" s="280"/>
      <c r="BK436" s="280"/>
      <c r="BL436" s="280"/>
      <c r="BM436" s="280"/>
      <c r="BN436" s="280"/>
      <c r="BO436" s="280"/>
      <c r="BP436" s="280"/>
      <c r="BQ436" s="280"/>
      <c r="BR436" s="280"/>
      <c r="BS436" s="280"/>
      <c r="BT436" s="280"/>
      <c r="BU436" s="280"/>
      <c r="BV436" s="280"/>
      <c r="BW436" s="280"/>
      <c r="BX436" s="280"/>
      <c r="BY436" s="280"/>
      <c r="BZ436" s="280"/>
      <c r="CA436" s="280"/>
    </row>
    <row r="437" spans="1:86" s="3" customFormat="1" ht="27.95" customHeight="1" x14ac:dyDescent="0.2">
      <c r="A437" s="383"/>
      <c r="B437" s="234" t="s">
        <v>599</v>
      </c>
      <c r="C437" s="145" t="s">
        <v>70</v>
      </c>
      <c r="D437" s="666"/>
      <c r="E437" s="667"/>
      <c r="F437" s="666"/>
      <c r="G437" s="667"/>
      <c r="H437" s="666"/>
      <c r="I437" s="667"/>
      <c r="J437" s="666"/>
      <c r="K437" s="667"/>
      <c r="L437" s="666"/>
      <c r="M437" s="667"/>
      <c r="N437" s="666"/>
      <c r="O437" s="667"/>
      <c r="P437" s="666"/>
      <c r="Q437" s="667"/>
      <c r="R437" s="666"/>
      <c r="S437" s="667"/>
      <c r="T437" s="65"/>
      <c r="U437" s="63">
        <f>IF(OR(D437="s",F437="s",H437="s",J437="s",L437="s",N437="s",P437="s",R437="s"), 0, IF(OR(D437="a",F437="a",H437="a",J437="a",L437="a",N437="a",P437="a",R437="a"),V437,0))</f>
        <v>0</v>
      </c>
      <c r="V437" s="387">
        <v>10</v>
      </c>
      <c r="W437" s="85">
        <f>COUNTIF(D437:S437,"a")+COUNTIF(D437:S437,"s")</f>
        <v>0</v>
      </c>
      <c r="X437" s="356"/>
      <c r="Y437" s="299"/>
      <c r="Z437" s="302"/>
      <c r="AA437" s="280"/>
      <c r="AB437" s="300"/>
      <c r="AC437" s="300"/>
      <c r="AD437" s="300"/>
      <c r="AE437" s="280"/>
      <c r="AF437" s="280"/>
      <c r="AG437" s="280"/>
      <c r="AH437" s="280"/>
      <c r="AI437" s="280"/>
      <c r="AJ437" s="280"/>
      <c r="AK437" s="280"/>
      <c r="AL437" s="280"/>
      <c r="AM437" s="280"/>
      <c r="AN437" s="280"/>
      <c r="AO437" s="280"/>
      <c r="AP437" s="280"/>
      <c r="AQ437" s="280"/>
      <c r="AR437" s="280"/>
      <c r="AS437" s="280"/>
      <c r="AT437" s="280"/>
      <c r="AU437" s="280"/>
      <c r="AV437" s="280"/>
      <c r="AW437" s="280"/>
      <c r="AX437" s="280"/>
      <c r="AY437" s="280"/>
      <c r="AZ437" s="280"/>
      <c r="BA437" s="280"/>
      <c r="BB437" s="280"/>
      <c r="BC437" s="280"/>
      <c r="BD437" s="280"/>
      <c r="BE437" s="280"/>
      <c r="BF437" s="280"/>
      <c r="BG437" s="280"/>
      <c r="BH437" s="280"/>
      <c r="BI437" s="280"/>
      <c r="BJ437" s="280"/>
      <c r="BK437" s="280"/>
      <c r="BL437" s="280"/>
      <c r="BM437" s="280"/>
      <c r="BN437" s="280"/>
      <c r="BO437" s="280"/>
      <c r="BP437" s="280"/>
      <c r="BQ437" s="280"/>
      <c r="BR437" s="280"/>
      <c r="BS437" s="280"/>
      <c r="BT437" s="280"/>
      <c r="BU437" s="280"/>
      <c r="BV437" s="280"/>
      <c r="BW437" s="280"/>
      <c r="BX437" s="280"/>
      <c r="BY437" s="280"/>
      <c r="BZ437" s="280"/>
      <c r="CA437" s="280"/>
    </row>
    <row r="438" spans="1:86" s="3" customFormat="1" ht="27.95" customHeight="1" x14ac:dyDescent="0.2">
      <c r="A438" s="383"/>
      <c r="B438" s="234" t="s">
        <v>372</v>
      </c>
      <c r="C438" s="145" t="s">
        <v>71</v>
      </c>
      <c r="D438" s="666"/>
      <c r="E438" s="667"/>
      <c r="F438" s="666"/>
      <c r="G438" s="667"/>
      <c r="H438" s="666"/>
      <c r="I438" s="667"/>
      <c r="J438" s="666"/>
      <c r="K438" s="667"/>
      <c r="L438" s="666"/>
      <c r="M438" s="667"/>
      <c r="N438" s="666"/>
      <c r="O438" s="667"/>
      <c r="P438" s="666"/>
      <c r="Q438" s="667"/>
      <c r="R438" s="666"/>
      <c r="S438" s="667"/>
      <c r="T438" s="65"/>
      <c r="U438" s="63">
        <f>IF(OR(D438="s",F438="s",H438="s",J438="s",L438="s",N438="s",P438="s",R438="s"), 0, IF(OR(D438="a",F438="a",H438="a",J438="a",L438="a",N438="a",P438="a",R438="a"),V438,0))</f>
        <v>0</v>
      </c>
      <c r="V438" s="387">
        <v>10</v>
      </c>
      <c r="W438" s="85">
        <f>COUNTIF(D438:S438,"a")+COUNTIF(D438:S438,"s")</f>
        <v>0</v>
      </c>
      <c r="X438" s="356"/>
      <c r="Y438" s="299"/>
      <c r="Z438" s="302"/>
      <c r="AA438" s="280"/>
      <c r="AB438" s="300"/>
      <c r="AC438" s="300"/>
      <c r="AD438" s="300"/>
      <c r="AE438" s="280"/>
      <c r="AF438" s="280"/>
      <c r="AG438" s="280"/>
      <c r="AH438" s="280"/>
      <c r="AI438" s="280"/>
      <c r="AJ438" s="280"/>
      <c r="AK438" s="280"/>
      <c r="AL438" s="280"/>
      <c r="AM438" s="280"/>
      <c r="AN438" s="280"/>
      <c r="AO438" s="280"/>
      <c r="AP438" s="280"/>
      <c r="AQ438" s="280"/>
      <c r="AR438" s="280"/>
      <c r="AS438" s="280"/>
      <c r="AT438" s="280"/>
      <c r="AU438" s="280"/>
      <c r="AV438" s="280"/>
      <c r="AW438" s="280"/>
      <c r="AX438" s="280"/>
      <c r="AY438" s="280"/>
      <c r="AZ438" s="280"/>
      <c r="BA438" s="280"/>
      <c r="BB438" s="280"/>
      <c r="BC438" s="280"/>
      <c r="BD438" s="280"/>
      <c r="BE438" s="280"/>
      <c r="BF438" s="280"/>
      <c r="BG438" s="280"/>
      <c r="BH438" s="280"/>
      <c r="BI438" s="280"/>
      <c r="BJ438" s="280"/>
      <c r="BK438" s="280"/>
      <c r="BL438" s="280"/>
      <c r="BM438" s="280"/>
      <c r="BN438" s="280"/>
      <c r="BO438" s="280"/>
      <c r="BP438" s="280"/>
      <c r="BQ438" s="280"/>
      <c r="BR438" s="280"/>
      <c r="BS438" s="280"/>
      <c r="BT438" s="280"/>
      <c r="BU438" s="280"/>
      <c r="BV438" s="280"/>
      <c r="BW438" s="280"/>
      <c r="BX438" s="280"/>
      <c r="BY438" s="280"/>
      <c r="BZ438" s="280"/>
      <c r="CA438" s="280"/>
    </row>
    <row r="439" spans="1:86" s="3" customFormat="1" ht="67.7" customHeight="1" thickBot="1" x14ac:dyDescent="0.25">
      <c r="A439" s="383"/>
      <c r="B439" s="234" t="s">
        <v>373</v>
      </c>
      <c r="C439" s="145" t="s">
        <v>314</v>
      </c>
      <c r="D439" s="666"/>
      <c r="E439" s="667"/>
      <c r="F439" s="666"/>
      <c r="G439" s="667"/>
      <c r="H439" s="666"/>
      <c r="I439" s="667"/>
      <c r="J439" s="666"/>
      <c r="K439" s="667"/>
      <c r="L439" s="666"/>
      <c r="M439" s="667"/>
      <c r="N439" s="666"/>
      <c r="O439" s="667"/>
      <c r="P439" s="666"/>
      <c r="Q439" s="667"/>
      <c r="R439" s="666"/>
      <c r="S439" s="667"/>
      <c r="T439" s="62"/>
      <c r="U439" s="63">
        <f>IF(OR(D439="s",F439="s",H439="s",J439="s",L439="s",N439="s",P439="s",R439="s"), 0, IF(OR(D439="a",F439="a",H439="a",J439="a",L439="a",N439="a",P439="a",R439="a"),V439,0))</f>
        <v>0</v>
      </c>
      <c r="V439" s="387">
        <v>10</v>
      </c>
      <c r="W439" s="85">
        <f>COUNTIF(D439:S439,"a")+COUNTIF(D439:S439,"s")+COUNTIF(T439,"na")</f>
        <v>0</v>
      </c>
      <c r="X439" s="356"/>
      <c r="Y439" s="299"/>
      <c r="Z439" s="302"/>
      <c r="AA439" s="280"/>
      <c r="AB439" s="300"/>
      <c r="AC439" s="300"/>
      <c r="AD439" s="300"/>
      <c r="AE439" s="280"/>
      <c r="AF439" s="280"/>
      <c r="AG439" s="280"/>
      <c r="AH439" s="280"/>
      <c r="AI439" s="280"/>
      <c r="AJ439" s="280"/>
      <c r="AK439" s="280"/>
      <c r="AL439" s="280"/>
      <c r="AM439" s="280"/>
      <c r="AN439" s="280"/>
      <c r="AO439" s="280"/>
      <c r="AP439" s="280"/>
      <c r="AQ439" s="280"/>
      <c r="AR439" s="280"/>
      <c r="AS439" s="280"/>
      <c r="AT439" s="280"/>
      <c r="AU439" s="280"/>
      <c r="AV439" s="280"/>
      <c r="AW439" s="280"/>
      <c r="AX439" s="280"/>
      <c r="AY439" s="280"/>
      <c r="AZ439" s="280"/>
      <c r="BA439" s="280"/>
      <c r="BB439" s="280"/>
      <c r="BC439" s="280"/>
      <c r="BD439" s="280"/>
      <c r="BE439" s="280"/>
      <c r="BF439" s="280"/>
      <c r="BG439" s="280"/>
      <c r="BH439" s="280"/>
      <c r="BI439" s="280"/>
      <c r="BJ439" s="280"/>
      <c r="BK439" s="280"/>
      <c r="BL439" s="280"/>
      <c r="BM439" s="280"/>
      <c r="BN439" s="280"/>
      <c r="BO439" s="280"/>
      <c r="BP439" s="280"/>
      <c r="BQ439" s="280"/>
      <c r="BR439" s="280"/>
      <c r="BS439" s="280"/>
      <c r="BT439" s="280"/>
      <c r="BU439" s="280"/>
      <c r="BV439" s="280"/>
      <c r="BW439" s="280"/>
      <c r="BX439" s="280"/>
      <c r="BY439" s="280"/>
      <c r="BZ439" s="280"/>
      <c r="CA439" s="280"/>
    </row>
    <row r="440" spans="1:86" s="3" customFormat="1" ht="21" customHeight="1" thickTop="1" thickBot="1" x14ac:dyDescent="0.25">
      <c r="A440" s="383"/>
      <c r="B440" s="8"/>
      <c r="C440" s="174"/>
      <c r="D440" s="677" t="s">
        <v>515</v>
      </c>
      <c r="E440" s="760"/>
      <c r="F440" s="760"/>
      <c r="G440" s="760"/>
      <c r="H440" s="760"/>
      <c r="I440" s="760"/>
      <c r="J440" s="760"/>
      <c r="K440" s="760"/>
      <c r="L440" s="760"/>
      <c r="M440" s="760"/>
      <c r="N440" s="760"/>
      <c r="O440" s="760"/>
      <c r="P440" s="760"/>
      <c r="Q440" s="760"/>
      <c r="R440" s="760"/>
      <c r="S440" s="760"/>
      <c r="T440" s="761"/>
      <c r="U440" s="224">
        <f>SUM(U435:U439)</f>
        <v>0</v>
      </c>
      <c r="V440" s="388">
        <f>SUM(V435:V439)</f>
        <v>55</v>
      </c>
      <c r="W440" s="85"/>
      <c r="X440" s="363"/>
      <c r="Y440" s="299"/>
      <c r="Z440" s="302"/>
      <c r="AA440" s="280"/>
      <c r="AB440" s="300"/>
      <c r="AC440" s="300"/>
      <c r="AD440" s="300"/>
      <c r="AE440" s="280"/>
      <c r="AF440" s="280"/>
      <c r="AG440" s="280"/>
      <c r="AH440" s="280"/>
      <c r="AI440" s="280"/>
      <c r="AJ440" s="280"/>
      <c r="AK440" s="280"/>
      <c r="AL440" s="280"/>
      <c r="AM440" s="280"/>
      <c r="AN440" s="280"/>
      <c r="AO440" s="280"/>
      <c r="AP440" s="280"/>
      <c r="AQ440" s="280"/>
      <c r="AR440" s="280"/>
      <c r="AS440" s="280"/>
      <c r="AT440" s="280"/>
      <c r="AU440" s="280"/>
      <c r="AV440" s="280"/>
      <c r="AW440" s="280"/>
      <c r="AX440" s="280"/>
      <c r="AY440" s="280"/>
      <c r="AZ440" s="280"/>
      <c r="BA440" s="280"/>
      <c r="BB440" s="280"/>
      <c r="BC440" s="280"/>
      <c r="BD440" s="280"/>
      <c r="BE440" s="280"/>
      <c r="BF440" s="280"/>
      <c r="BG440" s="280"/>
      <c r="BH440" s="280"/>
      <c r="BI440" s="280"/>
      <c r="BJ440" s="280"/>
      <c r="BK440" s="280"/>
      <c r="BL440" s="280"/>
      <c r="BM440" s="280"/>
      <c r="BN440" s="280"/>
      <c r="BO440" s="280"/>
      <c r="BP440" s="280"/>
      <c r="BQ440" s="280"/>
      <c r="BR440" s="280"/>
      <c r="BS440" s="280"/>
      <c r="BT440" s="280"/>
      <c r="BU440" s="280"/>
      <c r="BV440" s="280"/>
      <c r="BW440" s="280"/>
      <c r="BX440" s="280"/>
      <c r="BY440" s="280"/>
      <c r="BZ440" s="280"/>
      <c r="CA440" s="280"/>
    </row>
    <row r="441" spans="1:86" s="3" customFormat="1" ht="21" customHeight="1" thickBot="1" x14ac:dyDescent="0.25">
      <c r="A441" s="382"/>
      <c r="B441" s="458"/>
      <c r="C441" s="365"/>
      <c r="D441" s="875"/>
      <c r="E441" s="682"/>
      <c r="F441" s="950">
        <v>0</v>
      </c>
      <c r="G441" s="675"/>
      <c r="H441" s="675"/>
      <c r="I441" s="675"/>
      <c r="J441" s="675"/>
      <c r="K441" s="675"/>
      <c r="L441" s="675"/>
      <c r="M441" s="675"/>
      <c r="N441" s="675"/>
      <c r="O441" s="675"/>
      <c r="P441" s="675"/>
      <c r="Q441" s="675"/>
      <c r="R441" s="675"/>
      <c r="S441" s="675"/>
      <c r="T441" s="675"/>
      <c r="U441" s="675"/>
      <c r="V441" s="676"/>
      <c r="W441" s="85"/>
      <c r="X441" s="360"/>
      <c r="Y441" s="299"/>
      <c r="Z441" s="302"/>
      <c r="AA441" s="280"/>
      <c r="AB441" s="300"/>
      <c r="AC441" s="300"/>
      <c r="AD441" s="300"/>
      <c r="AE441" s="280"/>
      <c r="AF441" s="280"/>
      <c r="AG441" s="280"/>
      <c r="AH441" s="280"/>
      <c r="AI441" s="280"/>
      <c r="AJ441" s="280"/>
      <c r="AK441" s="280"/>
      <c r="AL441" s="280"/>
      <c r="AM441" s="280"/>
      <c r="AN441" s="280"/>
      <c r="AO441" s="280"/>
      <c r="AP441" s="280"/>
      <c r="AQ441" s="280"/>
      <c r="AR441" s="280"/>
      <c r="AS441" s="280"/>
      <c r="AT441" s="280"/>
      <c r="AU441" s="280"/>
      <c r="AV441" s="280"/>
      <c r="AW441" s="280"/>
      <c r="AX441" s="280"/>
      <c r="AY441" s="280"/>
      <c r="AZ441" s="280"/>
      <c r="BA441" s="280"/>
      <c r="BB441" s="280"/>
      <c r="BC441" s="280"/>
      <c r="BD441" s="280"/>
      <c r="BE441" s="280"/>
      <c r="BF441" s="280"/>
      <c r="BG441" s="280"/>
      <c r="BH441" s="280"/>
      <c r="BI441" s="280"/>
      <c r="BJ441" s="280"/>
      <c r="BK441" s="280"/>
      <c r="BL441" s="280"/>
      <c r="BM441" s="280"/>
      <c r="BN441" s="280"/>
      <c r="BO441" s="280"/>
      <c r="BP441" s="280"/>
      <c r="BQ441" s="280"/>
      <c r="BR441" s="280"/>
      <c r="BS441" s="280"/>
      <c r="BT441" s="280"/>
      <c r="BU441" s="280"/>
      <c r="BV441" s="280"/>
      <c r="BW441" s="280"/>
      <c r="BX441" s="280"/>
      <c r="BY441" s="280"/>
      <c r="BZ441" s="280"/>
      <c r="CA441" s="280"/>
    </row>
    <row r="442" spans="1:86" s="3" customFormat="1" ht="30" customHeight="1" thickBot="1" x14ac:dyDescent="0.25">
      <c r="A442" s="380"/>
      <c r="B442" s="244" t="s">
        <v>374</v>
      </c>
      <c r="C442" s="408" t="s">
        <v>375</v>
      </c>
      <c r="D442" s="227"/>
      <c r="E442" s="410"/>
      <c r="F442" s="324" t="s">
        <v>514</v>
      </c>
      <c r="G442" s="409"/>
      <c r="H442" s="227" t="s">
        <v>514</v>
      </c>
      <c r="I442" s="410"/>
      <c r="J442" s="230" t="s">
        <v>514</v>
      </c>
      <c r="K442" s="409"/>
      <c r="L442" s="227" t="s">
        <v>514</v>
      </c>
      <c r="M442" s="228"/>
      <c r="N442" s="227" t="s">
        <v>514</v>
      </c>
      <c r="O442" s="230"/>
      <c r="P442" s="227"/>
      <c r="Q442" s="230"/>
      <c r="R442" s="227"/>
      <c r="S442" s="230"/>
      <c r="T442" s="322"/>
      <c r="U442" s="446"/>
      <c r="V442" s="446"/>
      <c r="W442" s="85"/>
      <c r="X442" s="360"/>
      <c r="Y442" s="299"/>
      <c r="Z442" s="302"/>
      <c r="AA442" s="280"/>
      <c r="AB442" s="479"/>
      <c r="AC442" s="479"/>
      <c r="AD442" s="479"/>
      <c r="AE442" s="280"/>
      <c r="AF442" s="280"/>
      <c r="AG442" s="280"/>
      <c r="AH442" s="280"/>
      <c r="AI442" s="280"/>
      <c r="AJ442" s="280"/>
      <c r="AK442" s="280"/>
      <c r="AL442" s="280"/>
      <c r="AM442" s="280"/>
      <c r="AN442" s="280"/>
      <c r="AO442" s="280"/>
      <c r="AP442" s="280"/>
      <c r="AQ442" s="280"/>
      <c r="AR442" s="280"/>
      <c r="AS442" s="280"/>
      <c r="AT442" s="280"/>
      <c r="AU442" s="280"/>
      <c r="AV442" s="280"/>
      <c r="AW442" s="280"/>
      <c r="AX442" s="280"/>
      <c r="AY442" s="280"/>
      <c r="AZ442" s="280"/>
      <c r="BA442" s="280"/>
      <c r="BB442" s="280"/>
      <c r="BC442" s="280"/>
      <c r="BD442" s="280"/>
      <c r="BE442" s="280"/>
      <c r="BF442" s="280"/>
      <c r="BG442" s="280"/>
      <c r="BH442" s="280"/>
      <c r="BI442" s="280"/>
      <c r="BJ442" s="280"/>
      <c r="BK442" s="280"/>
      <c r="BL442" s="280"/>
      <c r="BM442" s="280"/>
      <c r="BN442" s="280"/>
      <c r="BO442" s="280"/>
      <c r="BP442" s="280"/>
      <c r="BQ442" s="280"/>
      <c r="BR442" s="280"/>
      <c r="BS442" s="280"/>
      <c r="BT442" s="280"/>
      <c r="BU442" s="280"/>
      <c r="BV442" s="280"/>
      <c r="BW442" s="280"/>
      <c r="BX442" s="280"/>
      <c r="BY442" s="280"/>
      <c r="BZ442" s="280"/>
      <c r="CA442" s="280"/>
      <c r="CB442" s="280"/>
      <c r="CC442" s="280"/>
      <c r="CD442" s="280"/>
      <c r="CE442" s="280"/>
      <c r="CF442" s="280"/>
      <c r="CG442" s="280"/>
      <c r="CH442" s="280"/>
    </row>
    <row r="443" spans="1:86" s="3" customFormat="1" ht="27.95" customHeight="1" x14ac:dyDescent="0.2">
      <c r="A443" s="383"/>
      <c r="B443" s="234" t="s">
        <v>376</v>
      </c>
      <c r="C443" s="597" t="s">
        <v>1065</v>
      </c>
      <c r="D443" s="666"/>
      <c r="E443" s="667"/>
      <c r="F443" s="666"/>
      <c r="G443" s="667"/>
      <c r="H443" s="666"/>
      <c r="I443" s="667"/>
      <c r="J443" s="666"/>
      <c r="K443" s="667"/>
      <c r="L443" s="666"/>
      <c r="M443" s="667"/>
      <c r="N443" s="666"/>
      <c r="O443" s="667"/>
      <c r="P443" s="666"/>
      <c r="Q443" s="667"/>
      <c r="R443" s="666"/>
      <c r="S443" s="667"/>
      <c r="T443" s="473"/>
      <c r="U443" s="63">
        <f>IF(OR(D443="s",F443="s",H443="s",J443="s",L443="s",N443="s",P443="s",R443="s"), 0, IF(OR(D443="a",F443="a",H443="a",J443="a",L443="a",N443="a",P443="a",R443="a"),V443,0))</f>
        <v>0</v>
      </c>
      <c r="V443" s="387">
        <v>10</v>
      </c>
      <c r="W443" s="85">
        <f>COUNTIF(D443:S443,"a")+COUNTIF(D443:S443,"s")</f>
        <v>0</v>
      </c>
      <c r="X443" s="356"/>
      <c r="Y443" s="299"/>
      <c r="Z443" s="302" t="s">
        <v>239</v>
      </c>
      <c r="AA443" s="280"/>
      <c r="AB443" s="479"/>
      <c r="AC443" s="479"/>
      <c r="AD443" s="479"/>
      <c r="AE443" s="280"/>
      <c r="AF443" s="280"/>
      <c r="AG443" s="280"/>
      <c r="AH443" s="280"/>
      <c r="AI443" s="280"/>
      <c r="AJ443" s="280"/>
      <c r="AK443" s="280"/>
      <c r="AL443" s="280"/>
      <c r="AM443" s="280"/>
      <c r="AN443" s="280"/>
      <c r="AO443" s="280"/>
      <c r="AP443" s="280"/>
      <c r="AQ443" s="280"/>
      <c r="AR443" s="280"/>
      <c r="AS443" s="280"/>
      <c r="AT443" s="280"/>
      <c r="AU443" s="280"/>
      <c r="AV443" s="280"/>
      <c r="AW443" s="280"/>
      <c r="AX443" s="280"/>
      <c r="AY443" s="280"/>
      <c r="AZ443" s="280"/>
      <c r="BA443" s="280"/>
      <c r="BB443" s="280"/>
      <c r="BC443" s="280"/>
      <c r="BD443" s="280"/>
      <c r="BE443" s="280"/>
      <c r="BF443" s="280"/>
      <c r="BG443" s="280"/>
      <c r="BH443" s="280"/>
      <c r="BI443" s="280"/>
      <c r="BJ443" s="280"/>
      <c r="BK443" s="280"/>
      <c r="BL443" s="280"/>
      <c r="BM443" s="280"/>
      <c r="BN443" s="280"/>
      <c r="BO443" s="280"/>
      <c r="BP443" s="280"/>
      <c r="BQ443" s="280"/>
      <c r="BR443" s="280"/>
      <c r="BS443" s="280"/>
      <c r="BT443" s="280"/>
      <c r="BU443" s="280"/>
      <c r="BV443" s="280"/>
      <c r="BW443" s="280"/>
      <c r="BX443" s="280"/>
      <c r="BY443" s="280"/>
      <c r="BZ443" s="280"/>
      <c r="CA443" s="280"/>
      <c r="CB443" s="280"/>
      <c r="CC443" s="280"/>
      <c r="CD443" s="280"/>
      <c r="CE443" s="280"/>
      <c r="CF443" s="280"/>
      <c r="CG443" s="280"/>
      <c r="CH443" s="280"/>
    </row>
    <row r="444" spans="1:86" s="3" customFormat="1" ht="27.95" customHeight="1" thickBot="1" x14ac:dyDescent="0.25">
      <c r="A444" s="383"/>
      <c r="B444" s="248" t="s">
        <v>377</v>
      </c>
      <c r="C444" s="597" t="s">
        <v>1066</v>
      </c>
      <c r="D444" s="666"/>
      <c r="E444" s="667"/>
      <c r="F444" s="666"/>
      <c r="G444" s="667"/>
      <c r="H444" s="666"/>
      <c r="I444" s="667"/>
      <c r="J444" s="666"/>
      <c r="K444" s="667"/>
      <c r="L444" s="666"/>
      <c r="M444" s="667"/>
      <c r="N444" s="666"/>
      <c r="O444" s="667"/>
      <c r="P444" s="666"/>
      <c r="Q444" s="667"/>
      <c r="R444" s="666"/>
      <c r="S444" s="667"/>
      <c r="T444" s="473"/>
      <c r="U444" s="63">
        <f>IF(OR(D444="s",F444="s",H444="s",J444="s",L444="s",N444="s",P444="s",R444="s"), 0, IF(OR(D444="a",F444="a",H444="a",J444="a",L444="a",N444="a",P444="a",R444="a"),V444,0))</f>
        <v>0</v>
      </c>
      <c r="V444" s="387">
        <v>5</v>
      </c>
      <c r="W444" s="85">
        <f>COUNTIF(D444:S444,"a")+COUNTIF(D444:S444,"s")</f>
        <v>0</v>
      </c>
      <c r="X444" s="356"/>
      <c r="Y444" s="299"/>
      <c r="Z444" s="302" t="s">
        <v>239</v>
      </c>
      <c r="AA444" s="280"/>
      <c r="AB444" s="479"/>
      <c r="AC444" s="479"/>
      <c r="AD444" s="479"/>
      <c r="AE444" s="280"/>
      <c r="AF444" s="280"/>
      <c r="AG444" s="280"/>
      <c r="AH444" s="280"/>
      <c r="AI444" s="280"/>
      <c r="AJ444" s="280"/>
      <c r="AK444" s="280"/>
      <c r="AL444" s="280"/>
      <c r="AM444" s="280"/>
      <c r="AN444" s="280"/>
      <c r="AO444" s="280"/>
      <c r="AP444" s="280"/>
      <c r="AQ444" s="280"/>
      <c r="AR444" s="280"/>
      <c r="AS444" s="280"/>
      <c r="AT444" s="280"/>
      <c r="AU444" s="280"/>
      <c r="AV444" s="280"/>
      <c r="AW444" s="280"/>
      <c r="AX444" s="280"/>
      <c r="AY444" s="280"/>
      <c r="AZ444" s="280"/>
      <c r="BA444" s="280"/>
      <c r="BB444" s="280"/>
      <c r="BC444" s="280"/>
      <c r="BD444" s="280"/>
      <c r="BE444" s="280"/>
      <c r="BF444" s="280"/>
      <c r="BG444" s="280"/>
      <c r="BH444" s="280"/>
      <c r="BI444" s="280"/>
      <c r="BJ444" s="280"/>
      <c r="BK444" s="280"/>
      <c r="BL444" s="280"/>
      <c r="BM444" s="280"/>
      <c r="BN444" s="280"/>
      <c r="BO444" s="280"/>
      <c r="BP444" s="280"/>
      <c r="BQ444" s="280"/>
      <c r="BR444" s="280"/>
      <c r="BS444" s="280"/>
      <c r="BT444" s="280"/>
      <c r="BU444" s="280"/>
      <c r="BV444" s="280"/>
      <c r="BW444" s="280"/>
      <c r="BX444" s="280"/>
      <c r="BY444" s="280"/>
      <c r="BZ444" s="280"/>
      <c r="CA444" s="280"/>
      <c r="CB444" s="280"/>
      <c r="CC444" s="280"/>
      <c r="CD444" s="280"/>
      <c r="CE444" s="280"/>
      <c r="CF444" s="280"/>
      <c r="CG444" s="280"/>
      <c r="CH444" s="280"/>
    </row>
    <row r="445" spans="1:86" s="3" customFormat="1" ht="21" customHeight="1" thickTop="1" thickBot="1" x14ac:dyDescent="0.25">
      <c r="A445" s="383"/>
      <c r="B445" s="8"/>
      <c r="C445" s="174"/>
      <c r="D445" s="677" t="s">
        <v>515</v>
      </c>
      <c r="E445" s="760"/>
      <c r="F445" s="760"/>
      <c r="G445" s="760"/>
      <c r="H445" s="760"/>
      <c r="I445" s="760"/>
      <c r="J445" s="760"/>
      <c r="K445" s="760"/>
      <c r="L445" s="760"/>
      <c r="M445" s="760"/>
      <c r="N445" s="760"/>
      <c r="O445" s="760"/>
      <c r="P445" s="760"/>
      <c r="Q445" s="760"/>
      <c r="R445" s="760"/>
      <c r="S445" s="760"/>
      <c r="T445" s="761"/>
      <c r="U445" s="224">
        <f>SUM(U443:U444)</f>
        <v>0</v>
      </c>
      <c r="V445" s="388">
        <f>SUM(V443:V444)</f>
        <v>15</v>
      </c>
      <c r="W445" s="85"/>
      <c r="X445" s="363"/>
      <c r="Y445" s="299"/>
      <c r="Z445" s="302"/>
      <c r="AA445" s="280"/>
      <c r="AB445" s="479"/>
      <c r="AC445" s="479"/>
      <c r="AD445" s="479"/>
      <c r="AE445" s="280"/>
      <c r="AF445" s="280"/>
      <c r="AG445" s="280"/>
      <c r="AH445" s="280"/>
      <c r="AI445" s="280"/>
      <c r="AJ445" s="280"/>
      <c r="AK445" s="280"/>
      <c r="AL445" s="280"/>
      <c r="AM445" s="280"/>
      <c r="AN445" s="280"/>
      <c r="AO445" s="280"/>
      <c r="AP445" s="280"/>
      <c r="AQ445" s="280"/>
      <c r="AR445" s="280"/>
      <c r="AS445" s="280"/>
      <c r="AT445" s="280"/>
      <c r="AU445" s="280"/>
      <c r="AV445" s="280"/>
      <c r="AW445" s="280"/>
      <c r="AX445" s="280"/>
      <c r="AY445" s="280"/>
      <c r="AZ445" s="280"/>
      <c r="BA445" s="280"/>
      <c r="BB445" s="280"/>
      <c r="BC445" s="280"/>
      <c r="BD445" s="280"/>
      <c r="BE445" s="280"/>
      <c r="BF445" s="280"/>
      <c r="BG445" s="280"/>
      <c r="BH445" s="280"/>
      <c r="BI445" s="280"/>
      <c r="BJ445" s="280"/>
      <c r="BK445" s="280"/>
      <c r="BL445" s="280"/>
      <c r="BM445" s="280"/>
      <c r="BN445" s="280"/>
      <c r="BO445" s="280"/>
      <c r="BP445" s="280"/>
      <c r="BQ445" s="280"/>
      <c r="BR445" s="280"/>
      <c r="BS445" s="280"/>
      <c r="BT445" s="280"/>
      <c r="BU445" s="280"/>
      <c r="BV445" s="280"/>
      <c r="BW445" s="280"/>
      <c r="BX445" s="280"/>
      <c r="BY445" s="280"/>
      <c r="BZ445" s="280"/>
      <c r="CA445" s="280"/>
      <c r="CB445" s="280"/>
      <c r="CC445" s="280"/>
      <c r="CD445" s="280"/>
      <c r="CE445" s="280"/>
      <c r="CF445" s="280"/>
      <c r="CG445" s="280"/>
      <c r="CH445" s="280"/>
    </row>
    <row r="446" spans="1:86" s="3" customFormat="1" ht="21" customHeight="1" thickBot="1" x14ac:dyDescent="0.25">
      <c r="A446" s="382"/>
      <c r="B446" s="458"/>
      <c r="C446" s="365"/>
      <c r="D446" s="875"/>
      <c r="E446" s="682"/>
      <c r="F446" s="776">
        <v>15</v>
      </c>
      <c r="G446" s="777"/>
      <c r="H446" s="777"/>
      <c r="I446" s="777"/>
      <c r="J446" s="777"/>
      <c r="K446" s="777"/>
      <c r="L446" s="777"/>
      <c r="M446" s="777"/>
      <c r="N446" s="777"/>
      <c r="O446" s="777"/>
      <c r="P446" s="777"/>
      <c r="Q446" s="777"/>
      <c r="R446" s="777"/>
      <c r="S446" s="777"/>
      <c r="T446" s="777"/>
      <c r="U446" s="777"/>
      <c r="V446" s="778"/>
      <c r="W446" s="85"/>
      <c r="X446" s="360"/>
      <c r="Y446" s="299"/>
      <c r="Z446" s="302"/>
      <c r="AA446" s="280"/>
      <c r="AB446" s="479"/>
      <c r="AC446" s="479"/>
      <c r="AD446" s="479"/>
      <c r="AE446" s="280"/>
      <c r="AF446" s="280"/>
      <c r="AG446" s="280"/>
      <c r="AH446" s="280"/>
      <c r="AI446" s="280"/>
      <c r="AJ446" s="280"/>
      <c r="AK446" s="280"/>
      <c r="AL446" s="280"/>
      <c r="AM446" s="280"/>
      <c r="AN446" s="280"/>
      <c r="AO446" s="280"/>
      <c r="AP446" s="280"/>
      <c r="AQ446" s="280"/>
      <c r="AR446" s="280"/>
      <c r="AS446" s="280"/>
      <c r="AT446" s="280"/>
      <c r="AU446" s="280"/>
      <c r="AV446" s="280"/>
      <c r="AW446" s="280"/>
      <c r="AX446" s="280"/>
      <c r="AY446" s="280"/>
      <c r="AZ446" s="280"/>
      <c r="BA446" s="280"/>
      <c r="BB446" s="280"/>
      <c r="BC446" s="280"/>
      <c r="BD446" s="280"/>
      <c r="BE446" s="280"/>
      <c r="BF446" s="280"/>
      <c r="BG446" s="280"/>
      <c r="BH446" s="280"/>
      <c r="BI446" s="280"/>
      <c r="BJ446" s="280"/>
      <c r="BK446" s="280"/>
      <c r="BL446" s="280"/>
      <c r="BM446" s="280"/>
      <c r="BN446" s="280"/>
      <c r="BO446" s="280"/>
      <c r="BP446" s="280"/>
      <c r="BQ446" s="280"/>
      <c r="BR446" s="280"/>
      <c r="BS446" s="280"/>
      <c r="BT446" s="280"/>
      <c r="BU446" s="280"/>
      <c r="BV446" s="280"/>
      <c r="BW446" s="280"/>
      <c r="BX446" s="280"/>
      <c r="BY446" s="280"/>
      <c r="BZ446" s="280"/>
      <c r="CA446" s="280"/>
      <c r="CB446" s="280"/>
      <c r="CC446" s="280"/>
      <c r="CD446" s="280"/>
      <c r="CE446" s="280"/>
      <c r="CF446" s="280"/>
      <c r="CG446" s="280"/>
      <c r="CH446" s="280"/>
    </row>
    <row r="447" spans="1:86" s="3" customFormat="1" ht="30" customHeight="1" thickBot="1" x14ac:dyDescent="0.25">
      <c r="A447" s="380"/>
      <c r="B447" s="244" t="s">
        <v>265</v>
      </c>
      <c r="C447" s="408" t="s">
        <v>266</v>
      </c>
      <c r="D447" s="227"/>
      <c r="E447" s="410"/>
      <c r="F447" s="324" t="s">
        <v>514</v>
      </c>
      <c r="G447" s="409"/>
      <c r="H447" s="227" t="s">
        <v>514</v>
      </c>
      <c r="I447" s="410"/>
      <c r="J447" s="230" t="s">
        <v>514</v>
      </c>
      <c r="K447" s="409"/>
      <c r="L447" s="227" t="s">
        <v>514</v>
      </c>
      <c r="M447" s="228"/>
      <c r="N447" s="227" t="s">
        <v>514</v>
      </c>
      <c r="O447" s="229"/>
      <c r="P447" s="231"/>
      <c r="Q447" s="228"/>
      <c r="R447" s="232"/>
      <c r="S447" s="229"/>
      <c r="T447" s="325"/>
      <c r="U447" s="403"/>
      <c r="V447" s="398"/>
      <c r="W447" s="85"/>
      <c r="X447" s="350"/>
      <c r="Y447" s="280"/>
      <c r="Z447" s="302"/>
      <c r="AA447" s="280"/>
      <c r="AB447" s="479"/>
      <c r="AC447" s="479"/>
      <c r="AD447" s="479"/>
      <c r="AE447" s="280"/>
      <c r="AF447" s="280"/>
      <c r="AG447" s="280"/>
      <c r="AH447" s="280"/>
      <c r="AI447" s="280"/>
      <c r="AJ447" s="280"/>
      <c r="AK447" s="280"/>
      <c r="AL447" s="280"/>
      <c r="AM447" s="280"/>
      <c r="AN447" s="280"/>
      <c r="AO447" s="280"/>
      <c r="AP447" s="280"/>
      <c r="AQ447" s="280"/>
      <c r="AR447" s="280"/>
      <c r="AS447" s="280"/>
      <c r="AT447" s="280"/>
      <c r="AU447" s="280"/>
      <c r="AV447" s="280"/>
      <c r="AW447" s="280"/>
      <c r="AX447" s="280"/>
      <c r="AY447" s="280"/>
      <c r="AZ447" s="280"/>
      <c r="BA447" s="280"/>
      <c r="BB447" s="280"/>
      <c r="BC447" s="280"/>
      <c r="BD447" s="280"/>
      <c r="BE447" s="280"/>
      <c r="BF447" s="280"/>
      <c r="BG447" s="280"/>
      <c r="BH447" s="280"/>
      <c r="BI447" s="280"/>
      <c r="BJ447" s="280"/>
      <c r="BK447" s="280"/>
      <c r="BL447" s="280"/>
      <c r="BM447" s="280"/>
      <c r="BN447" s="280"/>
      <c r="BO447" s="280"/>
      <c r="BP447" s="280"/>
      <c r="BQ447" s="280"/>
      <c r="BR447" s="280"/>
      <c r="BS447" s="280"/>
      <c r="BT447" s="280"/>
      <c r="BU447" s="280"/>
      <c r="BV447" s="280"/>
      <c r="BW447" s="280"/>
      <c r="BX447" s="280"/>
      <c r="BY447" s="280"/>
      <c r="BZ447" s="280"/>
      <c r="CA447" s="280"/>
      <c r="CB447" s="280"/>
      <c r="CC447" s="280"/>
      <c r="CD447" s="280"/>
      <c r="CE447" s="280"/>
      <c r="CF447" s="280"/>
      <c r="CG447" s="280"/>
      <c r="CH447" s="280"/>
    </row>
    <row r="448" spans="1:86" s="79" customFormat="1" ht="30" customHeight="1" x14ac:dyDescent="0.2">
      <c r="A448" s="383"/>
      <c r="B448" s="234"/>
      <c r="C448" s="367" t="s">
        <v>1067</v>
      </c>
      <c r="D448" s="739"/>
      <c r="E448" s="690"/>
      <c r="F448" s="690"/>
      <c r="G448" s="690"/>
      <c r="H448" s="690"/>
      <c r="I448" s="690"/>
      <c r="J448" s="690"/>
      <c r="K448" s="690"/>
      <c r="L448" s="690"/>
      <c r="M448" s="690"/>
      <c r="N448" s="690"/>
      <c r="O448" s="690"/>
      <c r="P448" s="690"/>
      <c r="Q448" s="690"/>
      <c r="R448" s="690"/>
      <c r="S448" s="690"/>
      <c r="T448" s="690"/>
      <c r="U448" s="690"/>
      <c r="V448" s="691"/>
      <c r="W448" s="85"/>
      <c r="X448" s="350"/>
      <c r="Y448" s="280"/>
      <c r="Z448" s="302"/>
      <c r="AA448" s="280"/>
      <c r="AB448" s="479"/>
      <c r="AC448" s="479"/>
      <c r="AD448" s="479"/>
      <c r="AE448" s="280"/>
      <c r="AF448" s="280"/>
      <c r="AG448" s="280"/>
      <c r="AH448" s="280"/>
      <c r="AI448" s="280"/>
      <c r="AJ448" s="280"/>
      <c r="AK448" s="280"/>
      <c r="AL448" s="280"/>
      <c r="AM448" s="280"/>
      <c r="AN448" s="280"/>
      <c r="AO448" s="280"/>
      <c r="AP448" s="280"/>
      <c r="AQ448" s="280"/>
      <c r="AR448" s="280"/>
      <c r="AS448" s="280"/>
      <c r="AT448" s="280"/>
      <c r="AU448" s="286"/>
      <c r="AV448" s="286"/>
      <c r="AW448" s="286"/>
      <c r="AX448" s="286"/>
      <c r="AY448" s="286"/>
      <c r="AZ448" s="286"/>
      <c r="BA448" s="286"/>
      <c r="BB448" s="286"/>
      <c r="BC448" s="286"/>
      <c r="BD448" s="286"/>
      <c r="BE448" s="286"/>
      <c r="BF448" s="286"/>
      <c r="BG448" s="286"/>
      <c r="BH448" s="286"/>
      <c r="BI448" s="286"/>
      <c r="BJ448" s="286"/>
      <c r="BK448" s="286"/>
      <c r="BL448" s="286"/>
      <c r="BM448" s="286"/>
      <c r="BN448" s="286"/>
      <c r="BO448" s="286"/>
      <c r="BP448" s="286"/>
      <c r="BQ448" s="286"/>
      <c r="BR448" s="286"/>
      <c r="BS448" s="286"/>
      <c r="BT448" s="286"/>
      <c r="BU448" s="286"/>
      <c r="BV448" s="286"/>
      <c r="BW448" s="286"/>
      <c r="BX448" s="286"/>
      <c r="BY448" s="286"/>
      <c r="BZ448" s="286"/>
      <c r="CA448" s="286"/>
      <c r="CB448" s="286"/>
      <c r="CC448" s="286"/>
      <c r="CD448" s="286"/>
      <c r="CE448" s="286"/>
      <c r="CF448" s="286"/>
      <c r="CG448" s="286"/>
      <c r="CH448" s="286"/>
    </row>
    <row r="449" spans="1:86" s="3" customFormat="1" ht="45" customHeight="1" x14ac:dyDescent="0.2">
      <c r="A449" s="383"/>
      <c r="B449" s="234" t="s">
        <v>267</v>
      </c>
      <c r="C449" s="207" t="s">
        <v>1068</v>
      </c>
      <c r="D449" s="666"/>
      <c r="E449" s="667"/>
      <c r="F449" s="666"/>
      <c r="G449" s="667"/>
      <c r="H449" s="666"/>
      <c r="I449" s="667"/>
      <c r="J449" s="666"/>
      <c r="K449" s="667"/>
      <c r="L449" s="666"/>
      <c r="M449" s="667"/>
      <c r="N449" s="666"/>
      <c r="O449" s="667"/>
      <c r="P449" s="666"/>
      <c r="Q449" s="667"/>
      <c r="R449" s="666"/>
      <c r="S449" s="667"/>
      <c r="T449" s="68"/>
      <c r="U449" s="63">
        <f>IF(OR(D449="s",F449="s",H449="s",J449="s",L449="s",N449="s",P449="s",R449="s"), 0, IF(OR(D449="a",F449="a",H449="a",J449="a",L449="a",N449="a",P449="a",R449="a"),V449,0))</f>
        <v>0</v>
      </c>
      <c r="V449" s="387">
        <f>IF(AND(T449="na",OR(D467="a",F467="a",H467="a",J467="a",L467="a",N467="a",P467="a",R467="a")),5,IF(T449="na",0,5))</f>
        <v>5</v>
      </c>
      <c r="W449" s="85">
        <f>IF((COUNTIF(D449:S449,"a")+COUNTIF(D449:S449,"s")+COUNTIF(T449,"na"))&gt;0,IF(OR((COUNTIF(D467:S467,"a")+COUNTIF(D467:S467,"s"))),0,COUNTIF(D449:S449,"a")+COUNTIF(D449:S449,"s")+COUNTIF(T449:T449,"na")),COUNTIF(D449:S449,"a")+COUNTIF(D449:S449,"s")+COUNTIF(T449,"na"))</f>
        <v>0</v>
      </c>
      <c r="X449" s="334"/>
      <c r="Y449" s="280"/>
      <c r="Z449" s="302" t="s">
        <v>239</v>
      </c>
      <c r="AA449" s="280"/>
      <c r="AB449" s="479"/>
      <c r="AC449" s="479"/>
      <c r="AD449" s="479"/>
      <c r="AE449" s="280"/>
      <c r="AF449" s="280"/>
      <c r="AG449" s="280"/>
      <c r="AH449" s="280"/>
      <c r="AI449" s="280"/>
      <c r="AJ449" s="280"/>
      <c r="AK449" s="280"/>
      <c r="AL449" s="280"/>
      <c r="AM449" s="280"/>
      <c r="AN449" s="280"/>
      <c r="AO449" s="280"/>
      <c r="AP449" s="280"/>
      <c r="AQ449" s="280"/>
      <c r="AR449" s="280"/>
      <c r="AS449" s="280"/>
      <c r="AT449" s="280"/>
      <c r="AU449" s="280"/>
      <c r="AV449" s="280"/>
      <c r="AW449" s="280"/>
      <c r="AX449" s="280"/>
      <c r="AY449" s="280"/>
      <c r="AZ449" s="280"/>
      <c r="BA449" s="280"/>
      <c r="BB449" s="280"/>
      <c r="BC449" s="280"/>
      <c r="BD449" s="280"/>
      <c r="BE449" s="280"/>
      <c r="BF449" s="280"/>
      <c r="BG449" s="280"/>
      <c r="BH449" s="280"/>
      <c r="BI449" s="280"/>
      <c r="BJ449" s="280"/>
      <c r="BK449" s="280"/>
      <c r="BL449" s="280"/>
      <c r="BM449" s="280"/>
      <c r="BN449" s="280"/>
      <c r="BO449" s="280"/>
      <c r="BP449" s="280"/>
      <c r="BQ449" s="280"/>
      <c r="BR449" s="280"/>
      <c r="BS449" s="280"/>
      <c r="BT449" s="280"/>
      <c r="BU449" s="280"/>
      <c r="BV449" s="280"/>
      <c r="BW449" s="280"/>
      <c r="BX449" s="280"/>
      <c r="BY449" s="280"/>
      <c r="BZ449" s="280"/>
      <c r="CA449" s="280"/>
      <c r="CB449" s="280"/>
      <c r="CC449" s="280"/>
      <c r="CD449" s="280"/>
      <c r="CE449" s="280"/>
      <c r="CF449" s="280"/>
      <c r="CG449" s="280"/>
      <c r="CH449" s="280"/>
    </row>
    <row r="450" spans="1:86" s="3" customFormat="1" ht="45" customHeight="1" x14ac:dyDescent="0.2">
      <c r="A450" s="383"/>
      <c r="B450" s="234" t="s">
        <v>981</v>
      </c>
      <c r="C450" s="207" t="s">
        <v>1069</v>
      </c>
      <c r="D450" s="666"/>
      <c r="E450" s="667"/>
      <c r="F450" s="666"/>
      <c r="G450" s="667"/>
      <c r="H450" s="666"/>
      <c r="I450" s="667"/>
      <c r="J450" s="666"/>
      <c r="K450" s="667"/>
      <c r="L450" s="666"/>
      <c r="M450" s="667"/>
      <c r="N450" s="666"/>
      <c r="O450" s="667"/>
      <c r="P450" s="666"/>
      <c r="Q450" s="667"/>
      <c r="R450" s="666"/>
      <c r="S450" s="667"/>
      <c r="T450" s="381" t="str">
        <f>IF(T449="na","na","")</f>
        <v/>
      </c>
      <c r="U450" s="63">
        <f>IF(OR(D450="s",F450="s",H450="s",J450="s",L450="s",N450="s",P450="s",R450="s"), 0, IF(OR(D450="a",F450="a",H450="a",J450="a",L450="a",N450="a",P450="a",R450="a"),V450,0))</f>
        <v>0</v>
      </c>
      <c r="V450" s="387">
        <f>IF(AND(T450="na",OR(D467="a",F467="a",H467="a",J467="a",L467="a",N467="a",P467="a",R467="a")),5,IF(T450="na",0,5))</f>
        <v>5</v>
      </c>
      <c r="W450" s="85">
        <f>IF((COUNTIF(D450:S450,"a")+COUNTIF(D450:S450,"s")+COUNTIF(T450,"na"))&gt;0,IF(OR((COUNTIF(D467:S467,"a")+COUNTIF(D467:S467,"s"))),0,COUNTIF(D450:S450,"a")+COUNTIF(D450:S450,"s")+COUNTIF(T450:T450,"na")),COUNTIF(D450:S450,"a")+COUNTIF(D450:S450,"s")+COUNTIF(T450,"na"))</f>
        <v>0</v>
      </c>
      <c r="X450" s="334"/>
      <c r="Y450" s="280"/>
      <c r="Z450" s="302"/>
      <c r="AA450" s="280"/>
      <c r="AB450" s="479"/>
      <c r="AC450" s="479"/>
      <c r="AD450" s="479"/>
      <c r="AE450" s="280"/>
      <c r="AF450" s="280"/>
      <c r="AG450" s="280"/>
      <c r="AH450" s="280"/>
      <c r="AI450" s="280"/>
      <c r="AJ450" s="280"/>
      <c r="AK450" s="280"/>
      <c r="AL450" s="280"/>
      <c r="AM450" s="280"/>
      <c r="AN450" s="280"/>
      <c r="AO450" s="280"/>
      <c r="AP450" s="280"/>
      <c r="AQ450" s="280"/>
      <c r="AR450" s="280"/>
      <c r="AS450" s="280"/>
      <c r="AT450" s="280"/>
      <c r="AU450" s="280"/>
      <c r="AV450" s="280"/>
      <c r="AW450" s="280"/>
      <c r="AX450" s="280"/>
      <c r="AY450" s="280"/>
      <c r="AZ450" s="280"/>
      <c r="BA450" s="280"/>
      <c r="BB450" s="280"/>
      <c r="BC450" s="280"/>
      <c r="BD450" s="280"/>
      <c r="BE450" s="280"/>
      <c r="BF450" s="280"/>
      <c r="BG450" s="280"/>
      <c r="BH450" s="280"/>
      <c r="BI450" s="280"/>
      <c r="BJ450" s="280"/>
      <c r="BK450" s="280"/>
      <c r="BL450" s="280"/>
      <c r="BM450" s="280"/>
      <c r="BN450" s="280"/>
      <c r="BO450" s="280"/>
      <c r="BP450" s="280"/>
      <c r="BQ450" s="280"/>
      <c r="BR450" s="280"/>
      <c r="BS450" s="280"/>
      <c r="BT450" s="280"/>
      <c r="BU450" s="280"/>
      <c r="BV450" s="280"/>
      <c r="BW450" s="280"/>
      <c r="BX450" s="280"/>
      <c r="BY450" s="280"/>
      <c r="BZ450" s="280"/>
      <c r="CA450" s="280"/>
      <c r="CB450" s="280"/>
      <c r="CC450" s="280"/>
      <c r="CD450" s="280"/>
      <c r="CE450" s="280"/>
      <c r="CF450" s="280"/>
      <c r="CG450" s="280"/>
      <c r="CH450" s="280"/>
    </row>
    <row r="451" spans="1:86" s="79" customFormat="1" ht="30" customHeight="1" x14ac:dyDescent="0.2">
      <c r="A451" s="383"/>
      <c r="B451" s="234"/>
      <c r="C451" s="368" t="s">
        <v>982</v>
      </c>
      <c r="D451" s="670"/>
      <c r="E451" s="670"/>
      <c r="F451" s="670"/>
      <c r="G451" s="670"/>
      <c r="H451" s="670"/>
      <c r="I451" s="670"/>
      <c r="J451" s="670"/>
      <c r="K451" s="670"/>
      <c r="L451" s="670"/>
      <c r="M451" s="670"/>
      <c r="N451" s="670"/>
      <c r="O451" s="670"/>
      <c r="P451" s="670"/>
      <c r="Q451" s="670"/>
      <c r="R451" s="670"/>
      <c r="S451" s="670"/>
      <c r="T451" s="670"/>
      <c r="U451" s="670"/>
      <c r="V451" s="671"/>
      <c r="W451" s="85"/>
      <c r="X451" s="350"/>
      <c r="Y451" s="280"/>
      <c r="Z451" s="280"/>
      <c r="AA451" s="280"/>
      <c r="AB451" s="479"/>
      <c r="AC451" s="479"/>
      <c r="AD451" s="479"/>
      <c r="AE451" s="280"/>
      <c r="AF451" s="280"/>
      <c r="AG451" s="280"/>
      <c r="AH451" s="280"/>
      <c r="AI451" s="280"/>
      <c r="AJ451" s="280"/>
      <c r="AK451" s="280"/>
      <c r="AL451" s="280"/>
      <c r="AM451" s="280"/>
      <c r="AN451" s="280"/>
      <c r="AO451" s="280"/>
      <c r="AP451" s="280"/>
      <c r="AQ451" s="280"/>
      <c r="AR451" s="280"/>
      <c r="AS451" s="280"/>
      <c r="AT451" s="280"/>
      <c r="AU451" s="286"/>
      <c r="AV451" s="286"/>
      <c r="AW451" s="286"/>
      <c r="AX451" s="286"/>
      <c r="AY451" s="286"/>
      <c r="AZ451" s="286"/>
      <c r="BA451" s="286"/>
      <c r="BB451" s="286"/>
      <c r="BC451" s="286"/>
      <c r="BD451" s="286"/>
      <c r="BE451" s="286"/>
      <c r="BF451" s="286"/>
      <c r="BG451" s="286"/>
      <c r="BH451" s="286"/>
      <c r="BI451" s="286"/>
      <c r="BJ451" s="286"/>
      <c r="BK451" s="286"/>
      <c r="BL451" s="286"/>
      <c r="BM451" s="286"/>
      <c r="BN451" s="286"/>
      <c r="BO451" s="286"/>
      <c r="BP451" s="286"/>
      <c r="BQ451" s="286"/>
      <c r="BR451" s="286"/>
      <c r="BS451" s="286"/>
      <c r="BT451" s="286"/>
      <c r="BU451" s="286"/>
      <c r="BV451" s="286"/>
      <c r="BW451" s="286"/>
      <c r="BX451" s="286"/>
      <c r="BY451" s="286"/>
      <c r="BZ451" s="286"/>
      <c r="CA451" s="286"/>
      <c r="CB451" s="286"/>
      <c r="CC451" s="286"/>
      <c r="CD451" s="286"/>
      <c r="CE451" s="286"/>
      <c r="CF451" s="286"/>
      <c r="CG451" s="286"/>
      <c r="CH451" s="286"/>
    </row>
    <row r="452" spans="1:86" s="3" customFormat="1" ht="27.95" customHeight="1" x14ac:dyDescent="0.2">
      <c r="A452" s="383"/>
      <c r="B452" s="234" t="s">
        <v>367</v>
      </c>
      <c r="C452" s="206" t="s">
        <v>368</v>
      </c>
      <c r="D452" s="672"/>
      <c r="E452" s="673"/>
      <c r="F452" s="672"/>
      <c r="G452" s="673"/>
      <c r="H452" s="672"/>
      <c r="I452" s="673"/>
      <c r="J452" s="672"/>
      <c r="K452" s="673"/>
      <c r="L452" s="672"/>
      <c r="M452" s="673"/>
      <c r="N452" s="672"/>
      <c r="O452" s="673"/>
      <c r="P452" s="672"/>
      <c r="Q452" s="673"/>
      <c r="R452" s="672"/>
      <c r="S452" s="673"/>
      <c r="T452" s="112"/>
      <c r="U452" s="67">
        <f>IF(OR(D452="s",F452="s",H452="s",J452="s",L452="s",N452="s",P452="s",R452="s"), 0, IF(OR(D452="a",F452="a",H452="a",J452="a",L452="a",N452="a",P452="a",R452="a"),V452,0))</f>
        <v>0</v>
      </c>
      <c r="V452" s="390">
        <f>IF(AND(T452="na",OR(D467="a",F467="a",H467="a",J467="a",L467="a",N467="a",P467="a",R467="a")),5,IF(T452="na",0,5))</f>
        <v>5</v>
      </c>
      <c r="W452" s="85">
        <f>IF((COUNTIF(D452:S452,"a")+COUNTIF(D452:S452,"s")+COUNTIF(T452,"na"))&gt;0,IF(OR((COUNTIF(D467:S467,"a")+COUNTIF(D467:S467,"s"))),0,COUNTIF(D452:S452,"a")+COUNTIF(D452:S452,"s")+COUNTIF(T452:T452,"na")),COUNTIF(D452:S452,"a")+COUNTIF(D452:S452,"s")+COUNTIF(T452,"na"))</f>
        <v>0</v>
      </c>
      <c r="X452" s="334"/>
      <c r="Y452" s="280"/>
      <c r="Z452" s="302"/>
      <c r="AA452" s="280"/>
      <c r="AB452" s="479"/>
      <c r="AC452" s="479"/>
      <c r="AD452" s="479"/>
      <c r="AE452" s="280"/>
      <c r="AF452" s="280"/>
      <c r="AG452" s="280"/>
      <c r="AH452" s="280"/>
      <c r="AI452" s="280"/>
      <c r="AJ452" s="280"/>
      <c r="AK452" s="280"/>
      <c r="AL452" s="280"/>
      <c r="AM452" s="280"/>
      <c r="AN452" s="280"/>
      <c r="AO452" s="280"/>
      <c r="AP452" s="280"/>
      <c r="AQ452" s="280"/>
      <c r="AR452" s="280"/>
      <c r="AS452" s="280"/>
      <c r="AT452" s="280"/>
      <c r="AU452" s="280"/>
      <c r="AV452" s="280"/>
      <c r="AW452" s="280"/>
      <c r="AX452" s="280"/>
      <c r="AY452" s="280"/>
      <c r="AZ452" s="280"/>
      <c r="BA452" s="280"/>
      <c r="BB452" s="280"/>
      <c r="BC452" s="280"/>
      <c r="BD452" s="280"/>
      <c r="BE452" s="280"/>
      <c r="BF452" s="280"/>
      <c r="BG452" s="280"/>
      <c r="BH452" s="280"/>
      <c r="BI452" s="280"/>
      <c r="BJ452" s="280"/>
      <c r="BK452" s="280"/>
      <c r="BL452" s="280"/>
      <c r="BM452" s="280"/>
      <c r="BN452" s="280"/>
      <c r="BO452" s="280"/>
      <c r="BP452" s="280"/>
      <c r="BQ452" s="280"/>
      <c r="BR452" s="280"/>
      <c r="BS452" s="280"/>
      <c r="BT452" s="280"/>
      <c r="BU452" s="280"/>
      <c r="BV452" s="280"/>
      <c r="BW452" s="280"/>
      <c r="BX452" s="280"/>
      <c r="BY452" s="280"/>
      <c r="BZ452" s="280"/>
      <c r="CA452" s="280"/>
      <c r="CB452" s="280"/>
      <c r="CC452" s="280"/>
      <c r="CD452" s="280"/>
      <c r="CE452" s="280"/>
      <c r="CF452" s="280"/>
      <c r="CG452" s="280"/>
      <c r="CH452" s="280"/>
    </row>
    <row r="453" spans="1:86" s="3" customFormat="1" ht="45" customHeight="1" x14ac:dyDescent="0.2">
      <c r="A453" s="383"/>
      <c r="B453" s="234" t="s">
        <v>1070</v>
      </c>
      <c r="C453" s="207" t="s">
        <v>1071</v>
      </c>
      <c r="D453" s="713"/>
      <c r="E453" s="714"/>
      <c r="F453" s="713"/>
      <c r="G453" s="714"/>
      <c r="H453" s="713"/>
      <c r="I453" s="714"/>
      <c r="J453" s="713"/>
      <c r="K453" s="714"/>
      <c r="L453" s="713"/>
      <c r="M453" s="714"/>
      <c r="N453" s="713"/>
      <c r="O453" s="714"/>
      <c r="P453" s="713"/>
      <c r="Q453" s="714"/>
      <c r="R453" s="713"/>
      <c r="S453" s="714"/>
      <c r="T453" s="113" t="str">
        <f>IF(T452="na","na","")</f>
        <v/>
      </c>
      <c r="U453" s="63">
        <f>IF(OR(D453="s",F453="s",H453="s",J453="s",L453="s",N453="s",P453="s",R453="s"), 0, IF(OR(D453="a",F453="a",H453="a",J453="a",L453="a",N453="a",P453="a",R453="a"),V453,0))</f>
        <v>0</v>
      </c>
      <c r="V453" s="391">
        <f>IF(AND(T453="na",OR(D467="a",F467="a",H467="a",J467="a",L467="a",N467="a",P467="a",R467="a")),10,IF(T453="na",0,10))</f>
        <v>10</v>
      </c>
      <c r="W453" s="85">
        <f>IF((COUNTIF(D453:S453,"a")+COUNTIF(D453:S453,"s")+COUNTIF(T453,"na"))&gt;0,IF(OR((COUNTIF(D467:S467,"a")+COUNTIF(D467:S467,"s"))),0,COUNTIF(D453:S453,"a")+COUNTIF(D453:S453,"s")+COUNTIF(T453:T453,"na")),COUNTIF(D453:S453,"a")+COUNTIF(D453:S453,"s")+COUNTIF(T453,"na"))</f>
        <v>0</v>
      </c>
      <c r="X453" s="334"/>
      <c r="Y453" s="280"/>
      <c r="Z453" s="302"/>
      <c r="AA453" s="280"/>
      <c r="AB453" s="479"/>
      <c r="AC453" s="479"/>
      <c r="AD453" s="479"/>
      <c r="AE453" s="280"/>
      <c r="AF453" s="280"/>
      <c r="AG453" s="280"/>
      <c r="AH453" s="280"/>
      <c r="AI453" s="280"/>
      <c r="AJ453" s="280"/>
      <c r="AK453" s="280"/>
      <c r="AL453" s="280"/>
      <c r="AM453" s="280"/>
      <c r="AN453" s="280"/>
      <c r="AO453" s="280"/>
      <c r="AP453" s="280"/>
      <c r="AQ453" s="280"/>
      <c r="AR453" s="280"/>
      <c r="AS453" s="280"/>
      <c r="AT453" s="280"/>
      <c r="AU453" s="280"/>
      <c r="AV453" s="280"/>
      <c r="AW453" s="280"/>
      <c r="AX453" s="280"/>
      <c r="AY453" s="280"/>
      <c r="AZ453" s="280"/>
      <c r="BA453" s="280"/>
      <c r="BB453" s="280"/>
      <c r="BC453" s="280"/>
      <c r="BD453" s="280"/>
      <c r="BE453" s="280"/>
      <c r="BF453" s="280"/>
      <c r="BG453" s="280"/>
      <c r="BH453" s="280"/>
      <c r="BI453" s="280"/>
      <c r="BJ453" s="280"/>
      <c r="BK453" s="280"/>
      <c r="BL453" s="280"/>
      <c r="BM453" s="280"/>
      <c r="BN453" s="280"/>
      <c r="BO453" s="280"/>
      <c r="BP453" s="280"/>
      <c r="BQ453" s="280"/>
      <c r="BR453" s="280"/>
      <c r="BS453" s="280"/>
      <c r="BT453" s="280"/>
      <c r="BU453" s="280"/>
      <c r="BV453" s="280"/>
      <c r="BW453" s="280"/>
      <c r="BX453" s="280"/>
      <c r="BY453" s="280"/>
      <c r="BZ453" s="280"/>
      <c r="CA453" s="280"/>
      <c r="CB453" s="280"/>
      <c r="CC453" s="280"/>
      <c r="CD453" s="280"/>
      <c r="CE453" s="280"/>
      <c r="CF453" s="280"/>
      <c r="CG453" s="280"/>
      <c r="CH453" s="280"/>
    </row>
    <row r="454" spans="1:86" s="3" customFormat="1" ht="45" customHeight="1" x14ac:dyDescent="0.2">
      <c r="A454" s="383"/>
      <c r="B454" s="234" t="s">
        <v>369</v>
      </c>
      <c r="C454" s="207" t="s">
        <v>1072</v>
      </c>
      <c r="D454" s="713"/>
      <c r="E454" s="714"/>
      <c r="F454" s="713"/>
      <c r="G454" s="714"/>
      <c r="H454" s="713"/>
      <c r="I454" s="714"/>
      <c r="J454" s="713"/>
      <c r="K454" s="714"/>
      <c r="L454" s="713"/>
      <c r="M454" s="714"/>
      <c r="N454" s="713"/>
      <c r="O454" s="714"/>
      <c r="P454" s="713"/>
      <c r="Q454" s="714"/>
      <c r="R454" s="713"/>
      <c r="S454" s="714"/>
      <c r="T454" s="113" t="str">
        <f>IF(T452="na","na","")</f>
        <v/>
      </c>
      <c r="U454" s="63">
        <f>IF(OR(D454="s",F454="s",H454="s",J454="s",L454="s",N454="s",P454="s",R454="s"), 0, IF(OR(D454="a",F454="a",H454="a",J454="a",L454="a",N454="a",P454="a",R454="a"),V454,0))</f>
        <v>0</v>
      </c>
      <c r="V454" s="391">
        <f>IF(AND(T454="na",OR(D467="a",F467="a",H467="a",J467="a",L467="a",N467="a",P467="a",R467="a")),5,IF(T454="na",0,5))</f>
        <v>5</v>
      </c>
      <c r="W454" s="85">
        <f>IF((COUNTIF(D454:S454,"a")+COUNTIF(D454:S454,"s")+COUNTIF(T454,"na"))&gt;0,IF(OR((COUNTIF(D467:S467,"a")+COUNTIF(D467:S467,"s"))),0,COUNTIF(D454:S454,"a")+COUNTIF(D454:S454,"s")+COUNTIF(T454:T454,"na")),COUNTIF(D454:S454,"a")+COUNTIF(D454:S454,"s")+COUNTIF(T454,"na"))</f>
        <v>0</v>
      </c>
      <c r="X454" s="334"/>
      <c r="Y454" s="280"/>
      <c r="Z454" s="302"/>
      <c r="AA454" s="280"/>
      <c r="AB454" s="479"/>
      <c r="AC454" s="479"/>
      <c r="AD454" s="479"/>
      <c r="AE454" s="280"/>
      <c r="AF454" s="280"/>
      <c r="AG454" s="280"/>
      <c r="AH454" s="280"/>
      <c r="AI454" s="280"/>
      <c r="AJ454" s="280"/>
      <c r="AK454" s="280"/>
      <c r="AL454" s="280"/>
      <c r="AM454" s="280"/>
      <c r="AN454" s="280"/>
      <c r="AO454" s="280"/>
      <c r="AP454" s="280"/>
      <c r="AQ454" s="280"/>
      <c r="AR454" s="280"/>
      <c r="AS454" s="280"/>
      <c r="AT454" s="280"/>
      <c r="AU454" s="280"/>
      <c r="AV454" s="280"/>
      <c r="AW454" s="280"/>
      <c r="AX454" s="280"/>
      <c r="AY454" s="280"/>
      <c r="AZ454" s="280"/>
      <c r="BA454" s="280"/>
      <c r="BB454" s="280"/>
      <c r="BC454" s="280"/>
      <c r="BD454" s="280"/>
      <c r="BE454" s="280"/>
      <c r="BF454" s="280"/>
      <c r="BG454" s="280"/>
      <c r="BH454" s="280"/>
      <c r="BI454" s="280"/>
      <c r="BJ454" s="280"/>
      <c r="BK454" s="280"/>
      <c r="BL454" s="280"/>
      <c r="BM454" s="280"/>
      <c r="BN454" s="280"/>
      <c r="BO454" s="280"/>
      <c r="BP454" s="280"/>
      <c r="BQ454" s="280"/>
      <c r="BR454" s="280"/>
      <c r="BS454" s="280"/>
      <c r="BT454" s="280"/>
      <c r="BU454" s="280"/>
      <c r="BV454" s="280"/>
      <c r="BW454" s="280"/>
      <c r="BX454" s="280"/>
      <c r="BY454" s="280"/>
      <c r="BZ454" s="280"/>
      <c r="CA454" s="280"/>
      <c r="CB454" s="280"/>
      <c r="CC454" s="280"/>
      <c r="CD454" s="280"/>
      <c r="CE454" s="280"/>
      <c r="CF454" s="280"/>
      <c r="CG454" s="280"/>
      <c r="CH454" s="280"/>
    </row>
    <row r="455" spans="1:86" s="3" customFormat="1" ht="27.95" customHeight="1" x14ac:dyDescent="0.2">
      <c r="A455" s="383"/>
      <c r="B455" s="234" t="s">
        <v>443</v>
      </c>
      <c r="C455" s="207" t="s">
        <v>370</v>
      </c>
      <c r="D455" s="666"/>
      <c r="E455" s="667"/>
      <c r="F455" s="666"/>
      <c r="G455" s="667"/>
      <c r="H455" s="666"/>
      <c r="I455" s="667"/>
      <c r="J455" s="666"/>
      <c r="K455" s="667"/>
      <c r="L455" s="666"/>
      <c r="M455" s="667"/>
      <c r="N455" s="666"/>
      <c r="O455" s="667"/>
      <c r="P455" s="666"/>
      <c r="Q455" s="667"/>
      <c r="R455" s="666"/>
      <c r="S455" s="667"/>
      <c r="T455" s="113" t="str">
        <f>IF(T452="na","na","")</f>
        <v/>
      </c>
      <c r="U455" s="63">
        <f>IF(OR(D455="s",F455="s",H455="s",J455="s",L455="s",N455="s",P455="s",R455="s"), 0, IF(OR(D455="a",F455="a",H455="a",J455="a",L455="a",N455="a",P455="a",R455="a"),V455,0))</f>
        <v>0</v>
      </c>
      <c r="V455" s="387">
        <f>IF(AND(T455="na",OR(D467="a",F467="a",H467="a",J467="a",L467="a",N467="a",P467="a",R467="a")),5,IF(T455="na",0,5))</f>
        <v>5</v>
      </c>
      <c r="W455" s="85">
        <f>IF((COUNTIF(D455:S455,"a")+COUNTIF(D455:S455,"s")+COUNTIF(T455,"na"))&gt;0,IF(OR((COUNTIF(D467:S467,"a")+COUNTIF(D467:S467,"s"))),0,COUNTIF(D455:S455,"a")+COUNTIF(D455:S455,"s")+COUNTIF(T455:T455,"na")),COUNTIF(D455:S455,"a")+COUNTIF(D455:S455,"s")+COUNTIF(T455,"na"))</f>
        <v>0</v>
      </c>
      <c r="X455" s="334"/>
      <c r="Y455" s="280"/>
      <c r="Z455" s="302" t="s">
        <v>239</v>
      </c>
      <c r="AA455" s="280"/>
      <c r="AB455" s="479"/>
      <c r="AC455" s="479"/>
      <c r="AD455" s="479"/>
      <c r="AE455" s="280"/>
      <c r="AF455" s="280"/>
      <c r="AG455" s="280"/>
      <c r="AH455" s="280"/>
      <c r="AI455" s="280"/>
      <c r="AJ455" s="280"/>
      <c r="AK455" s="280"/>
      <c r="AL455" s="280"/>
      <c r="AM455" s="280"/>
      <c r="AN455" s="280"/>
      <c r="AO455" s="280"/>
      <c r="AP455" s="280"/>
      <c r="AQ455" s="280"/>
      <c r="AR455" s="280"/>
      <c r="AS455" s="280"/>
      <c r="AT455" s="280"/>
      <c r="AU455" s="280"/>
      <c r="AV455" s="280"/>
      <c r="AW455" s="280"/>
      <c r="AX455" s="280"/>
      <c r="AY455" s="280"/>
      <c r="AZ455" s="280"/>
      <c r="BA455" s="280"/>
      <c r="BB455" s="280"/>
      <c r="BC455" s="280"/>
      <c r="BD455" s="280"/>
      <c r="BE455" s="280"/>
      <c r="BF455" s="280"/>
      <c r="BG455" s="280"/>
      <c r="BH455" s="280"/>
      <c r="BI455" s="280"/>
      <c r="BJ455" s="280"/>
      <c r="BK455" s="280"/>
      <c r="BL455" s="280"/>
      <c r="BM455" s="280"/>
      <c r="BN455" s="280"/>
      <c r="BO455" s="280"/>
      <c r="BP455" s="280"/>
      <c r="BQ455" s="280"/>
      <c r="BR455" s="280"/>
      <c r="BS455" s="280"/>
      <c r="BT455" s="280"/>
      <c r="BU455" s="280"/>
      <c r="BV455" s="280"/>
      <c r="BW455" s="280"/>
      <c r="BX455" s="280"/>
      <c r="BY455" s="280"/>
      <c r="BZ455" s="280"/>
      <c r="CA455" s="280"/>
      <c r="CB455" s="280"/>
      <c r="CC455" s="280"/>
      <c r="CD455" s="280"/>
      <c r="CE455" s="280"/>
      <c r="CF455" s="280"/>
      <c r="CG455" s="280"/>
      <c r="CH455" s="280"/>
    </row>
    <row r="456" spans="1:86" s="79" customFormat="1" ht="30" customHeight="1" x14ac:dyDescent="0.2">
      <c r="A456" s="383"/>
      <c r="B456" s="234"/>
      <c r="C456" s="368" t="s">
        <v>983</v>
      </c>
      <c r="D456" s="670"/>
      <c r="E456" s="670"/>
      <c r="F456" s="670"/>
      <c r="G456" s="670"/>
      <c r="H456" s="670"/>
      <c r="I456" s="670"/>
      <c r="J456" s="670"/>
      <c r="K456" s="670"/>
      <c r="L456" s="670"/>
      <c r="M456" s="670"/>
      <c r="N456" s="670"/>
      <c r="O456" s="670"/>
      <c r="P456" s="670"/>
      <c r="Q456" s="670"/>
      <c r="R456" s="670"/>
      <c r="S456" s="670"/>
      <c r="T456" s="670"/>
      <c r="U456" s="670"/>
      <c r="V456" s="671"/>
      <c r="W456" s="85"/>
      <c r="X456" s="350"/>
      <c r="Y456" s="280"/>
      <c r="Z456" s="280"/>
      <c r="AA456" s="280"/>
      <c r="AB456" s="479"/>
      <c r="AC456" s="479"/>
      <c r="AD456" s="479"/>
      <c r="AE456" s="280"/>
      <c r="AF456" s="280"/>
      <c r="AG456" s="280"/>
      <c r="AH456" s="280"/>
      <c r="AI456" s="280"/>
      <c r="AJ456" s="280"/>
      <c r="AK456" s="280"/>
      <c r="AL456" s="280"/>
      <c r="AM456" s="280"/>
      <c r="AN456" s="280"/>
      <c r="AO456" s="280"/>
      <c r="AP456" s="280"/>
      <c r="AQ456" s="280"/>
      <c r="AR456" s="280"/>
      <c r="AS456" s="280"/>
      <c r="AT456" s="280"/>
      <c r="AU456" s="286"/>
      <c r="AV456" s="286"/>
      <c r="AW456" s="286"/>
      <c r="AX456" s="286"/>
      <c r="AY456" s="286"/>
      <c r="AZ456" s="286"/>
      <c r="BA456" s="286"/>
      <c r="BB456" s="286"/>
      <c r="BC456" s="286"/>
      <c r="BD456" s="286"/>
      <c r="BE456" s="286"/>
      <c r="BF456" s="286"/>
      <c r="BG456" s="286"/>
      <c r="BH456" s="286"/>
      <c r="BI456" s="286"/>
      <c r="BJ456" s="286"/>
      <c r="BK456" s="286"/>
      <c r="BL456" s="286"/>
      <c r="BM456" s="286"/>
      <c r="BN456" s="286"/>
      <c r="BO456" s="286"/>
      <c r="BP456" s="286"/>
      <c r="BQ456" s="286"/>
      <c r="BR456" s="286"/>
      <c r="BS456" s="286"/>
      <c r="BT456" s="286"/>
      <c r="BU456" s="286"/>
      <c r="BV456" s="286"/>
      <c r="BW456" s="286"/>
      <c r="BX456" s="286"/>
      <c r="BY456" s="286"/>
      <c r="BZ456" s="286"/>
      <c r="CA456" s="286"/>
      <c r="CB456" s="286"/>
      <c r="CC456" s="286"/>
      <c r="CD456" s="286"/>
      <c r="CE456" s="286"/>
      <c r="CF456" s="286"/>
      <c r="CG456" s="286"/>
      <c r="CH456" s="286"/>
    </row>
    <row r="457" spans="1:86" s="3" customFormat="1" ht="45" customHeight="1" x14ac:dyDescent="0.2">
      <c r="A457" s="383"/>
      <c r="B457" s="234" t="s">
        <v>371</v>
      </c>
      <c r="C457" s="207" t="s">
        <v>72</v>
      </c>
      <c r="D457" s="713"/>
      <c r="E457" s="714"/>
      <c r="F457" s="713"/>
      <c r="G457" s="714"/>
      <c r="H457" s="713"/>
      <c r="I457" s="714"/>
      <c r="J457" s="713"/>
      <c r="K457" s="714"/>
      <c r="L457" s="713"/>
      <c r="M457" s="714"/>
      <c r="N457" s="713"/>
      <c r="O457" s="714"/>
      <c r="P457" s="713"/>
      <c r="Q457" s="714"/>
      <c r="R457" s="713"/>
      <c r="S457" s="714"/>
      <c r="T457" s="81"/>
      <c r="U457" s="63">
        <f>IF(OR(D457="s",F457="s",H457="s",J457="s",L457="s",N457="s",P457="s",R457="s"), 0, IF(OR(D457="a",F457="a",H457="a",J457="a",L457="a",N457="a",P457="a",R457="a"),V457,0))</f>
        <v>0</v>
      </c>
      <c r="V457" s="391">
        <v>5</v>
      </c>
      <c r="W457" s="85">
        <f>IF((COUNTIF(D457:S457,"a")+COUNTIF(D457:S457,"s"))&gt;0,IF(OR((COUNTIF(D467:S467,"a")+COUNTIF(D467:S467,"s"))),0,COUNTIF(D457:S457,"a")+COUNTIF(D457:S457,"s")),COUNTIF(D457:S457,"a")+COUNTIF(D457:S457,"s"))</f>
        <v>0</v>
      </c>
      <c r="X457" s="334"/>
      <c r="Y457" s="280"/>
      <c r="Z457" s="302"/>
      <c r="AA457" s="280"/>
      <c r="AB457" s="479"/>
      <c r="AC457" s="479"/>
      <c r="AD457" s="479"/>
      <c r="AE457" s="280"/>
      <c r="AF457" s="280"/>
      <c r="AG457" s="280"/>
      <c r="AH457" s="280"/>
      <c r="AI457" s="280"/>
      <c r="AJ457" s="280"/>
      <c r="AK457" s="280"/>
      <c r="AL457" s="280"/>
      <c r="AM457" s="280"/>
      <c r="AN457" s="280"/>
      <c r="AO457" s="280"/>
      <c r="AP457" s="280"/>
      <c r="AQ457" s="280"/>
      <c r="AR457" s="280"/>
      <c r="AS457" s="280"/>
      <c r="AT457" s="280"/>
      <c r="AU457" s="280"/>
      <c r="AV457" s="280"/>
      <c r="AW457" s="280"/>
      <c r="AX457" s="280"/>
      <c r="AY457" s="280"/>
      <c r="AZ457" s="280"/>
      <c r="BA457" s="280"/>
      <c r="BB457" s="280"/>
      <c r="BC457" s="280"/>
      <c r="BD457" s="280"/>
      <c r="BE457" s="280"/>
      <c r="BF457" s="280"/>
      <c r="BG457" s="280"/>
      <c r="BH457" s="280"/>
      <c r="BI457" s="280"/>
      <c r="BJ457" s="280"/>
      <c r="BK457" s="280"/>
      <c r="BL457" s="280"/>
      <c r="BM457" s="280"/>
      <c r="BN457" s="280"/>
      <c r="BO457" s="280"/>
      <c r="BP457" s="280"/>
      <c r="BQ457" s="280"/>
      <c r="BR457" s="280"/>
      <c r="BS457" s="280"/>
      <c r="BT457" s="280"/>
      <c r="BU457" s="280"/>
      <c r="BV457" s="280"/>
      <c r="BW457" s="280"/>
      <c r="BX457" s="280"/>
      <c r="BY457" s="280"/>
      <c r="BZ457" s="280"/>
      <c r="CA457" s="280"/>
      <c r="CB457" s="280"/>
      <c r="CC457" s="280"/>
      <c r="CD457" s="280"/>
      <c r="CE457" s="280"/>
      <c r="CF457" s="280"/>
      <c r="CG457" s="280"/>
      <c r="CH457" s="280"/>
    </row>
    <row r="458" spans="1:86" s="3" customFormat="1" ht="45" customHeight="1" x14ac:dyDescent="0.2">
      <c r="A458" s="383"/>
      <c r="B458" s="234" t="s">
        <v>444</v>
      </c>
      <c r="C458" s="207" t="s">
        <v>1073</v>
      </c>
      <c r="D458" s="666"/>
      <c r="E458" s="667"/>
      <c r="F458" s="666"/>
      <c r="G458" s="667"/>
      <c r="H458" s="666"/>
      <c r="I458" s="667"/>
      <c r="J458" s="666"/>
      <c r="K458" s="667"/>
      <c r="L458" s="666"/>
      <c r="M458" s="667"/>
      <c r="N458" s="666"/>
      <c r="O458" s="667"/>
      <c r="P458" s="666"/>
      <c r="Q458" s="667"/>
      <c r="R458" s="666"/>
      <c r="S458" s="667"/>
      <c r="T458" s="81"/>
      <c r="U458" s="63">
        <f>IF(OR(D458="s",F458="s",H458="s",J458="s",L458="s",N458="s",P458="s",R458="s"), 0, IF(OR(D458="a",F458="a",H458="a",J458="a",L458="a",N458="a",P458="a",R458="a"),V458,0))</f>
        <v>0</v>
      </c>
      <c r="V458" s="387">
        <v>5</v>
      </c>
      <c r="W458" s="85">
        <f>IF((COUNTIF(D458:S458,"a")+COUNTIF(D458:S458,"s"))&gt;0,IF(OR((COUNTIF(D467:S467,"a")+COUNTIF(D467:S467,"s"))),0,COUNTIF(D458:S458,"a")+COUNTIF(D458:S458,"s")),COUNTIF(D458:S458,"a")+COUNTIF(D458:S458,"s"))</f>
        <v>0</v>
      </c>
      <c r="X458" s="334"/>
      <c r="Y458" s="280"/>
      <c r="Z458" s="302"/>
      <c r="AA458" s="280"/>
      <c r="AB458" s="479"/>
      <c r="AC458" s="479"/>
      <c r="AD458" s="479"/>
      <c r="AE458" s="280"/>
      <c r="AF458" s="280"/>
      <c r="AG458" s="280"/>
      <c r="AH458" s="280"/>
      <c r="AI458" s="280"/>
      <c r="AJ458" s="280"/>
      <c r="AK458" s="280"/>
      <c r="AL458" s="280"/>
      <c r="AM458" s="280"/>
      <c r="AN458" s="280"/>
      <c r="AO458" s="280"/>
      <c r="AP458" s="280"/>
      <c r="AQ458" s="280"/>
      <c r="AR458" s="280"/>
      <c r="AS458" s="280"/>
      <c r="AT458" s="280"/>
      <c r="AU458" s="280"/>
      <c r="AV458" s="280"/>
      <c r="AW458" s="280"/>
      <c r="AX458" s="280"/>
      <c r="AY458" s="280"/>
      <c r="AZ458" s="280"/>
      <c r="BA458" s="280"/>
      <c r="BB458" s="280"/>
      <c r="BC458" s="280"/>
      <c r="BD458" s="280"/>
      <c r="BE458" s="280"/>
      <c r="BF458" s="280"/>
      <c r="BG458" s="280"/>
      <c r="BH458" s="280"/>
      <c r="BI458" s="280"/>
      <c r="BJ458" s="280"/>
      <c r="BK458" s="280"/>
      <c r="BL458" s="280"/>
      <c r="BM458" s="280"/>
      <c r="BN458" s="280"/>
      <c r="BO458" s="280"/>
      <c r="BP458" s="280"/>
      <c r="BQ458" s="280"/>
      <c r="BR458" s="280"/>
      <c r="BS458" s="280"/>
      <c r="BT458" s="280"/>
      <c r="BU458" s="280"/>
      <c r="BV458" s="280"/>
      <c r="BW458" s="280"/>
      <c r="BX458" s="280"/>
      <c r="BY458" s="280"/>
      <c r="BZ458" s="280"/>
      <c r="CA458" s="280"/>
      <c r="CB458" s="280"/>
      <c r="CC458" s="280"/>
      <c r="CD458" s="280"/>
      <c r="CE458" s="280"/>
      <c r="CF458" s="280"/>
      <c r="CG458" s="280"/>
      <c r="CH458" s="280"/>
    </row>
    <row r="459" spans="1:86" s="79" customFormat="1" ht="30" customHeight="1" x14ac:dyDescent="0.2">
      <c r="A459" s="383"/>
      <c r="B459" s="234"/>
      <c r="C459" s="368" t="s">
        <v>984</v>
      </c>
      <c r="D459" s="670"/>
      <c r="E459" s="670"/>
      <c r="F459" s="670"/>
      <c r="G459" s="670"/>
      <c r="H459" s="670"/>
      <c r="I459" s="670"/>
      <c r="J459" s="670"/>
      <c r="K459" s="670"/>
      <c r="L459" s="670"/>
      <c r="M459" s="670"/>
      <c r="N459" s="670"/>
      <c r="O459" s="670"/>
      <c r="P459" s="670"/>
      <c r="Q459" s="670"/>
      <c r="R459" s="670"/>
      <c r="S459" s="670"/>
      <c r="T459" s="670"/>
      <c r="U459" s="670"/>
      <c r="V459" s="671"/>
      <c r="W459" s="85"/>
      <c r="X459" s="350"/>
      <c r="Y459" s="280"/>
      <c r="Z459" s="280"/>
      <c r="AA459" s="280"/>
      <c r="AB459" s="479"/>
      <c r="AC459" s="479"/>
      <c r="AD459" s="479"/>
      <c r="AE459" s="280"/>
      <c r="AF459" s="280"/>
      <c r="AG459" s="280"/>
      <c r="AH459" s="280"/>
      <c r="AI459" s="280"/>
      <c r="AJ459" s="280"/>
      <c r="AK459" s="280"/>
      <c r="AL459" s="280"/>
      <c r="AM459" s="280"/>
      <c r="AN459" s="280"/>
      <c r="AO459" s="280"/>
      <c r="AP459" s="280"/>
      <c r="AQ459" s="280"/>
      <c r="AR459" s="280"/>
      <c r="AS459" s="280"/>
      <c r="AT459" s="280"/>
      <c r="AU459" s="286"/>
      <c r="AV459" s="286"/>
      <c r="AW459" s="286"/>
      <c r="AX459" s="286"/>
      <c r="AY459" s="286"/>
      <c r="AZ459" s="286"/>
      <c r="BA459" s="286"/>
      <c r="BB459" s="286"/>
      <c r="BC459" s="286"/>
      <c r="BD459" s="286"/>
      <c r="BE459" s="286"/>
      <c r="BF459" s="286"/>
      <c r="BG459" s="286"/>
      <c r="BH459" s="286"/>
      <c r="BI459" s="286"/>
      <c r="BJ459" s="286"/>
      <c r="BK459" s="286"/>
      <c r="BL459" s="286"/>
      <c r="BM459" s="286"/>
      <c r="BN459" s="286"/>
      <c r="BO459" s="286"/>
      <c r="BP459" s="286"/>
      <c r="BQ459" s="286"/>
      <c r="BR459" s="286"/>
      <c r="BS459" s="286"/>
      <c r="BT459" s="286"/>
      <c r="BU459" s="286"/>
      <c r="BV459" s="286"/>
      <c r="BW459" s="286"/>
      <c r="BX459" s="286"/>
      <c r="BY459" s="286"/>
      <c r="BZ459" s="286"/>
      <c r="CA459" s="286"/>
      <c r="CB459" s="286"/>
      <c r="CC459" s="286"/>
      <c r="CD459" s="286"/>
      <c r="CE459" s="286"/>
      <c r="CF459" s="286"/>
      <c r="CG459" s="286"/>
      <c r="CH459" s="286"/>
    </row>
    <row r="460" spans="1:86" s="3" customFormat="1" ht="67.7" customHeight="1" x14ac:dyDescent="0.2">
      <c r="A460" s="383"/>
      <c r="B460" s="234" t="s">
        <v>445</v>
      </c>
      <c r="C460" s="207" t="s">
        <v>1074</v>
      </c>
      <c r="D460" s="666"/>
      <c r="E460" s="667"/>
      <c r="F460" s="666"/>
      <c r="G460" s="667"/>
      <c r="H460" s="666"/>
      <c r="I460" s="667"/>
      <c r="J460" s="666"/>
      <c r="K460" s="667"/>
      <c r="L460" s="666"/>
      <c r="M460" s="667"/>
      <c r="N460" s="666"/>
      <c r="O460" s="667"/>
      <c r="P460" s="666"/>
      <c r="Q460" s="667"/>
      <c r="R460" s="666"/>
      <c r="S460" s="667"/>
      <c r="T460" s="563" t="str">
        <f>IF('NOx Data Sheet'!G6&gt;DATE(2004,12,31),"na","")</f>
        <v/>
      </c>
      <c r="U460" s="63">
        <f t="shared" ref="U460:U465" si="42">IF(OR(D460="s",F460="s",H460="s",J460="s",L460="s",N460="s",P460="s",R460="s"), 0, IF(OR(D460="a",F460="a",H460="a",J460="a",L460="a",N460="a",P460="a",R460="a"),V460,0))</f>
        <v>0</v>
      </c>
      <c r="V460" s="387">
        <f>IF(AND(T460="na",OR(D467="a",F467="a",H467="a",J467="a",L467="a",N467="a",P467="a",R467="a")),5,IF(T460="na",0,5))</f>
        <v>5</v>
      </c>
      <c r="W460" s="85">
        <f>IF((COUNTIF(D460:S460,"a")+COUNTIF(D460:S460,"s")+COUNTIF(T460,"na"))&gt;0,IF(OR((COUNTIF(D467:S467,"a")+COUNTIF(D467:S467,"s"))),0,COUNTIF(D460:S460,"a")+COUNTIF(D460:S460,"s")+COUNTIF(T460:T460,"na")),COUNTIF(D460:S460,"a")+COUNTIF(D460:S460,"s")+COUNTIF(T460,"na"))</f>
        <v>0</v>
      </c>
      <c r="X460" s="334"/>
      <c r="Y460" s="280"/>
      <c r="Z460" s="302" t="s">
        <v>239</v>
      </c>
      <c r="AA460" s="280"/>
      <c r="AB460" s="479"/>
      <c r="AC460" s="479"/>
      <c r="AD460" s="479"/>
      <c r="AE460" s="280"/>
      <c r="AF460" s="280"/>
      <c r="AG460" s="280"/>
      <c r="AH460" s="280"/>
      <c r="AI460" s="280"/>
      <c r="AJ460" s="280"/>
      <c r="AK460" s="280"/>
      <c r="AL460" s="280"/>
      <c r="AM460" s="280"/>
      <c r="AN460" s="280"/>
      <c r="AO460" s="280"/>
      <c r="AP460" s="280"/>
      <c r="AQ460" s="280"/>
      <c r="AR460" s="280"/>
      <c r="AS460" s="280"/>
      <c r="AT460" s="280"/>
      <c r="AU460" s="280"/>
      <c r="AV460" s="280"/>
      <c r="AW460" s="280"/>
      <c r="AX460" s="280"/>
      <c r="AY460" s="280"/>
      <c r="AZ460" s="280"/>
      <c r="BA460" s="280"/>
      <c r="BB460" s="280"/>
      <c r="BC460" s="280"/>
      <c r="BD460" s="280"/>
      <c r="BE460" s="280"/>
      <c r="BF460" s="280"/>
      <c r="BG460" s="280"/>
      <c r="BH460" s="280"/>
      <c r="BI460" s="280"/>
      <c r="BJ460" s="280"/>
      <c r="BK460" s="280"/>
      <c r="BL460" s="280"/>
      <c r="BM460" s="280"/>
      <c r="BN460" s="280"/>
      <c r="BO460" s="280"/>
      <c r="BP460" s="280"/>
      <c r="BQ460" s="280"/>
      <c r="BR460" s="280"/>
      <c r="BS460" s="280"/>
      <c r="BT460" s="280"/>
      <c r="BU460" s="280"/>
      <c r="BV460" s="280"/>
      <c r="BW460" s="280"/>
      <c r="BX460" s="280"/>
      <c r="BY460" s="280"/>
      <c r="BZ460" s="280"/>
      <c r="CA460" s="280"/>
      <c r="CB460" s="280"/>
      <c r="CC460" s="280"/>
      <c r="CD460" s="280"/>
      <c r="CE460" s="280"/>
      <c r="CF460" s="280"/>
      <c r="CG460" s="280"/>
      <c r="CH460" s="280"/>
    </row>
    <row r="461" spans="1:86" s="3" customFormat="1" ht="67.7" customHeight="1" x14ac:dyDescent="0.2">
      <c r="A461" s="383"/>
      <c r="B461" s="234" t="s">
        <v>446</v>
      </c>
      <c r="C461" s="207" t="s">
        <v>1075</v>
      </c>
      <c r="D461" s="666"/>
      <c r="E461" s="667"/>
      <c r="F461" s="666"/>
      <c r="G461" s="667"/>
      <c r="H461" s="666"/>
      <c r="I461" s="667"/>
      <c r="J461" s="666"/>
      <c r="K461" s="667"/>
      <c r="L461" s="666"/>
      <c r="M461" s="667"/>
      <c r="N461" s="666"/>
      <c r="O461" s="667"/>
      <c r="P461" s="666"/>
      <c r="Q461" s="667"/>
      <c r="R461" s="666"/>
      <c r="S461" s="667"/>
      <c r="T461" s="81"/>
      <c r="U461" s="63">
        <f t="shared" si="42"/>
        <v>0</v>
      </c>
      <c r="V461" s="387">
        <v>10</v>
      </c>
      <c r="W461" s="85">
        <f>IF((COUNTIF(D461:S461,"a")+COUNTIF(D461:S461,"s"))&gt;0,IF(OR((COUNTIF(D467:S467,"a")+COUNTIF(D467:S467,"s"))),0,COUNTIF(D461:S461,"a")+COUNTIF(D461:S461,"s")),COUNTIF(D461:S461,"a")+COUNTIF(D461:S461,"s"))</f>
        <v>0</v>
      </c>
      <c r="X461" s="334"/>
      <c r="Y461" s="280"/>
      <c r="Z461" s="302"/>
      <c r="AA461" s="280"/>
      <c r="AB461" s="479"/>
      <c r="AC461" s="479"/>
      <c r="AD461" s="479"/>
      <c r="AE461" s="280"/>
      <c r="AF461" s="280"/>
      <c r="AG461" s="280"/>
      <c r="AH461" s="280"/>
      <c r="AI461" s="280"/>
      <c r="AJ461" s="280"/>
      <c r="AK461" s="280"/>
      <c r="AL461" s="280"/>
      <c r="AM461" s="280"/>
      <c r="AN461" s="280"/>
      <c r="AO461" s="280"/>
      <c r="AP461" s="280"/>
      <c r="AQ461" s="280"/>
      <c r="AR461" s="280"/>
      <c r="AS461" s="280"/>
      <c r="AT461" s="280"/>
      <c r="AU461" s="280"/>
      <c r="AV461" s="280"/>
      <c r="AW461" s="280"/>
      <c r="AX461" s="280"/>
      <c r="AY461" s="280"/>
      <c r="AZ461" s="280"/>
      <c r="BA461" s="280"/>
      <c r="BB461" s="280"/>
      <c r="BC461" s="280"/>
      <c r="BD461" s="280"/>
      <c r="BE461" s="280"/>
      <c r="BF461" s="280"/>
      <c r="BG461" s="280"/>
      <c r="BH461" s="280"/>
      <c r="BI461" s="280"/>
      <c r="BJ461" s="280"/>
      <c r="BK461" s="280"/>
      <c r="BL461" s="280"/>
      <c r="BM461" s="280"/>
      <c r="BN461" s="280"/>
      <c r="BO461" s="280"/>
      <c r="BP461" s="280"/>
      <c r="BQ461" s="280"/>
      <c r="BR461" s="280"/>
      <c r="BS461" s="280"/>
      <c r="BT461" s="280"/>
      <c r="BU461" s="280"/>
      <c r="BV461" s="280"/>
      <c r="BW461" s="280"/>
      <c r="BX461" s="280"/>
      <c r="BY461" s="280"/>
      <c r="BZ461" s="280"/>
      <c r="CA461" s="280"/>
      <c r="CB461" s="280"/>
      <c r="CC461" s="280"/>
      <c r="CD461" s="280"/>
      <c r="CE461" s="280"/>
      <c r="CF461" s="280"/>
      <c r="CG461" s="280"/>
      <c r="CH461" s="280"/>
    </row>
    <row r="462" spans="1:86" s="3" customFormat="1" ht="45" customHeight="1" x14ac:dyDescent="0.2">
      <c r="A462" s="383"/>
      <c r="B462" s="234" t="s">
        <v>48</v>
      </c>
      <c r="C462" s="207" t="s">
        <v>49</v>
      </c>
      <c r="D462" s="713"/>
      <c r="E462" s="714"/>
      <c r="F462" s="713"/>
      <c r="G462" s="714"/>
      <c r="H462" s="713"/>
      <c r="I462" s="714"/>
      <c r="J462" s="713"/>
      <c r="K462" s="714"/>
      <c r="L462" s="713"/>
      <c r="M462" s="714"/>
      <c r="N462" s="713"/>
      <c r="O462" s="714"/>
      <c r="P462" s="713"/>
      <c r="Q462" s="714"/>
      <c r="R462" s="713"/>
      <c r="S462" s="714"/>
      <c r="T462" s="81"/>
      <c r="U462" s="63">
        <f t="shared" si="42"/>
        <v>0</v>
      </c>
      <c r="V462" s="391">
        <v>5</v>
      </c>
      <c r="W462" s="85">
        <f>IF((COUNTIF(D462:S462,"a")+COUNTIF(D462:S462,"s"))&gt;0,IF(OR(COUNTIF(D467:S467,"a")+COUNTIF(D467:S467,"s")+COUNTIF(D463:S463, "a")+COUNTIF(D463:S463, "S")),0,COUNTIF(D462:S462,"a")+COUNTIF(D462:S462,"s")),COUNTIF(D462:S462,"a")+COUNTIF(D462:S462,"s"))</f>
        <v>0</v>
      </c>
      <c r="X462" s="334"/>
      <c r="Y462" s="280"/>
      <c r="Z462" s="302"/>
      <c r="AA462" s="280"/>
      <c r="AB462" s="479"/>
      <c r="AC462" s="479"/>
      <c r="AD462" s="479"/>
      <c r="AE462" s="280"/>
      <c r="AF462" s="280"/>
      <c r="AG462" s="280"/>
      <c r="AH462" s="280"/>
      <c r="AI462" s="280"/>
      <c r="AJ462" s="280"/>
      <c r="AK462" s="280"/>
      <c r="AL462" s="280"/>
      <c r="AM462" s="280"/>
      <c r="AN462" s="280"/>
      <c r="AO462" s="280"/>
      <c r="AP462" s="280"/>
      <c r="AQ462" s="280"/>
      <c r="AR462" s="280"/>
      <c r="AS462" s="280"/>
      <c r="AT462" s="280"/>
      <c r="AU462" s="280"/>
      <c r="AV462" s="280"/>
      <c r="AW462" s="280"/>
      <c r="AX462" s="280"/>
      <c r="AY462" s="280"/>
      <c r="AZ462" s="280"/>
      <c r="BA462" s="280"/>
      <c r="BB462" s="280"/>
      <c r="BC462" s="280"/>
      <c r="BD462" s="280"/>
      <c r="BE462" s="280"/>
      <c r="BF462" s="280"/>
      <c r="BG462" s="280"/>
      <c r="BH462" s="280"/>
      <c r="BI462" s="280"/>
      <c r="BJ462" s="280"/>
      <c r="BK462" s="280"/>
      <c r="BL462" s="280"/>
      <c r="BM462" s="280"/>
      <c r="BN462" s="280"/>
      <c r="BO462" s="280"/>
      <c r="BP462" s="280"/>
      <c r="BQ462" s="280"/>
      <c r="BR462" s="280"/>
      <c r="BS462" s="280"/>
      <c r="BT462" s="280"/>
      <c r="BU462" s="280"/>
      <c r="BV462" s="280"/>
      <c r="BW462" s="280"/>
      <c r="BX462" s="280"/>
      <c r="BY462" s="280"/>
      <c r="BZ462" s="280"/>
      <c r="CA462" s="280"/>
      <c r="CB462" s="280"/>
      <c r="CC462" s="280"/>
      <c r="CD462" s="280"/>
      <c r="CE462" s="280"/>
      <c r="CF462" s="280"/>
      <c r="CG462" s="280"/>
      <c r="CH462" s="280"/>
    </row>
    <row r="463" spans="1:86" s="3" customFormat="1" ht="67.7" customHeight="1" x14ac:dyDescent="0.2">
      <c r="A463" s="383"/>
      <c r="B463" s="505" t="s">
        <v>1076</v>
      </c>
      <c r="C463" s="598" t="s">
        <v>1077</v>
      </c>
      <c r="D463" s="713"/>
      <c r="E463" s="714"/>
      <c r="F463" s="713"/>
      <c r="G463" s="714"/>
      <c r="H463" s="713"/>
      <c r="I463" s="714"/>
      <c r="J463" s="713"/>
      <c r="K463" s="714"/>
      <c r="L463" s="713"/>
      <c r="M463" s="714"/>
      <c r="N463" s="713"/>
      <c r="O463" s="714"/>
      <c r="P463" s="713"/>
      <c r="Q463" s="714"/>
      <c r="R463" s="713"/>
      <c r="S463" s="714"/>
      <c r="T463" s="81"/>
      <c r="U463" s="579">
        <f t="shared" si="42"/>
        <v>0</v>
      </c>
      <c r="V463" s="391">
        <v>5</v>
      </c>
      <c r="W463" s="85">
        <f>IF((COUNTIF(D463:S463,"a")+COUNTIF(D463:S463,"s"))&gt;0,IF(OR(COUNTIF(D467:S467,"a")+COUNTIF(D467:S467,"s")+COUNTIF(D462:S462, "a")+COUNTIF(D462:S462, "s")),0,COUNTIF(D463:S463,"a")+COUNTIF(D463:S463,"s")),COUNTIF(D463:S463,"a")+COUNTIF(D463:S463,"s"))</f>
        <v>0</v>
      </c>
      <c r="X463" s="334"/>
      <c r="Y463" s="280"/>
      <c r="Z463" s="302"/>
      <c r="AA463" s="280"/>
      <c r="AB463" s="479"/>
      <c r="AC463" s="479"/>
      <c r="AD463" s="479"/>
      <c r="AE463" s="280"/>
      <c r="AF463" s="280"/>
      <c r="AG463" s="280"/>
      <c r="AH463" s="280"/>
      <c r="AI463" s="280"/>
      <c r="AJ463" s="280"/>
      <c r="AK463" s="280"/>
      <c r="AL463" s="280"/>
      <c r="AM463" s="280"/>
      <c r="AN463" s="280"/>
      <c r="AO463" s="280"/>
      <c r="AP463" s="280"/>
      <c r="AQ463" s="280"/>
      <c r="AR463" s="280"/>
      <c r="AS463" s="280"/>
      <c r="AT463" s="280"/>
      <c r="AU463" s="280"/>
      <c r="AV463" s="280"/>
      <c r="AW463" s="280"/>
      <c r="AX463" s="280"/>
      <c r="AY463" s="280"/>
      <c r="AZ463" s="280"/>
      <c r="BA463" s="280"/>
      <c r="BB463" s="280"/>
      <c r="BC463" s="280"/>
      <c r="BD463" s="280"/>
      <c r="BE463" s="280"/>
      <c r="BF463" s="280"/>
      <c r="BG463" s="280"/>
      <c r="BH463" s="280"/>
      <c r="BI463" s="280"/>
      <c r="BJ463" s="280"/>
      <c r="BK463" s="280"/>
      <c r="BL463" s="280"/>
      <c r="BM463" s="280"/>
      <c r="BN463" s="280"/>
      <c r="BO463" s="280"/>
      <c r="BP463" s="280"/>
      <c r="BQ463" s="280"/>
      <c r="BR463" s="280"/>
      <c r="BS463" s="280"/>
      <c r="BT463" s="280"/>
      <c r="BU463" s="280"/>
      <c r="BV463" s="280"/>
      <c r="BW463" s="280"/>
      <c r="BX463" s="280"/>
      <c r="BY463" s="280"/>
      <c r="BZ463" s="280"/>
      <c r="CA463" s="280"/>
      <c r="CB463" s="280"/>
      <c r="CC463" s="280"/>
      <c r="CD463" s="280"/>
      <c r="CE463" s="280"/>
      <c r="CF463" s="280"/>
      <c r="CG463" s="280"/>
      <c r="CH463" s="280"/>
    </row>
    <row r="464" spans="1:86" s="3" customFormat="1" ht="67.7" customHeight="1" x14ac:dyDescent="0.2">
      <c r="A464" s="383"/>
      <c r="B464" s="234" t="s">
        <v>447</v>
      </c>
      <c r="C464" s="207" t="s">
        <v>1078</v>
      </c>
      <c r="D464" s="666"/>
      <c r="E464" s="667"/>
      <c r="F464" s="666"/>
      <c r="G464" s="667"/>
      <c r="H464" s="666"/>
      <c r="I464" s="667"/>
      <c r="J464" s="666"/>
      <c r="K464" s="667"/>
      <c r="L464" s="666"/>
      <c r="M464" s="667"/>
      <c r="N464" s="666"/>
      <c r="O464" s="667"/>
      <c r="P464" s="666"/>
      <c r="Q464" s="667"/>
      <c r="R464" s="666"/>
      <c r="S464" s="667"/>
      <c r="T464" s="563" t="str">
        <f>IF(T460="na","na","")</f>
        <v/>
      </c>
      <c r="U464" s="63">
        <f t="shared" si="42"/>
        <v>0</v>
      </c>
      <c r="V464" s="387">
        <f>IF(AND(T464="na",OR(D467="a",F467="a",H467="a",J467="a",L467="a",N467="a",P467="a",R467="a")),5,IF(T464="na",0,5))</f>
        <v>5</v>
      </c>
      <c r="W464" s="85">
        <f>IF((COUNTIF(D464:S464,"a")+COUNTIF(D464:S464,"s")+COUNTIF(T464,"na"))&gt;0,IF(OR((COUNTIF(D467:S467,"a")+COUNTIF(D467:S467,"s"))),0,COUNTIF(D464:S464,"a")+COUNTIF(D464:S464,"s")+COUNTIF(T464,"na")),COUNTIF(D464:S464,"a")+COUNTIF(D464:S464,"s")+COUNTIF(T464,"na"))</f>
        <v>0</v>
      </c>
      <c r="X464" s="334"/>
      <c r="Y464" s="280"/>
      <c r="Z464" s="302" t="s">
        <v>239</v>
      </c>
      <c r="AA464" s="280"/>
      <c r="AB464" s="479"/>
      <c r="AC464" s="479"/>
      <c r="AD464" s="479"/>
      <c r="AE464" s="280"/>
      <c r="AF464" s="280"/>
      <c r="AG464" s="280"/>
      <c r="AH464" s="280"/>
      <c r="AI464" s="280"/>
      <c r="AJ464" s="280"/>
      <c r="AK464" s="280"/>
      <c r="AL464" s="280"/>
      <c r="AM464" s="280"/>
      <c r="AN464" s="280"/>
      <c r="AO464" s="280"/>
      <c r="AP464" s="280"/>
      <c r="AQ464" s="280"/>
      <c r="AR464" s="280"/>
      <c r="AS464" s="280"/>
      <c r="AT464" s="280"/>
      <c r="AU464" s="280"/>
      <c r="AV464" s="280"/>
      <c r="AW464" s="280"/>
      <c r="AX464" s="280"/>
      <c r="AY464" s="280"/>
      <c r="AZ464" s="280"/>
      <c r="BA464" s="280"/>
      <c r="BB464" s="280"/>
      <c r="BC464" s="280"/>
      <c r="BD464" s="280"/>
      <c r="BE464" s="280"/>
      <c r="BF464" s="280"/>
      <c r="BG464" s="280"/>
      <c r="BH464" s="280"/>
      <c r="BI464" s="280"/>
      <c r="BJ464" s="280"/>
      <c r="BK464" s="280"/>
      <c r="BL464" s="280"/>
      <c r="BM464" s="280"/>
      <c r="BN464" s="280"/>
      <c r="BO464" s="280"/>
      <c r="BP464" s="280"/>
      <c r="BQ464" s="280"/>
      <c r="BR464" s="280"/>
      <c r="BS464" s="280"/>
      <c r="BT464" s="280"/>
      <c r="BU464" s="280"/>
      <c r="BV464" s="280"/>
      <c r="BW464" s="280"/>
      <c r="BX464" s="280"/>
      <c r="BY464" s="280"/>
      <c r="BZ464" s="280"/>
      <c r="CA464" s="280"/>
      <c r="CB464" s="280"/>
      <c r="CC464" s="280"/>
      <c r="CD464" s="280"/>
      <c r="CE464" s="280"/>
      <c r="CF464" s="280"/>
      <c r="CG464" s="280"/>
      <c r="CH464" s="280"/>
    </row>
    <row r="465" spans="1:86" s="3" customFormat="1" ht="45" customHeight="1" x14ac:dyDescent="0.2">
      <c r="A465" s="383" t="s">
        <v>236</v>
      </c>
      <c r="B465" s="234" t="s">
        <v>1227</v>
      </c>
      <c r="C465" s="207" t="s">
        <v>1229</v>
      </c>
      <c r="D465" s="666"/>
      <c r="E465" s="667"/>
      <c r="F465" s="666"/>
      <c r="G465" s="667"/>
      <c r="H465" s="666"/>
      <c r="I465" s="667"/>
      <c r="J465" s="666"/>
      <c r="K465" s="667"/>
      <c r="L465" s="666"/>
      <c r="M465" s="667"/>
      <c r="N465" s="666"/>
      <c r="O465" s="667"/>
      <c r="P465" s="666"/>
      <c r="Q465" s="667"/>
      <c r="R465" s="666"/>
      <c r="S465" s="667"/>
      <c r="T465" s="81"/>
      <c r="U465" s="63">
        <f t="shared" si="42"/>
        <v>0</v>
      </c>
      <c r="V465" s="387">
        <v>10</v>
      </c>
      <c r="W465" s="85">
        <f>IF((COUNTIF(D465:S465,"a")+COUNTIF(D465:S465,"s"))&gt;0,IF(OR((COUNTIF(D467:S467,"a")+COUNTIF(D467:S467,"s"))),0,COUNTIF(D465:S465,"a")+COUNTIF(D465:S465,"s")),COUNTIF(D465:S465,"a")+COUNTIF(D465:S465,"s"))</f>
        <v>0</v>
      </c>
      <c r="X465" s="334"/>
      <c r="Y465" s="280"/>
      <c r="Z465" s="302"/>
      <c r="AA465" s="280"/>
      <c r="AB465" s="479"/>
      <c r="AC465" s="479"/>
      <c r="AD465" s="479"/>
      <c r="AE465" s="280"/>
      <c r="AF465" s="280"/>
      <c r="AG465" s="280"/>
      <c r="AH465" s="280"/>
      <c r="AI465" s="280"/>
      <c r="AJ465" s="280"/>
      <c r="AK465" s="280"/>
      <c r="AL465" s="280"/>
      <c r="AM465" s="280"/>
      <c r="AN465" s="280"/>
      <c r="AO465" s="280"/>
      <c r="AP465" s="280"/>
      <c r="AQ465" s="280"/>
      <c r="AR465" s="280"/>
      <c r="AS465" s="280"/>
      <c r="AT465" s="280"/>
      <c r="AU465" s="280"/>
      <c r="AV465" s="280"/>
      <c r="AW465" s="280"/>
      <c r="AX465" s="280"/>
      <c r="AY465" s="280"/>
      <c r="AZ465" s="280"/>
      <c r="BA465" s="280"/>
      <c r="BB465" s="280"/>
      <c r="BC465" s="280"/>
      <c r="BD465" s="280"/>
      <c r="BE465" s="280"/>
      <c r="BF465" s="280"/>
      <c r="BG465" s="280"/>
      <c r="BH465" s="280"/>
      <c r="BI465" s="280"/>
      <c r="BJ465" s="280"/>
      <c r="BK465" s="280"/>
      <c r="BL465" s="280"/>
      <c r="BM465" s="280"/>
      <c r="BN465" s="280"/>
      <c r="BO465" s="280"/>
      <c r="BP465" s="280"/>
      <c r="BQ465" s="280"/>
      <c r="BR465" s="280"/>
      <c r="BS465" s="280"/>
      <c r="BT465" s="280"/>
      <c r="BU465" s="280"/>
      <c r="BV465" s="280"/>
      <c r="BW465" s="280"/>
      <c r="BX465" s="280"/>
      <c r="BY465" s="280"/>
      <c r="BZ465" s="280"/>
      <c r="CA465" s="280"/>
      <c r="CB465" s="280"/>
      <c r="CC465" s="280"/>
      <c r="CD465" s="280"/>
      <c r="CE465" s="280"/>
      <c r="CF465" s="280"/>
      <c r="CG465" s="280"/>
      <c r="CH465" s="280"/>
    </row>
    <row r="466" spans="1:86" s="79" customFormat="1" ht="30" customHeight="1" x14ac:dyDescent="0.2">
      <c r="A466" s="383"/>
      <c r="B466" s="234"/>
      <c r="C466" s="369" t="s">
        <v>1228</v>
      </c>
      <c r="D466" s="670"/>
      <c r="E466" s="670"/>
      <c r="F466" s="670"/>
      <c r="G466" s="670"/>
      <c r="H466" s="670"/>
      <c r="I466" s="670"/>
      <c r="J466" s="670"/>
      <c r="K466" s="670"/>
      <c r="L466" s="670"/>
      <c r="M466" s="670"/>
      <c r="N466" s="670"/>
      <c r="O466" s="670"/>
      <c r="P466" s="670"/>
      <c r="Q466" s="670"/>
      <c r="R466" s="670"/>
      <c r="S466" s="670"/>
      <c r="T466" s="670"/>
      <c r="U466" s="670"/>
      <c r="V466" s="671"/>
      <c r="W466" s="85"/>
      <c r="X466" s="350"/>
      <c r="Y466" s="280"/>
      <c r="Z466" s="302"/>
      <c r="AA466" s="280"/>
      <c r="AB466" s="479"/>
      <c r="AC466" s="479"/>
      <c r="AD466" s="479"/>
      <c r="AE466" s="280"/>
      <c r="AF466" s="280"/>
      <c r="AG466" s="280"/>
      <c r="AH466" s="280"/>
      <c r="AI466" s="280"/>
      <c r="AJ466" s="280"/>
      <c r="AK466" s="280"/>
      <c r="AL466" s="280"/>
      <c r="AM466" s="280"/>
      <c r="AN466" s="280"/>
      <c r="AO466" s="280"/>
      <c r="AP466" s="280"/>
      <c r="AQ466" s="280"/>
      <c r="AR466" s="280"/>
      <c r="AS466" s="280"/>
      <c r="AT466" s="280"/>
      <c r="AU466" s="286"/>
      <c r="AV466" s="286"/>
      <c r="AW466" s="286"/>
      <c r="AX466" s="286"/>
      <c r="AY466" s="286"/>
      <c r="AZ466" s="286"/>
      <c r="BA466" s="286"/>
      <c r="BB466" s="286"/>
      <c r="BC466" s="286"/>
      <c r="BD466" s="286"/>
      <c r="BE466" s="286"/>
      <c r="BF466" s="286"/>
      <c r="BG466" s="286"/>
      <c r="BH466" s="286"/>
      <c r="BI466" s="286"/>
      <c r="BJ466" s="286"/>
      <c r="BK466" s="286"/>
      <c r="BL466" s="286"/>
      <c r="BM466" s="286"/>
      <c r="BN466" s="286"/>
      <c r="BO466" s="286"/>
      <c r="BP466" s="286"/>
      <c r="BQ466" s="286"/>
      <c r="BR466" s="286"/>
      <c r="BS466" s="286"/>
      <c r="BT466" s="286"/>
      <c r="BU466" s="286"/>
      <c r="BV466" s="286"/>
      <c r="BW466" s="286"/>
      <c r="BX466" s="286"/>
      <c r="BY466" s="286"/>
      <c r="BZ466" s="286"/>
      <c r="CA466" s="286"/>
      <c r="CB466" s="286"/>
      <c r="CC466" s="286"/>
      <c r="CD466" s="286"/>
      <c r="CE466" s="286"/>
      <c r="CF466" s="286"/>
      <c r="CG466" s="286"/>
      <c r="CH466" s="286"/>
    </row>
    <row r="467" spans="1:86" s="3" customFormat="1" ht="27.95" customHeight="1" thickBot="1" x14ac:dyDescent="0.25">
      <c r="A467" s="383"/>
      <c r="B467" s="242" t="s">
        <v>315</v>
      </c>
      <c r="C467" s="370" t="s">
        <v>50</v>
      </c>
      <c r="D467" s="713"/>
      <c r="E467" s="714"/>
      <c r="F467" s="713"/>
      <c r="G467" s="714"/>
      <c r="H467" s="713"/>
      <c r="I467" s="714"/>
      <c r="J467" s="713"/>
      <c r="K467" s="714"/>
      <c r="L467" s="713"/>
      <c r="M467" s="714"/>
      <c r="N467" s="713"/>
      <c r="O467" s="714"/>
      <c r="P467" s="713"/>
      <c r="Q467" s="714"/>
      <c r="R467" s="713"/>
      <c r="S467" s="714"/>
      <c r="T467" s="81"/>
      <c r="U467" s="109">
        <f>IF(OR(D467="s",F467="s",H467="s",J467="s",L467="s",N467="s",P467="s",R467="s"), 0, IF(OR(D467="a",F467="a",H467="a",J467="a",L467="a",N467="a",P467="a",R467="a"),V467,0))</f>
        <v>0</v>
      </c>
      <c r="V467" s="391">
        <v>80</v>
      </c>
      <c r="W467" s="85">
        <f>IF((COUNTIF(D467:S467,"a")+COUNTIF(D467:S467,"s"))&gt;0,IF(OR((COUNTIF(D449:S465,"a")+COUNTIF(D449:S465,"s"))),0,COUNTIF(D467:S467,"a")+COUNTIF(D467:S467,"s")),COUNTIF(D467:S467,"a")+COUNTIF(D467:S467,"s"))</f>
        <v>0</v>
      </c>
      <c r="X467" s="334"/>
      <c r="Y467" s="280"/>
      <c r="Z467" s="302"/>
      <c r="AA467" s="280"/>
      <c r="AB467" s="479"/>
      <c r="AC467" s="479"/>
      <c r="AD467" s="479"/>
      <c r="AE467" s="280"/>
      <c r="AF467" s="280"/>
      <c r="AG467" s="280"/>
      <c r="AH467" s="280"/>
      <c r="AI467" s="280"/>
      <c r="AJ467" s="280"/>
      <c r="AK467" s="280"/>
      <c r="AL467" s="280"/>
      <c r="AM467" s="280"/>
      <c r="AN467" s="280"/>
      <c r="AO467" s="280"/>
      <c r="AP467" s="280"/>
      <c r="AQ467" s="280"/>
      <c r="AR467" s="280"/>
      <c r="AS467" s="280"/>
      <c r="AT467" s="280"/>
      <c r="AU467" s="280"/>
      <c r="AV467" s="280"/>
      <c r="AW467" s="280"/>
      <c r="AX467" s="280"/>
      <c r="AY467" s="280"/>
      <c r="AZ467" s="280"/>
      <c r="BA467" s="280"/>
      <c r="BB467" s="280"/>
      <c r="BC467" s="280"/>
      <c r="BD467" s="280"/>
      <c r="BE467" s="280"/>
      <c r="BF467" s="280"/>
      <c r="BG467" s="280"/>
      <c r="BH467" s="280"/>
      <c r="BI467" s="280"/>
      <c r="BJ467" s="280"/>
      <c r="BK467" s="280"/>
      <c r="BL467" s="280"/>
      <c r="BM467" s="280"/>
      <c r="BN467" s="280"/>
      <c r="BO467" s="280"/>
      <c r="BP467" s="280"/>
      <c r="BQ467" s="280"/>
      <c r="BR467" s="280"/>
      <c r="BS467" s="280"/>
      <c r="BT467" s="280"/>
      <c r="BU467" s="280"/>
      <c r="BV467" s="280"/>
      <c r="BW467" s="280"/>
      <c r="BX467" s="280"/>
      <c r="BY467" s="280"/>
      <c r="BZ467" s="280"/>
      <c r="CA467" s="280"/>
      <c r="CB467" s="280"/>
      <c r="CC467" s="280"/>
      <c r="CD467" s="280"/>
      <c r="CE467" s="280"/>
      <c r="CF467" s="280"/>
      <c r="CG467" s="280"/>
      <c r="CH467" s="280"/>
    </row>
    <row r="468" spans="1:86" s="3" customFormat="1" ht="21" customHeight="1" thickTop="1" thickBot="1" x14ac:dyDescent="0.25">
      <c r="A468" s="383"/>
      <c r="B468" s="80"/>
      <c r="C468" s="173"/>
      <c r="D468" s="677" t="s">
        <v>515</v>
      </c>
      <c r="E468" s="760"/>
      <c r="F468" s="760"/>
      <c r="G468" s="760"/>
      <c r="H468" s="760"/>
      <c r="I468" s="760"/>
      <c r="J468" s="760"/>
      <c r="K468" s="760"/>
      <c r="L468" s="760"/>
      <c r="M468" s="760"/>
      <c r="N468" s="760"/>
      <c r="O468" s="760"/>
      <c r="P468" s="760"/>
      <c r="Q468" s="760"/>
      <c r="R468" s="760"/>
      <c r="S468" s="760"/>
      <c r="T468" s="761"/>
      <c r="U468" s="224">
        <f>SUM(U448:U467)</f>
        <v>0</v>
      </c>
      <c r="V468" s="388">
        <f>SUM(V448:V462, V464:V465)</f>
        <v>80</v>
      </c>
      <c r="W468" s="85"/>
      <c r="X468" s="276"/>
      <c r="Y468" s="280"/>
      <c r="Z468" s="302"/>
      <c r="AA468" s="280"/>
      <c r="AB468" s="479"/>
      <c r="AC468" s="479"/>
      <c r="AD468" s="479"/>
      <c r="AE468" s="280"/>
      <c r="AF468" s="280"/>
      <c r="AG468" s="280"/>
      <c r="AH468" s="280"/>
      <c r="AI468" s="280"/>
      <c r="AJ468" s="280"/>
      <c r="AK468" s="280"/>
      <c r="AL468" s="280"/>
      <c r="AM468" s="280"/>
      <c r="AN468" s="280"/>
      <c r="AO468" s="280"/>
      <c r="AP468" s="280"/>
      <c r="AQ468" s="280"/>
      <c r="AR468" s="280"/>
      <c r="AS468" s="280"/>
      <c r="AT468" s="280"/>
      <c r="AU468" s="280"/>
      <c r="AV468" s="280"/>
      <c r="AW468" s="280"/>
      <c r="AX468" s="280"/>
      <c r="AY468" s="280"/>
      <c r="AZ468" s="280"/>
      <c r="BA468" s="280"/>
      <c r="BB468" s="280"/>
      <c r="BC468" s="280"/>
      <c r="BD468" s="280"/>
      <c r="BE468" s="280"/>
      <c r="BF468" s="280"/>
      <c r="BG468" s="280"/>
      <c r="BH468" s="280"/>
      <c r="BI468" s="280"/>
      <c r="BJ468" s="280"/>
      <c r="BK468" s="280"/>
      <c r="BL468" s="280"/>
      <c r="BM468" s="280"/>
      <c r="BN468" s="280"/>
      <c r="BO468" s="280"/>
      <c r="BP468" s="280"/>
      <c r="BQ468" s="280"/>
      <c r="BR468" s="280"/>
      <c r="BS468" s="280"/>
      <c r="BT468" s="280"/>
      <c r="BU468" s="280"/>
      <c r="BV468" s="280"/>
      <c r="BW468" s="280"/>
      <c r="BX468" s="280"/>
      <c r="BY468" s="280"/>
      <c r="BZ468" s="280"/>
      <c r="CA468" s="280"/>
      <c r="CB468" s="280"/>
      <c r="CC468" s="280"/>
      <c r="CD468" s="280"/>
      <c r="CE468" s="280"/>
      <c r="CF468" s="280"/>
      <c r="CG468" s="280"/>
      <c r="CH468" s="280"/>
    </row>
    <row r="469" spans="1:86" s="3" customFormat="1" ht="21" customHeight="1" thickBot="1" x14ac:dyDescent="0.25">
      <c r="A469" s="382"/>
      <c r="B469" s="456"/>
      <c r="C469" s="457"/>
      <c r="D469" s="875"/>
      <c r="E469" s="682"/>
      <c r="F469" s="779">
        <f>IF(AND(T449="na",T455="na",T460="na"),0,IF(AND(T449="na",T455="na"),10,IF(AND(T449="na",T460="na"),5,IF(AND(T455="na",T460="na"),5,IF(T449="na",15, IF(T455="na",15, IF(T460="na",10,20)))))))</f>
        <v>20</v>
      </c>
      <c r="G469" s="780"/>
      <c r="H469" s="780"/>
      <c r="I469" s="780"/>
      <c r="J469" s="780"/>
      <c r="K469" s="780"/>
      <c r="L469" s="780"/>
      <c r="M469" s="780"/>
      <c r="N469" s="780"/>
      <c r="O469" s="780"/>
      <c r="P469" s="780"/>
      <c r="Q469" s="780"/>
      <c r="R469" s="780"/>
      <c r="S469" s="780"/>
      <c r="T469" s="780"/>
      <c r="U469" s="780"/>
      <c r="V469" s="781"/>
      <c r="W469" s="85"/>
      <c r="X469" s="350"/>
      <c r="Y469" s="280"/>
      <c r="Z469" s="302"/>
      <c r="AA469" s="280"/>
      <c r="AB469" s="479"/>
      <c r="AC469" s="479"/>
      <c r="AD469" s="479"/>
      <c r="AE469" s="280"/>
      <c r="AF469" s="280"/>
      <c r="AG469" s="280"/>
      <c r="AH469" s="280"/>
      <c r="AI469" s="280"/>
      <c r="AJ469" s="280"/>
      <c r="AK469" s="280"/>
      <c r="AL469" s="280"/>
      <c r="AM469" s="280"/>
      <c r="AN469" s="280"/>
      <c r="AO469" s="280"/>
      <c r="AP469" s="280"/>
      <c r="AQ469" s="280"/>
      <c r="AR469" s="280"/>
      <c r="AS469" s="280"/>
      <c r="AT469" s="280"/>
      <c r="AU469" s="280"/>
      <c r="AV469" s="280"/>
      <c r="AW469" s="280"/>
      <c r="AX469" s="280"/>
      <c r="AY469" s="280"/>
      <c r="AZ469" s="280"/>
      <c r="BA469" s="280"/>
      <c r="BB469" s="280"/>
      <c r="BC469" s="280"/>
      <c r="BD469" s="280"/>
      <c r="BE469" s="280"/>
      <c r="BF469" s="280"/>
      <c r="BG469" s="280"/>
      <c r="BH469" s="280"/>
      <c r="BI469" s="280"/>
      <c r="BJ469" s="280"/>
      <c r="BK469" s="280"/>
      <c r="BL469" s="280"/>
      <c r="BM469" s="280"/>
      <c r="BN469" s="280"/>
      <c r="BO469" s="280"/>
      <c r="BP469" s="280"/>
      <c r="BQ469" s="280"/>
      <c r="BR469" s="280"/>
      <c r="BS469" s="280"/>
      <c r="BT469" s="280"/>
      <c r="BU469" s="280"/>
      <c r="BV469" s="280"/>
      <c r="BW469" s="280"/>
      <c r="BX469" s="280"/>
      <c r="BY469" s="280"/>
      <c r="BZ469" s="280"/>
      <c r="CA469" s="280"/>
      <c r="CB469" s="280"/>
      <c r="CC469" s="280"/>
      <c r="CD469" s="280"/>
      <c r="CE469" s="280"/>
      <c r="CF469" s="280"/>
      <c r="CG469" s="280"/>
      <c r="CH469" s="280"/>
    </row>
    <row r="470" spans="1:86" s="3" customFormat="1" ht="30" customHeight="1" thickBot="1" x14ac:dyDescent="0.25">
      <c r="A470" s="380"/>
      <c r="B470" s="244" t="s">
        <v>385</v>
      </c>
      <c r="C470" s="408" t="s">
        <v>386</v>
      </c>
      <c r="D470" s="227"/>
      <c r="E470" s="410"/>
      <c r="F470" s="324" t="s">
        <v>514</v>
      </c>
      <c r="G470" s="409"/>
      <c r="H470" s="227" t="s">
        <v>514</v>
      </c>
      <c r="I470" s="410"/>
      <c r="J470" s="230" t="s">
        <v>514</v>
      </c>
      <c r="K470" s="409"/>
      <c r="L470" s="227" t="s">
        <v>514</v>
      </c>
      <c r="M470" s="228"/>
      <c r="N470" s="227" t="s">
        <v>514</v>
      </c>
      <c r="O470" s="229"/>
      <c r="P470" s="231"/>
      <c r="Q470" s="228"/>
      <c r="R470" s="232"/>
      <c r="S470" s="229"/>
      <c r="T470" s="325"/>
      <c r="U470" s="403"/>
      <c r="V470" s="398"/>
      <c r="W470" s="85"/>
      <c r="X470" s="350"/>
      <c r="Y470" s="280"/>
      <c r="Z470" s="302"/>
      <c r="AA470" s="280"/>
      <c r="AB470" s="479"/>
      <c r="AC470" s="479"/>
      <c r="AD470" s="479"/>
      <c r="AE470" s="280"/>
      <c r="AF470" s="280"/>
      <c r="AG470" s="280"/>
      <c r="AH470" s="280"/>
      <c r="AI470" s="280"/>
      <c r="AJ470" s="280"/>
      <c r="AK470" s="280"/>
      <c r="AL470" s="280"/>
      <c r="AM470" s="280"/>
      <c r="AN470" s="280"/>
      <c r="AO470" s="280"/>
      <c r="AP470" s="280"/>
      <c r="AQ470" s="280"/>
      <c r="AR470" s="280"/>
      <c r="AS470" s="280"/>
      <c r="AT470" s="280"/>
      <c r="AU470" s="280"/>
      <c r="AV470" s="280"/>
      <c r="AW470" s="280"/>
      <c r="AX470" s="280"/>
      <c r="AY470" s="280"/>
      <c r="AZ470" s="280"/>
      <c r="BA470" s="280"/>
      <c r="BB470" s="280"/>
      <c r="BC470" s="280"/>
      <c r="BD470" s="280"/>
      <c r="BE470" s="280"/>
      <c r="BF470" s="280"/>
      <c r="BG470" s="280"/>
      <c r="BH470" s="280"/>
      <c r="BI470" s="280"/>
      <c r="BJ470" s="280"/>
      <c r="BK470" s="280"/>
      <c r="BL470" s="280"/>
      <c r="BM470" s="280"/>
      <c r="BN470" s="280"/>
      <c r="BO470" s="280"/>
      <c r="BP470" s="280"/>
      <c r="BQ470" s="280"/>
      <c r="BR470" s="280"/>
      <c r="BS470" s="280"/>
      <c r="BT470" s="280"/>
      <c r="BU470" s="280"/>
      <c r="BV470" s="280"/>
      <c r="BW470" s="280"/>
      <c r="BX470" s="280"/>
      <c r="BY470" s="280"/>
      <c r="BZ470" s="280"/>
      <c r="CA470" s="280"/>
      <c r="CB470" s="280"/>
      <c r="CC470" s="280"/>
      <c r="CD470" s="280"/>
      <c r="CE470" s="280"/>
      <c r="CF470" s="280"/>
      <c r="CG470" s="280"/>
      <c r="CH470" s="280"/>
    </row>
    <row r="471" spans="1:86" s="79" customFormat="1" ht="45" customHeight="1" x14ac:dyDescent="0.2">
      <c r="A471" s="383"/>
      <c r="B471" s="234" t="s">
        <v>387</v>
      </c>
      <c r="C471" s="207" t="s">
        <v>51</v>
      </c>
      <c r="D471" s="678"/>
      <c r="E471" s="679"/>
      <c r="F471" s="678"/>
      <c r="G471" s="679"/>
      <c r="H471" s="678"/>
      <c r="I471" s="679"/>
      <c r="J471" s="678"/>
      <c r="K471" s="679"/>
      <c r="L471" s="678"/>
      <c r="M471" s="679"/>
      <c r="N471" s="678"/>
      <c r="O471" s="679"/>
      <c r="P471" s="678"/>
      <c r="Q471" s="679"/>
      <c r="R471" s="678"/>
      <c r="S471" s="679"/>
      <c r="T471" s="81"/>
      <c r="U471" s="66">
        <f t="shared" ref="U471:U476" si="43">IF(OR(D471="s",F471="s",H471="s",J471="s",L471="s",N471="s",P471="s",R471="s"), 0, IF(OR(D471="a",F471="a",H471="a",J471="a",L471="a",N471="a",P471="a",R471="a"),V471,0))</f>
        <v>0</v>
      </c>
      <c r="V471" s="390">
        <v>5</v>
      </c>
      <c r="W471" s="85">
        <f>COUNTIF(D471:S471,"a")+COUNTIF(D471:S471,"s")</f>
        <v>0</v>
      </c>
      <c r="X471" s="334"/>
      <c r="Y471" s="280"/>
      <c r="Z471" s="302"/>
      <c r="AA471" s="280"/>
      <c r="AB471" s="479"/>
      <c r="AC471" s="479"/>
      <c r="AD471" s="479"/>
      <c r="AE471" s="280"/>
      <c r="AF471" s="280"/>
      <c r="AG471" s="280"/>
      <c r="AH471" s="280"/>
      <c r="AI471" s="280"/>
      <c r="AJ471" s="280"/>
      <c r="AK471" s="280"/>
      <c r="AL471" s="280"/>
      <c r="AM471" s="280"/>
      <c r="AN471" s="280"/>
      <c r="AO471" s="280"/>
      <c r="AP471" s="280"/>
      <c r="AQ471" s="280"/>
      <c r="AR471" s="280"/>
      <c r="AS471" s="280"/>
      <c r="AT471" s="280"/>
      <c r="AU471" s="286"/>
      <c r="AV471" s="286"/>
      <c r="AW471" s="286"/>
      <c r="AX471" s="286"/>
      <c r="AY471" s="286"/>
      <c r="AZ471" s="286"/>
      <c r="BA471" s="286"/>
      <c r="BB471" s="286"/>
      <c r="BC471" s="286"/>
      <c r="BD471" s="286"/>
      <c r="BE471" s="286"/>
      <c r="BF471" s="286"/>
      <c r="BG471" s="286"/>
      <c r="BH471" s="286"/>
      <c r="BI471" s="286"/>
      <c r="BJ471" s="286"/>
      <c r="BK471" s="286"/>
      <c r="BL471" s="286"/>
      <c r="BM471" s="286"/>
      <c r="BN471" s="286"/>
      <c r="BO471" s="286"/>
      <c r="BP471" s="286"/>
      <c r="BQ471" s="286"/>
      <c r="BR471" s="286"/>
      <c r="BS471" s="286"/>
      <c r="BT471" s="286"/>
      <c r="BU471" s="286"/>
      <c r="BV471" s="286"/>
      <c r="BW471" s="286"/>
      <c r="BX471" s="286"/>
      <c r="BY471" s="286"/>
      <c r="BZ471" s="286"/>
      <c r="CA471" s="286"/>
      <c r="CB471" s="286"/>
      <c r="CC471" s="286"/>
      <c r="CD471" s="286"/>
      <c r="CE471" s="286"/>
      <c r="CF471" s="286"/>
      <c r="CG471" s="286"/>
      <c r="CH471" s="286"/>
    </row>
    <row r="472" spans="1:86" s="3" customFormat="1" ht="45" customHeight="1" x14ac:dyDescent="0.2">
      <c r="A472" s="383"/>
      <c r="B472" s="234" t="s">
        <v>388</v>
      </c>
      <c r="C472" s="207" t="s">
        <v>52</v>
      </c>
      <c r="D472" s="666"/>
      <c r="E472" s="667"/>
      <c r="F472" s="666"/>
      <c r="G472" s="667"/>
      <c r="H472" s="666"/>
      <c r="I472" s="667"/>
      <c r="J472" s="666"/>
      <c r="K472" s="667"/>
      <c r="L472" s="666"/>
      <c r="M472" s="667"/>
      <c r="N472" s="666"/>
      <c r="O472" s="667"/>
      <c r="P472" s="666"/>
      <c r="Q472" s="667"/>
      <c r="R472" s="666"/>
      <c r="S472" s="667"/>
      <c r="T472" s="81"/>
      <c r="U472" s="63">
        <f t="shared" si="43"/>
        <v>0</v>
      </c>
      <c r="V472" s="387">
        <v>5</v>
      </c>
      <c r="W472" s="85">
        <f>COUNTIF(D472:S472,"a")+COUNTIF(D472:S472,"s")</f>
        <v>0</v>
      </c>
      <c r="X472" s="334"/>
      <c r="Y472" s="280"/>
      <c r="Z472" s="302" t="s">
        <v>239</v>
      </c>
      <c r="AA472" s="280"/>
      <c r="AB472" s="479"/>
      <c r="AC472" s="479"/>
      <c r="AD472" s="479"/>
      <c r="AE472" s="280"/>
      <c r="AF472" s="280"/>
      <c r="AG472" s="280"/>
      <c r="AH472" s="280"/>
      <c r="AI472" s="280"/>
      <c r="AJ472" s="280"/>
      <c r="AK472" s="280"/>
      <c r="AL472" s="280"/>
      <c r="AM472" s="280"/>
      <c r="AN472" s="280"/>
      <c r="AO472" s="280"/>
      <c r="AP472" s="280"/>
      <c r="AQ472" s="280"/>
      <c r="AR472" s="280"/>
      <c r="AS472" s="280"/>
      <c r="AT472" s="280"/>
      <c r="AU472" s="280"/>
      <c r="AV472" s="280"/>
      <c r="AW472" s="280"/>
      <c r="AX472" s="280"/>
      <c r="AY472" s="280"/>
      <c r="AZ472" s="280"/>
      <c r="BA472" s="280"/>
      <c r="BB472" s="280"/>
      <c r="BC472" s="280"/>
      <c r="BD472" s="280"/>
      <c r="BE472" s="280"/>
      <c r="BF472" s="280"/>
      <c r="BG472" s="280"/>
      <c r="BH472" s="280"/>
      <c r="BI472" s="280"/>
      <c r="BJ472" s="280"/>
      <c r="BK472" s="280"/>
      <c r="BL472" s="280"/>
      <c r="BM472" s="280"/>
      <c r="BN472" s="280"/>
      <c r="BO472" s="280"/>
      <c r="BP472" s="280"/>
      <c r="BQ472" s="280"/>
      <c r="BR472" s="280"/>
      <c r="BS472" s="280"/>
      <c r="BT472" s="280"/>
      <c r="BU472" s="280"/>
      <c r="BV472" s="280"/>
      <c r="BW472" s="280"/>
      <c r="BX472" s="280"/>
      <c r="BY472" s="280"/>
      <c r="BZ472" s="280"/>
      <c r="CA472" s="280"/>
      <c r="CB472" s="280"/>
      <c r="CC472" s="280"/>
      <c r="CD472" s="280"/>
      <c r="CE472" s="280"/>
      <c r="CF472" s="280"/>
      <c r="CG472" s="280"/>
      <c r="CH472" s="280"/>
    </row>
    <row r="473" spans="1:86" s="3" customFormat="1" ht="27.95" customHeight="1" x14ac:dyDescent="0.2">
      <c r="A473" s="383"/>
      <c r="B473" s="234" t="s">
        <v>53</v>
      </c>
      <c r="C473" s="207" t="s">
        <v>81</v>
      </c>
      <c r="D473" s="713"/>
      <c r="E473" s="714"/>
      <c r="F473" s="713"/>
      <c r="G473" s="714"/>
      <c r="H473" s="713"/>
      <c r="I473" s="714"/>
      <c r="J473" s="713"/>
      <c r="K473" s="714"/>
      <c r="L473" s="713"/>
      <c r="M473" s="714"/>
      <c r="N473" s="713"/>
      <c r="O473" s="714"/>
      <c r="P473" s="713"/>
      <c r="Q473" s="714"/>
      <c r="R473" s="713"/>
      <c r="S473" s="714"/>
      <c r="T473" s="81"/>
      <c r="U473" s="63">
        <f t="shared" si="43"/>
        <v>0</v>
      </c>
      <c r="V473" s="391">
        <v>5</v>
      </c>
      <c r="W473" s="85">
        <f>IF((COUNTIF(D473:S473,"a")+COUNTIF(D473:S473,"s"))&gt;0,IF(OR((COUNTIF(D476:S476,"a")+COUNTIF(D476:S476,"s"))),0,COUNTIF(D473:S473,"a")+COUNTIF(D473:S473,"s")),COUNTIF(D473:S473,"a")+COUNTIF(D473:S473,"s"))</f>
        <v>0</v>
      </c>
      <c r="X473" s="334"/>
      <c r="Y473" s="280"/>
      <c r="Z473" s="302" t="s">
        <v>239</v>
      </c>
      <c r="AA473" s="280"/>
      <c r="AB473" s="479"/>
      <c r="AC473" s="479"/>
      <c r="AD473" s="479"/>
      <c r="AE473" s="280"/>
      <c r="AF473" s="280"/>
      <c r="AG473" s="280"/>
      <c r="AH473" s="280"/>
      <c r="AI473" s="280"/>
      <c r="AJ473" s="280"/>
      <c r="AK473" s="280"/>
      <c r="AL473" s="280"/>
      <c r="AM473" s="280"/>
      <c r="AN473" s="280"/>
      <c r="AO473" s="280"/>
      <c r="AP473" s="280"/>
      <c r="AQ473" s="280"/>
      <c r="AR473" s="280"/>
      <c r="AS473" s="280"/>
      <c r="AT473" s="280"/>
      <c r="AU473" s="280"/>
      <c r="AV473" s="280"/>
      <c r="AW473" s="280"/>
      <c r="AX473" s="280"/>
      <c r="AY473" s="280"/>
      <c r="AZ473" s="280"/>
      <c r="BA473" s="280"/>
      <c r="BB473" s="280"/>
      <c r="BC473" s="280"/>
      <c r="BD473" s="280"/>
      <c r="BE473" s="280"/>
      <c r="BF473" s="280"/>
      <c r="BG473" s="280"/>
      <c r="BH473" s="280"/>
      <c r="BI473" s="280"/>
      <c r="BJ473" s="280"/>
      <c r="BK473" s="280"/>
      <c r="BL473" s="280"/>
      <c r="BM473" s="280"/>
      <c r="BN473" s="280"/>
      <c r="BO473" s="280"/>
      <c r="BP473" s="280"/>
      <c r="BQ473" s="280"/>
      <c r="BR473" s="280"/>
      <c r="BS473" s="280"/>
      <c r="BT473" s="280"/>
      <c r="BU473" s="280"/>
      <c r="BV473" s="280"/>
      <c r="BW473" s="280"/>
      <c r="BX473" s="280"/>
      <c r="BY473" s="280"/>
      <c r="BZ473" s="280"/>
      <c r="CA473" s="280"/>
      <c r="CB473" s="280"/>
      <c r="CC473" s="280"/>
      <c r="CD473" s="280"/>
      <c r="CE473" s="280"/>
      <c r="CF473" s="280"/>
      <c r="CG473" s="280"/>
      <c r="CH473" s="280"/>
    </row>
    <row r="474" spans="1:86" s="3" customFormat="1" ht="27.95" customHeight="1" x14ac:dyDescent="0.2">
      <c r="A474" s="383"/>
      <c r="B474" s="234" t="s">
        <v>82</v>
      </c>
      <c r="C474" s="207" t="s">
        <v>83</v>
      </c>
      <c r="D474" s="666"/>
      <c r="E474" s="667"/>
      <c r="F474" s="666"/>
      <c r="G474" s="667"/>
      <c r="H474" s="666"/>
      <c r="I474" s="667"/>
      <c r="J474" s="666"/>
      <c r="K474" s="667"/>
      <c r="L474" s="666"/>
      <c r="M474" s="667"/>
      <c r="N474" s="666"/>
      <c r="O474" s="667"/>
      <c r="P474" s="666"/>
      <c r="Q474" s="667"/>
      <c r="R474" s="666"/>
      <c r="S474" s="667"/>
      <c r="T474" s="81"/>
      <c r="U474" s="63">
        <f t="shared" si="43"/>
        <v>0</v>
      </c>
      <c r="V474" s="387">
        <v>5</v>
      </c>
      <c r="W474" s="85">
        <f>IF((COUNTIF(D474:S474,"a")+COUNTIF(D474:S474,"s"))&gt;0,IF(OR((COUNTIF(D476:S476,"a")+COUNTIF(D476:S476,"s"))),0,COUNTIF(D474:S474,"a")+COUNTIF(D474:S474,"s")),COUNTIF(D474:S474,"a")+COUNTIF(D474:S474,"s"))</f>
        <v>0</v>
      </c>
      <c r="X474" s="334"/>
      <c r="Y474" s="280"/>
      <c r="Z474" s="302"/>
      <c r="AA474" s="280"/>
      <c r="AB474" s="479"/>
      <c r="AC474" s="479"/>
      <c r="AD474" s="479"/>
      <c r="AE474" s="280"/>
      <c r="AF474" s="280"/>
      <c r="AG474" s="280"/>
      <c r="AH474" s="280"/>
      <c r="AI474" s="280"/>
      <c r="AJ474" s="280"/>
      <c r="AK474" s="280"/>
      <c r="AL474" s="280"/>
      <c r="AM474" s="280"/>
      <c r="AN474" s="280"/>
      <c r="AO474" s="280"/>
      <c r="AP474" s="280"/>
      <c r="AQ474" s="280"/>
      <c r="AR474" s="280"/>
      <c r="AS474" s="280"/>
      <c r="AT474" s="280"/>
      <c r="AU474" s="280"/>
      <c r="AV474" s="280"/>
      <c r="AW474" s="280"/>
      <c r="AX474" s="280"/>
      <c r="AY474" s="280"/>
      <c r="AZ474" s="280"/>
      <c r="BA474" s="280"/>
      <c r="BB474" s="280"/>
      <c r="BC474" s="280"/>
      <c r="BD474" s="280"/>
      <c r="BE474" s="280"/>
      <c r="BF474" s="280"/>
      <c r="BG474" s="280"/>
      <c r="BH474" s="280"/>
      <c r="BI474" s="280"/>
      <c r="BJ474" s="280"/>
      <c r="BK474" s="280"/>
      <c r="BL474" s="280"/>
      <c r="BM474" s="280"/>
      <c r="BN474" s="280"/>
      <c r="BO474" s="280"/>
      <c r="BP474" s="280"/>
      <c r="BQ474" s="280"/>
      <c r="BR474" s="280"/>
      <c r="BS474" s="280"/>
      <c r="BT474" s="280"/>
      <c r="BU474" s="280"/>
      <c r="BV474" s="280"/>
      <c r="BW474" s="280"/>
      <c r="BX474" s="280"/>
      <c r="BY474" s="280"/>
      <c r="BZ474" s="280"/>
      <c r="CA474" s="280"/>
      <c r="CB474" s="280"/>
      <c r="CC474" s="280"/>
      <c r="CD474" s="280"/>
      <c r="CE474" s="280"/>
      <c r="CF474" s="280"/>
      <c r="CG474" s="280"/>
      <c r="CH474" s="280"/>
    </row>
    <row r="475" spans="1:86" s="3" customFormat="1" ht="27.95" customHeight="1" x14ac:dyDescent="0.2">
      <c r="A475" s="383"/>
      <c r="B475" s="234" t="s">
        <v>84</v>
      </c>
      <c r="C475" s="207" t="s">
        <v>85</v>
      </c>
      <c r="D475" s="713"/>
      <c r="E475" s="714"/>
      <c r="F475" s="713"/>
      <c r="G475" s="714"/>
      <c r="H475" s="713"/>
      <c r="I475" s="714"/>
      <c r="J475" s="713"/>
      <c r="K475" s="714"/>
      <c r="L475" s="713"/>
      <c r="M475" s="714"/>
      <c r="N475" s="713"/>
      <c r="O475" s="714"/>
      <c r="P475" s="713"/>
      <c r="Q475" s="714"/>
      <c r="R475" s="713"/>
      <c r="S475" s="714"/>
      <c r="T475" s="81"/>
      <c r="U475" s="63">
        <f t="shared" si="43"/>
        <v>0</v>
      </c>
      <c r="V475" s="391">
        <v>5</v>
      </c>
      <c r="W475" s="85">
        <f>IF((COUNTIF(D475:S475,"a")+COUNTIF(D475:S475,"s"))&gt;0,IF(OR((COUNTIF(D476:S476,"a")+COUNTIF(D476:S476,"s"))),0,COUNTIF(D475:S475,"a")+COUNTIF(D475:S475,"s")),COUNTIF(D475:S475,"a")+COUNTIF(D475:S475,"s"))</f>
        <v>0</v>
      </c>
      <c r="X475" s="334"/>
      <c r="Y475" s="280"/>
      <c r="Z475" s="302"/>
      <c r="AA475" s="280"/>
      <c r="AB475" s="479"/>
      <c r="AC475" s="479"/>
      <c r="AD475" s="479"/>
      <c r="AE475" s="280"/>
      <c r="AF475" s="280"/>
      <c r="AG475" s="280"/>
      <c r="AH475" s="280"/>
      <c r="AI475" s="280"/>
      <c r="AJ475" s="280"/>
      <c r="AK475" s="280"/>
      <c r="AL475" s="280"/>
      <c r="AM475" s="280"/>
      <c r="AN475" s="280"/>
      <c r="AO475" s="280"/>
      <c r="AP475" s="280"/>
      <c r="AQ475" s="280"/>
      <c r="AR475" s="280"/>
      <c r="AS475" s="280"/>
      <c r="AT475" s="280"/>
      <c r="AU475" s="280"/>
      <c r="AV475" s="280"/>
      <c r="AW475" s="280"/>
      <c r="AX475" s="280"/>
      <c r="AY475" s="280"/>
      <c r="AZ475" s="280"/>
      <c r="BA475" s="280"/>
      <c r="BB475" s="280"/>
      <c r="BC475" s="280"/>
      <c r="BD475" s="280"/>
      <c r="BE475" s="280"/>
      <c r="BF475" s="280"/>
      <c r="BG475" s="280"/>
      <c r="BH475" s="280"/>
      <c r="BI475" s="280"/>
      <c r="BJ475" s="280"/>
      <c r="BK475" s="280"/>
      <c r="BL475" s="280"/>
      <c r="BM475" s="280"/>
      <c r="BN475" s="280"/>
      <c r="BO475" s="280"/>
      <c r="BP475" s="280"/>
      <c r="BQ475" s="280"/>
      <c r="BR475" s="280"/>
      <c r="BS475" s="280"/>
      <c r="BT475" s="280"/>
      <c r="BU475" s="280"/>
      <c r="BV475" s="280"/>
      <c r="BW475" s="280"/>
      <c r="BX475" s="280"/>
      <c r="BY475" s="280"/>
      <c r="BZ475" s="280"/>
      <c r="CA475" s="280"/>
      <c r="CB475" s="280"/>
      <c r="CC475" s="280"/>
      <c r="CD475" s="280"/>
      <c r="CE475" s="280"/>
      <c r="CF475" s="280"/>
      <c r="CG475" s="280"/>
      <c r="CH475" s="280"/>
    </row>
    <row r="476" spans="1:86" s="3" customFormat="1" ht="45" customHeight="1" thickBot="1" x14ac:dyDescent="0.25">
      <c r="A476" s="383"/>
      <c r="B476" s="242" t="s">
        <v>44</v>
      </c>
      <c r="C476" s="214" t="s">
        <v>1079</v>
      </c>
      <c r="D476" s="666"/>
      <c r="E476" s="667"/>
      <c r="F476" s="666"/>
      <c r="G476" s="667"/>
      <c r="H476" s="666"/>
      <c r="I476" s="667"/>
      <c r="J476" s="666"/>
      <c r="K476" s="667"/>
      <c r="L476" s="666"/>
      <c r="M476" s="667"/>
      <c r="N476" s="666"/>
      <c r="O476" s="667"/>
      <c r="P476" s="666"/>
      <c r="Q476" s="667"/>
      <c r="R476" s="666"/>
      <c r="S476" s="667"/>
      <c r="T476" s="81"/>
      <c r="U476" s="109">
        <f t="shared" si="43"/>
        <v>0</v>
      </c>
      <c r="V476" s="387">
        <v>20</v>
      </c>
      <c r="W476" s="85">
        <f>IF((COUNTIF(D476:S476,"a")+COUNTIF(D476:S476,"s"))&gt;0,IF(OR((COUNTIF(D473:S475,"a")+COUNTIF(D473:S475,"s"))),0,COUNTIF(D476:S476,"a")+COUNTIF(D476:S476,"s")),COUNTIF(D476:S476,"a")+COUNTIF(D476:S476,"s"))</f>
        <v>0</v>
      </c>
      <c r="X476" s="334"/>
      <c r="Y476" s="280"/>
      <c r="Z476" s="302"/>
      <c r="AA476" s="280"/>
      <c r="AB476" s="479"/>
      <c r="AC476" s="479"/>
      <c r="AD476" s="479"/>
      <c r="AE476" s="280"/>
      <c r="AF476" s="280"/>
      <c r="AG476" s="280"/>
      <c r="AH476" s="280"/>
      <c r="AI476" s="280"/>
      <c r="AJ476" s="280"/>
      <c r="AK476" s="280"/>
      <c r="AL476" s="280"/>
      <c r="AM476" s="280"/>
      <c r="AN476" s="280"/>
      <c r="AO476" s="280"/>
      <c r="AP476" s="280"/>
      <c r="AQ476" s="280"/>
      <c r="AR476" s="280"/>
      <c r="AS476" s="280"/>
      <c r="AT476" s="280"/>
      <c r="AU476" s="280"/>
      <c r="AV476" s="280"/>
      <c r="AW476" s="280"/>
      <c r="AX476" s="280"/>
      <c r="AY476" s="280"/>
      <c r="AZ476" s="280"/>
      <c r="BA476" s="280"/>
      <c r="BB476" s="280"/>
      <c r="BC476" s="280"/>
      <c r="BD476" s="280"/>
      <c r="BE476" s="280"/>
      <c r="BF476" s="280"/>
      <c r="BG476" s="280"/>
      <c r="BH476" s="280"/>
      <c r="BI476" s="280"/>
      <c r="BJ476" s="280"/>
      <c r="BK476" s="280"/>
      <c r="BL476" s="280"/>
      <c r="BM476" s="280"/>
      <c r="BN476" s="280"/>
      <c r="BO476" s="280"/>
      <c r="BP476" s="280"/>
      <c r="BQ476" s="280"/>
      <c r="BR476" s="280"/>
      <c r="BS476" s="280"/>
      <c r="BT476" s="280"/>
      <c r="BU476" s="280"/>
      <c r="BV476" s="280"/>
      <c r="BW476" s="280"/>
      <c r="BX476" s="280"/>
      <c r="BY476" s="280"/>
      <c r="BZ476" s="280"/>
      <c r="CA476" s="280"/>
      <c r="CB476" s="280"/>
      <c r="CC476" s="280"/>
      <c r="CD476" s="280"/>
      <c r="CE476" s="280"/>
      <c r="CF476" s="280"/>
      <c r="CG476" s="280"/>
      <c r="CH476" s="280"/>
    </row>
    <row r="477" spans="1:86" s="3" customFormat="1" ht="21" customHeight="1" thickTop="1" thickBot="1" x14ac:dyDescent="0.25">
      <c r="A477" s="383"/>
      <c r="B477" s="80"/>
      <c r="C477" s="173"/>
      <c r="D477" s="677" t="s">
        <v>515</v>
      </c>
      <c r="E477" s="760"/>
      <c r="F477" s="760"/>
      <c r="G477" s="760"/>
      <c r="H477" s="760"/>
      <c r="I477" s="760"/>
      <c r="J477" s="760"/>
      <c r="K477" s="760"/>
      <c r="L477" s="760"/>
      <c r="M477" s="760"/>
      <c r="N477" s="760"/>
      <c r="O477" s="760"/>
      <c r="P477" s="760"/>
      <c r="Q477" s="760"/>
      <c r="R477" s="760"/>
      <c r="S477" s="760"/>
      <c r="T477" s="761"/>
      <c r="U477" s="224">
        <f>SUM(U471:U476)</f>
        <v>0</v>
      </c>
      <c r="V477" s="388">
        <f>SUM(V471:V472)+V476</f>
        <v>30</v>
      </c>
      <c r="W477" s="85"/>
      <c r="X477" s="276"/>
      <c r="Y477" s="280"/>
      <c r="Z477" s="302"/>
      <c r="AA477" s="280"/>
      <c r="AB477" s="479"/>
      <c r="AC477" s="479"/>
      <c r="AD477" s="479"/>
      <c r="AE477" s="280"/>
      <c r="AF477" s="280"/>
      <c r="AG477" s="280"/>
      <c r="AH477" s="280"/>
      <c r="AI477" s="280"/>
      <c r="AJ477" s="280"/>
      <c r="AK477" s="280"/>
      <c r="AL477" s="280"/>
      <c r="AM477" s="280"/>
      <c r="AN477" s="280"/>
      <c r="AO477" s="280"/>
      <c r="AP477" s="280"/>
      <c r="AQ477" s="280"/>
      <c r="AR477" s="280"/>
      <c r="AS477" s="280"/>
      <c r="AT477" s="280"/>
      <c r="AU477" s="280"/>
      <c r="AV477" s="280"/>
      <c r="AW477" s="280"/>
      <c r="AX477" s="280"/>
      <c r="AY477" s="280"/>
      <c r="AZ477" s="280"/>
      <c r="BA477" s="280"/>
      <c r="BB477" s="280"/>
      <c r="BC477" s="280"/>
      <c r="BD477" s="280"/>
      <c r="BE477" s="280"/>
      <c r="BF477" s="280"/>
      <c r="BG477" s="280"/>
      <c r="BH477" s="280"/>
      <c r="BI477" s="280"/>
      <c r="BJ477" s="280"/>
      <c r="BK477" s="280"/>
      <c r="BL477" s="280"/>
      <c r="BM477" s="280"/>
      <c r="BN477" s="280"/>
      <c r="BO477" s="280"/>
      <c r="BP477" s="280"/>
      <c r="BQ477" s="280"/>
      <c r="BR477" s="280"/>
      <c r="BS477" s="280"/>
      <c r="BT477" s="280"/>
      <c r="BU477" s="280"/>
      <c r="BV477" s="280"/>
      <c r="BW477" s="280"/>
      <c r="BX477" s="280"/>
      <c r="BY477" s="280"/>
      <c r="BZ477" s="280"/>
      <c r="CA477" s="280"/>
      <c r="CB477" s="280"/>
      <c r="CC477" s="280"/>
      <c r="CD477" s="280"/>
      <c r="CE477" s="280"/>
      <c r="CF477" s="280"/>
      <c r="CG477" s="280"/>
      <c r="CH477" s="280"/>
    </row>
    <row r="478" spans="1:86" s="3" customFormat="1" ht="21" customHeight="1" thickBot="1" x14ac:dyDescent="0.25">
      <c r="A478" s="383"/>
      <c r="B478" s="347"/>
      <c r="C478" s="348"/>
      <c r="D478" s="875"/>
      <c r="E478" s="682"/>
      <c r="F478" s="782">
        <v>10</v>
      </c>
      <c r="G478" s="783"/>
      <c r="H478" s="783"/>
      <c r="I478" s="783"/>
      <c r="J478" s="783"/>
      <c r="K478" s="783"/>
      <c r="L478" s="783"/>
      <c r="M478" s="783"/>
      <c r="N478" s="783"/>
      <c r="O478" s="783"/>
      <c r="P478" s="783"/>
      <c r="Q478" s="783"/>
      <c r="R478" s="783"/>
      <c r="S478" s="783"/>
      <c r="T478" s="783"/>
      <c r="U478" s="783"/>
      <c r="V478" s="784"/>
      <c r="W478" s="85"/>
      <c r="X478" s="350"/>
      <c r="Y478" s="280"/>
      <c r="Z478" s="302"/>
      <c r="AA478" s="280"/>
      <c r="AB478" s="479"/>
      <c r="AC478" s="479"/>
      <c r="AD478" s="479"/>
      <c r="AE478" s="280"/>
      <c r="AF478" s="280"/>
      <c r="AG478" s="280"/>
      <c r="AH478" s="280"/>
      <c r="AI478" s="280"/>
      <c r="AJ478" s="280"/>
      <c r="AK478" s="280"/>
      <c r="AL478" s="280"/>
      <c r="AM478" s="280"/>
      <c r="AN478" s="280"/>
      <c r="AO478" s="280"/>
      <c r="AP478" s="280"/>
      <c r="AQ478" s="280"/>
      <c r="AR478" s="280"/>
      <c r="AS478" s="280"/>
      <c r="AT478" s="280"/>
      <c r="AU478" s="280"/>
      <c r="AV478" s="280"/>
      <c r="AW478" s="280"/>
      <c r="AX478" s="280"/>
      <c r="AY478" s="280"/>
      <c r="AZ478" s="280"/>
      <c r="BA478" s="280"/>
      <c r="BB478" s="280"/>
      <c r="BC478" s="280"/>
      <c r="BD478" s="280"/>
      <c r="BE478" s="280"/>
      <c r="BF478" s="280"/>
      <c r="BG478" s="280"/>
      <c r="BH478" s="280"/>
      <c r="BI478" s="280"/>
      <c r="BJ478" s="280"/>
      <c r="BK478" s="280"/>
      <c r="BL478" s="280"/>
      <c r="BM478" s="280"/>
      <c r="BN478" s="280"/>
      <c r="BO478" s="280"/>
      <c r="BP478" s="280"/>
      <c r="BQ478" s="280"/>
      <c r="BR478" s="280"/>
      <c r="BS478" s="280"/>
      <c r="BT478" s="280"/>
      <c r="BU478" s="280"/>
      <c r="BV478" s="280"/>
      <c r="BW478" s="280"/>
      <c r="BX478" s="280"/>
      <c r="BY478" s="280"/>
      <c r="BZ478" s="280"/>
      <c r="CA478" s="280"/>
      <c r="CB478" s="280"/>
      <c r="CC478" s="280"/>
      <c r="CD478" s="280"/>
      <c r="CE478" s="280"/>
      <c r="CF478" s="280"/>
      <c r="CG478" s="280"/>
      <c r="CH478" s="280"/>
    </row>
    <row r="479" spans="1:86" s="3" customFormat="1" ht="30" customHeight="1" thickBot="1" x14ac:dyDescent="0.25">
      <c r="A479" s="383"/>
      <c r="B479" s="235">
        <v>5900</v>
      </c>
      <c r="C479" s="147" t="s">
        <v>554</v>
      </c>
      <c r="D479" s="13" t="s">
        <v>514</v>
      </c>
      <c r="E479" s="16"/>
      <c r="F479" s="13" t="s">
        <v>514</v>
      </c>
      <c r="G479" s="16"/>
      <c r="H479" s="13"/>
      <c r="I479" s="15"/>
      <c r="J479" s="14"/>
      <c r="K479" s="15"/>
      <c r="L479" s="13" t="s">
        <v>514</v>
      </c>
      <c r="M479" s="15"/>
      <c r="N479" s="13" t="s">
        <v>514</v>
      </c>
      <c r="O479" s="15"/>
      <c r="P479" s="14"/>
      <c r="Q479" s="15"/>
      <c r="R479" s="14"/>
      <c r="S479" s="15"/>
      <c r="T479" s="18"/>
      <c r="U479" s="33"/>
      <c r="V479" s="393"/>
      <c r="W479" s="85"/>
      <c r="X479" s="360"/>
      <c r="Y479" s="299"/>
      <c r="Z479" s="302"/>
      <c r="AA479" s="280"/>
      <c r="AB479" s="479"/>
      <c r="AC479" s="479"/>
      <c r="AD479" s="479"/>
      <c r="AE479" s="280"/>
      <c r="AF479" s="280"/>
      <c r="AG479" s="280"/>
      <c r="AH479" s="280"/>
      <c r="AI479" s="280"/>
      <c r="AJ479" s="280"/>
      <c r="AK479" s="280"/>
      <c r="AL479" s="280"/>
      <c r="AM479" s="280"/>
      <c r="AN479" s="280"/>
      <c r="AO479" s="280"/>
      <c r="AP479" s="280"/>
      <c r="AQ479" s="280"/>
      <c r="AR479" s="280"/>
      <c r="AS479" s="280"/>
      <c r="AT479" s="280"/>
      <c r="AU479" s="280"/>
      <c r="AV479" s="280"/>
      <c r="AW479" s="280"/>
      <c r="AX479" s="280"/>
      <c r="AY479" s="280"/>
      <c r="AZ479" s="280"/>
      <c r="BA479" s="280"/>
      <c r="BB479" s="280"/>
      <c r="BC479" s="280"/>
      <c r="BD479" s="280"/>
      <c r="BE479" s="280"/>
      <c r="BF479" s="280"/>
      <c r="BG479" s="280"/>
      <c r="BH479" s="280"/>
      <c r="BI479" s="280"/>
      <c r="BJ479" s="280"/>
      <c r="BK479" s="280"/>
      <c r="BL479" s="280"/>
      <c r="BM479" s="280"/>
      <c r="BN479" s="280"/>
      <c r="BO479" s="280"/>
      <c r="BP479" s="280"/>
      <c r="BQ479" s="280"/>
      <c r="BR479" s="280"/>
      <c r="BS479" s="280"/>
      <c r="BT479" s="280"/>
      <c r="BU479" s="280"/>
      <c r="BV479" s="280"/>
      <c r="BW479" s="280"/>
      <c r="BX479" s="280"/>
      <c r="BY479" s="280"/>
      <c r="BZ479" s="280"/>
      <c r="CA479" s="280"/>
      <c r="CB479" s="280"/>
      <c r="CC479" s="280"/>
      <c r="CD479" s="280"/>
      <c r="CE479" s="280"/>
      <c r="CF479" s="280"/>
      <c r="CG479" s="280"/>
      <c r="CH479" s="280"/>
    </row>
    <row r="480" spans="1:86" s="79" customFormat="1" ht="27.95" customHeight="1" x14ac:dyDescent="0.2">
      <c r="A480" s="383"/>
      <c r="B480" s="233" t="s">
        <v>563</v>
      </c>
      <c r="C480" s="206" t="s">
        <v>1080</v>
      </c>
      <c r="D480" s="678"/>
      <c r="E480" s="679"/>
      <c r="F480" s="678"/>
      <c r="G480" s="679"/>
      <c r="H480" s="678"/>
      <c r="I480" s="679"/>
      <c r="J480" s="678"/>
      <c r="K480" s="679"/>
      <c r="L480" s="678"/>
      <c r="M480" s="679"/>
      <c r="N480" s="678"/>
      <c r="O480" s="679"/>
      <c r="P480" s="678"/>
      <c r="Q480" s="679"/>
      <c r="R480" s="678"/>
      <c r="S480" s="679"/>
      <c r="T480" s="112"/>
      <c r="U480" s="66">
        <f>IF(OR(D480="s",F480="s",H480="s",J480="s",L480="s",N480="s",P480="s",R480="s"), 0, IF(OR(D480="a",F480="a",H480="a",J480="a",L480="a",N480="a",P480="a",R480="a"),V480,0))</f>
        <v>0</v>
      </c>
      <c r="V480" s="395">
        <f>IF(T480="na",0,110)</f>
        <v>110</v>
      </c>
      <c r="W480" s="85">
        <f>IF((COUNTIF(D480:S480,"a")+COUNTIF(D480:S480,"s")+COUNTIF(T480,"na"))&gt;0,IF((COUNTIF(D481:S481,"a")+COUNTIF(D481:S481,"s")),0,COUNTIF(D480:S480,"a")+COUNTIF(D480:S480,"s")+COUNTIF(T480,"na")),COUNTIF(D480:S480,"a")+COUNTIF(D480:S480,"s"))</f>
        <v>0</v>
      </c>
      <c r="X480" s="356"/>
      <c r="Y480" s="299"/>
      <c r="Z480" s="302"/>
      <c r="AA480" s="280"/>
      <c r="AB480" s="479"/>
      <c r="AC480" s="479"/>
      <c r="AD480" s="479"/>
      <c r="AE480" s="280"/>
      <c r="AF480" s="280"/>
      <c r="AG480" s="280"/>
      <c r="AH480" s="280"/>
      <c r="AI480" s="280"/>
      <c r="AJ480" s="280"/>
      <c r="AK480" s="280"/>
      <c r="AL480" s="280"/>
      <c r="AM480" s="280"/>
      <c r="AN480" s="280"/>
      <c r="AO480" s="280"/>
      <c r="AP480" s="280"/>
      <c r="AQ480" s="280"/>
      <c r="AR480" s="280"/>
      <c r="AS480" s="280"/>
      <c r="AT480" s="280"/>
      <c r="AU480" s="286"/>
      <c r="AV480" s="286"/>
      <c r="AW480" s="286"/>
      <c r="AX480" s="286"/>
      <c r="AY480" s="286"/>
      <c r="AZ480" s="286"/>
      <c r="BA480" s="286"/>
      <c r="BB480" s="286"/>
      <c r="BC480" s="286"/>
      <c r="BD480" s="286"/>
      <c r="BE480" s="286"/>
      <c r="BF480" s="286"/>
      <c r="BG480" s="286"/>
      <c r="BH480" s="286"/>
      <c r="BI480" s="286"/>
      <c r="BJ480" s="286"/>
      <c r="BK480" s="286"/>
      <c r="BL480" s="286"/>
      <c r="BM480" s="286"/>
      <c r="BN480" s="286"/>
      <c r="BO480" s="286"/>
      <c r="BP480" s="286"/>
      <c r="BQ480" s="286"/>
      <c r="BR480" s="286"/>
      <c r="BS480" s="286"/>
      <c r="BT480" s="286"/>
      <c r="BU480" s="286"/>
      <c r="BV480" s="286"/>
      <c r="BW480" s="286"/>
      <c r="BX480" s="286"/>
      <c r="BY480" s="286"/>
      <c r="BZ480" s="286"/>
      <c r="CA480" s="286"/>
      <c r="CB480" s="286"/>
      <c r="CC480" s="286"/>
      <c r="CD480" s="286"/>
      <c r="CE480" s="286"/>
      <c r="CF480" s="286"/>
      <c r="CG480" s="286"/>
      <c r="CH480" s="286"/>
    </row>
    <row r="481" spans="1:86" s="79" customFormat="1" ht="45" customHeight="1" x14ac:dyDescent="0.2">
      <c r="A481" s="383"/>
      <c r="B481" s="243" t="s">
        <v>564</v>
      </c>
      <c r="C481" s="213" t="s">
        <v>1081</v>
      </c>
      <c r="D481" s="666"/>
      <c r="E481" s="667"/>
      <c r="F481" s="666"/>
      <c r="G481" s="667"/>
      <c r="H481" s="666"/>
      <c r="I481" s="667"/>
      <c r="J481" s="666"/>
      <c r="K481" s="667"/>
      <c r="L481" s="666"/>
      <c r="M481" s="667"/>
      <c r="N481" s="666"/>
      <c r="O481" s="667"/>
      <c r="P481" s="666"/>
      <c r="Q481" s="667"/>
      <c r="R481" s="666"/>
      <c r="S481" s="667"/>
      <c r="T481" s="78"/>
      <c r="U481" s="109">
        <f>IF(OR(D481="s",F481="s",H481="s",J481="s",L481="s",N481="s",P481="s",R481="s"), 0, IF(OR(D481="a",F481="a",H481="a",J481="a",L481="a",N481="a",P481="a",R481="a"),V481,0))</f>
        <v>0</v>
      </c>
      <c r="V481" s="387">
        <f>IF(T480="na",0,40)</f>
        <v>40</v>
      </c>
      <c r="W481" s="85">
        <f>IF((COUNTIF(D481:S481,"a")+COUNTIF(D481:S481,"s"))&gt;0,IF((COUNTIF(D480:S480,"a")+COUNTIF(D480:S480,"s")+COUNTIF(T480,"na")),0,COUNTIF(D481:S481,"a")+COUNTIF(D481:S481,"s")),COUNTIF(D481:S481,"a")+COUNTIF(D481:S481,"s"))</f>
        <v>0</v>
      </c>
      <c r="X481" s="356"/>
      <c r="Y481" s="299"/>
      <c r="Z481" s="302" t="s">
        <v>239</v>
      </c>
      <c r="AA481" s="280"/>
      <c r="AB481" s="479"/>
      <c r="AC481" s="479"/>
      <c r="AD481" s="479"/>
      <c r="AE481" s="280"/>
      <c r="AF481" s="280"/>
      <c r="AG481" s="280"/>
      <c r="AH481" s="280"/>
      <c r="AI481" s="280"/>
      <c r="AJ481" s="280"/>
      <c r="AK481" s="280"/>
      <c r="AL481" s="280"/>
      <c r="AM481" s="280"/>
      <c r="AN481" s="280"/>
      <c r="AO481" s="280"/>
      <c r="AP481" s="280"/>
      <c r="AQ481" s="280"/>
      <c r="AR481" s="280"/>
      <c r="AS481" s="280"/>
      <c r="AT481" s="280"/>
      <c r="AU481" s="286"/>
      <c r="AV481" s="286"/>
      <c r="AW481" s="286"/>
      <c r="AX481" s="286"/>
      <c r="AY481" s="286"/>
      <c r="AZ481" s="286"/>
      <c r="BA481" s="286"/>
      <c r="BB481" s="286"/>
      <c r="BC481" s="286"/>
      <c r="BD481" s="286"/>
      <c r="BE481" s="286"/>
      <c r="BF481" s="286"/>
      <c r="BG481" s="286"/>
      <c r="BH481" s="286"/>
      <c r="BI481" s="286"/>
      <c r="BJ481" s="286"/>
      <c r="BK481" s="286"/>
      <c r="BL481" s="286"/>
      <c r="BM481" s="286"/>
      <c r="BN481" s="286"/>
      <c r="BO481" s="286"/>
      <c r="BP481" s="286"/>
      <c r="BQ481" s="286"/>
      <c r="BR481" s="286"/>
      <c r="BS481" s="286"/>
      <c r="BT481" s="286"/>
      <c r="BU481" s="286"/>
      <c r="BV481" s="286"/>
      <c r="BW481" s="286"/>
      <c r="BX481" s="286"/>
      <c r="BY481" s="286"/>
      <c r="BZ481" s="286"/>
      <c r="CA481" s="286"/>
      <c r="CB481" s="286"/>
      <c r="CC481" s="286"/>
      <c r="CD481" s="286"/>
      <c r="CE481" s="286"/>
      <c r="CF481" s="286"/>
      <c r="CG481" s="286"/>
      <c r="CH481" s="286"/>
    </row>
    <row r="482" spans="1:86" s="3" customFormat="1" ht="45" customHeight="1" thickBot="1" x14ac:dyDescent="0.25">
      <c r="A482" s="383" t="s">
        <v>236</v>
      </c>
      <c r="B482" s="234" t="s">
        <v>1232</v>
      </c>
      <c r="C482" s="207" t="s">
        <v>1233</v>
      </c>
      <c r="D482" s="713"/>
      <c r="E482" s="714"/>
      <c r="F482" s="713"/>
      <c r="G482" s="714"/>
      <c r="H482" s="713"/>
      <c r="I482" s="714"/>
      <c r="J482" s="713"/>
      <c r="K482" s="714"/>
      <c r="L482" s="713"/>
      <c r="M482" s="714"/>
      <c r="N482" s="713"/>
      <c r="O482" s="714"/>
      <c r="P482" s="713"/>
      <c r="Q482" s="714"/>
      <c r="R482" s="713"/>
      <c r="S482" s="714"/>
      <c r="T482" s="81"/>
      <c r="U482" s="63">
        <f t="shared" ref="U482" si="44">IF(OR(D482="s",F482="s",H482="s",J482="s",L482="s",N482="s",P482="s",R482="s"), 0, IF(OR(D482="a",F482="a",H482="a",J482="a",L482="a",N482="a",P482="a",R482="a"),V482,0))</f>
        <v>0</v>
      </c>
      <c r="V482" s="391">
        <v>20</v>
      </c>
      <c r="W482" s="85">
        <f>COUNTIF(D482:S482,"a")+COUNTIF(D482:S482,"s")</f>
        <v>0</v>
      </c>
      <c r="X482" s="334"/>
      <c r="Y482" s="280"/>
      <c r="Z482" s="302"/>
      <c r="AA482" s="280"/>
      <c r="AB482" s="479"/>
      <c r="AC482" s="479"/>
      <c r="AD482" s="479"/>
      <c r="AE482" s="280"/>
      <c r="AF482" s="280"/>
      <c r="AG482" s="280"/>
      <c r="AH482" s="280"/>
      <c r="AI482" s="280"/>
      <c r="AJ482" s="280"/>
      <c r="AK482" s="280"/>
      <c r="AL482" s="280"/>
      <c r="AM482" s="280"/>
      <c r="AN482" s="280"/>
      <c r="AO482" s="280"/>
      <c r="AP482" s="280"/>
      <c r="AQ482" s="280"/>
      <c r="AR482" s="280"/>
      <c r="AS482" s="280"/>
      <c r="AT482" s="280"/>
      <c r="AU482" s="280"/>
      <c r="AV482" s="280"/>
      <c r="AW482" s="280"/>
      <c r="AX482" s="280"/>
      <c r="AY482" s="280"/>
      <c r="AZ482" s="280"/>
      <c r="BA482" s="280"/>
      <c r="BB482" s="280"/>
      <c r="BC482" s="280"/>
      <c r="BD482" s="280"/>
      <c r="BE482" s="280"/>
      <c r="BF482" s="280"/>
      <c r="BG482" s="280"/>
      <c r="BH482" s="280"/>
      <c r="BI482" s="280"/>
      <c r="BJ482" s="280"/>
      <c r="BK482" s="280"/>
      <c r="BL482" s="280"/>
      <c r="BM482" s="280"/>
      <c r="BN482" s="280"/>
      <c r="BO482" s="280"/>
      <c r="BP482" s="280"/>
      <c r="BQ482" s="280"/>
      <c r="BR482" s="280"/>
      <c r="BS482" s="280"/>
      <c r="BT482" s="280"/>
      <c r="BU482" s="280"/>
      <c r="BV482" s="280"/>
      <c r="BW482" s="280"/>
      <c r="BX482" s="280"/>
      <c r="BY482" s="280"/>
      <c r="BZ482" s="280"/>
      <c r="CA482" s="280"/>
      <c r="CB482" s="280"/>
      <c r="CC482" s="280"/>
      <c r="CD482" s="280"/>
      <c r="CE482" s="280"/>
      <c r="CF482" s="280"/>
      <c r="CG482" s="280"/>
      <c r="CH482" s="280"/>
    </row>
    <row r="483" spans="1:86" s="3" customFormat="1" ht="21" customHeight="1" thickTop="1" thickBot="1" x14ac:dyDescent="0.25">
      <c r="A483" s="383"/>
      <c r="B483" s="234"/>
      <c r="C483" s="173"/>
      <c r="D483" s="677" t="s">
        <v>515</v>
      </c>
      <c r="E483" s="760"/>
      <c r="F483" s="760"/>
      <c r="G483" s="760"/>
      <c r="H483" s="760"/>
      <c r="I483" s="760"/>
      <c r="J483" s="760"/>
      <c r="K483" s="760"/>
      <c r="L483" s="760"/>
      <c r="M483" s="760"/>
      <c r="N483" s="760"/>
      <c r="O483" s="760"/>
      <c r="P483" s="760"/>
      <c r="Q483" s="760"/>
      <c r="R483" s="760"/>
      <c r="S483" s="760"/>
      <c r="T483" s="761"/>
      <c r="U483" s="2">
        <f>SUM(U480:U482)</f>
        <v>0</v>
      </c>
      <c r="V483" s="388">
        <f>SUM(V480,V482)</f>
        <v>130</v>
      </c>
      <c r="W483" s="85"/>
      <c r="X483" s="363"/>
      <c r="Y483" s="299"/>
      <c r="Z483" s="302"/>
      <c r="AA483" s="280"/>
      <c r="AB483" s="479"/>
      <c r="AC483" s="479"/>
      <c r="AD483" s="479"/>
      <c r="AE483" s="280"/>
      <c r="AF483" s="280"/>
      <c r="AG483" s="280"/>
      <c r="AH483" s="280"/>
      <c r="AI483" s="280"/>
      <c r="AJ483" s="280"/>
      <c r="AK483" s="280"/>
      <c r="AL483" s="280"/>
      <c r="AM483" s="280"/>
      <c r="AN483" s="280"/>
      <c r="AO483" s="280"/>
      <c r="AP483" s="280"/>
      <c r="AQ483" s="280"/>
      <c r="AR483" s="280"/>
      <c r="AS483" s="280"/>
      <c r="AT483" s="280"/>
      <c r="AU483" s="280"/>
      <c r="AV483" s="280"/>
      <c r="AW483" s="280"/>
      <c r="AX483" s="280"/>
      <c r="AY483" s="280"/>
      <c r="AZ483" s="280"/>
      <c r="BA483" s="280"/>
      <c r="BB483" s="280"/>
      <c r="BC483" s="280"/>
      <c r="BD483" s="280"/>
      <c r="BE483" s="280"/>
      <c r="BF483" s="280"/>
      <c r="BG483" s="280"/>
      <c r="BH483" s="280"/>
      <c r="BI483" s="280"/>
      <c r="BJ483" s="280"/>
      <c r="BK483" s="280"/>
      <c r="BL483" s="280"/>
      <c r="BM483" s="280"/>
      <c r="BN483" s="280"/>
      <c r="BO483" s="280"/>
      <c r="BP483" s="280"/>
      <c r="BQ483" s="280"/>
      <c r="BR483" s="280"/>
      <c r="BS483" s="280"/>
      <c r="BT483" s="280"/>
      <c r="BU483" s="280"/>
      <c r="BV483" s="280"/>
      <c r="BW483" s="280"/>
      <c r="BX483" s="280"/>
      <c r="BY483" s="280"/>
      <c r="BZ483" s="280"/>
      <c r="CA483" s="280"/>
      <c r="CB483" s="280"/>
      <c r="CC483" s="280"/>
      <c r="CD483" s="280"/>
      <c r="CE483" s="280"/>
      <c r="CF483" s="280"/>
      <c r="CG483" s="280"/>
      <c r="CH483" s="280"/>
    </row>
    <row r="484" spans="1:86" s="3" customFormat="1" ht="21" customHeight="1" thickBot="1" x14ac:dyDescent="0.25">
      <c r="A484" s="382"/>
      <c r="B484" s="320"/>
      <c r="C484" s="457"/>
      <c r="D484" s="875"/>
      <c r="E484" s="682"/>
      <c r="F484" s="876">
        <f>IF(T480="na",0,40)</f>
        <v>40</v>
      </c>
      <c r="G484" s="877"/>
      <c r="H484" s="877"/>
      <c r="I484" s="877"/>
      <c r="J484" s="877"/>
      <c r="K484" s="877"/>
      <c r="L484" s="877"/>
      <c r="M484" s="877"/>
      <c r="N484" s="877"/>
      <c r="O484" s="877"/>
      <c r="P484" s="877"/>
      <c r="Q484" s="877"/>
      <c r="R484" s="877"/>
      <c r="S484" s="877"/>
      <c r="T484" s="877"/>
      <c r="U484" s="877"/>
      <c r="V484" s="878"/>
      <c r="W484" s="85"/>
      <c r="X484" s="360"/>
      <c r="Y484" s="299"/>
      <c r="Z484" s="302"/>
      <c r="AA484" s="280"/>
      <c r="AB484" s="479"/>
      <c r="AC484" s="479"/>
      <c r="AD484" s="479"/>
      <c r="AE484" s="280"/>
      <c r="AF484" s="280"/>
      <c r="AG484" s="280"/>
      <c r="AH484" s="280"/>
      <c r="AI484" s="280"/>
      <c r="AJ484" s="280"/>
      <c r="AK484" s="280"/>
      <c r="AL484" s="280"/>
      <c r="AM484" s="280"/>
      <c r="AN484" s="280"/>
      <c r="AO484" s="280"/>
      <c r="AP484" s="280"/>
      <c r="AQ484" s="280"/>
      <c r="AR484" s="280"/>
      <c r="AS484" s="280"/>
      <c r="AT484" s="280"/>
      <c r="AU484" s="280"/>
      <c r="AV484" s="280"/>
      <c r="AW484" s="280"/>
      <c r="AX484" s="280"/>
      <c r="AY484" s="280"/>
      <c r="AZ484" s="280"/>
      <c r="BA484" s="280"/>
      <c r="BB484" s="280"/>
      <c r="BC484" s="280"/>
      <c r="BD484" s="280"/>
      <c r="BE484" s="280"/>
      <c r="BF484" s="280"/>
      <c r="BG484" s="280"/>
      <c r="BH484" s="280"/>
      <c r="BI484" s="280"/>
      <c r="BJ484" s="280"/>
      <c r="BK484" s="280"/>
      <c r="BL484" s="280"/>
      <c r="BM484" s="280"/>
      <c r="BN484" s="280"/>
      <c r="BO484" s="280"/>
      <c r="BP484" s="280"/>
      <c r="BQ484" s="280"/>
      <c r="BR484" s="280"/>
      <c r="BS484" s="280"/>
      <c r="BT484" s="280"/>
      <c r="BU484" s="280"/>
      <c r="BV484" s="280"/>
      <c r="BW484" s="280"/>
      <c r="BX484" s="280"/>
      <c r="BY484" s="280"/>
      <c r="BZ484" s="280"/>
      <c r="CA484" s="280"/>
      <c r="CB484" s="280"/>
      <c r="CC484" s="280"/>
      <c r="CD484" s="280"/>
      <c r="CE484" s="280"/>
      <c r="CF484" s="280"/>
      <c r="CG484" s="280"/>
      <c r="CH484" s="280"/>
    </row>
    <row r="485" spans="1:86" ht="33" customHeight="1" thickBot="1" x14ac:dyDescent="0.25">
      <c r="A485" s="441"/>
      <c r="B485" s="404" t="s">
        <v>178</v>
      </c>
      <c r="C485" s="915" t="s">
        <v>426</v>
      </c>
      <c r="D485" s="916"/>
      <c r="E485" s="916"/>
      <c r="F485" s="916"/>
      <c r="G485" s="916"/>
      <c r="H485" s="916"/>
      <c r="I485" s="916"/>
      <c r="J485" s="916"/>
      <c r="K485" s="916"/>
      <c r="L485" s="916"/>
      <c r="M485" s="916"/>
      <c r="N485" s="916"/>
      <c r="O485" s="916"/>
      <c r="P485" s="916"/>
      <c r="Q485" s="916"/>
      <c r="R485" s="916"/>
      <c r="S485" s="916"/>
      <c r="T485" s="916"/>
      <c r="U485" s="916"/>
      <c r="V485" s="917"/>
      <c r="Z485" s="302"/>
    </row>
    <row r="486" spans="1:86" ht="30" customHeight="1" thickBot="1" x14ac:dyDescent="0.25">
      <c r="A486" s="383"/>
      <c r="B486" s="254" t="s">
        <v>177</v>
      </c>
      <c r="C486" s="144" t="s">
        <v>307</v>
      </c>
      <c r="D486" s="37" t="s">
        <v>514</v>
      </c>
      <c r="E486" s="39"/>
      <c r="F486" s="40"/>
      <c r="G486" s="41"/>
      <c r="H486" s="38"/>
      <c r="I486" s="39"/>
      <c r="J486" s="40"/>
      <c r="K486" s="41"/>
      <c r="L486" s="37" t="s">
        <v>514</v>
      </c>
      <c r="M486" s="42"/>
      <c r="N486" s="43"/>
      <c r="O486" s="44"/>
      <c r="P486" s="45"/>
      <c r="Q486" s="42"/>
      <c r="R486" s="43"/>
      <c r="S486" s="44"/>
      <c r="T486" s="18"/>
      <c r="U486" s="46"/>
      <c r="V486" s="439"/>
      <c r="Z486" s="302"/>
    </row>
    <row r="487" spans="1:86" ht="27.95" customHeight="1" x14ac:dyDescent="0.2">
      <c r="A487" s="383"/>
      <c r="B487" s="259" t="s">
        <v>176</v>
      </c>
      <c r="C487" s="140" t="s">
        <v>89</v>
      </c>
      <c r="D487" s="678"/>
      <c r="E487" s="679"/>
      <c r="F487" s="678"/>
      <c r="G487" s="679"/>
      <c r="H487" s="678"/>
      <c r="I487" s="679"/>
      <c r="J487" s="678"/>
      <c r="K487" s="679"/>
      <c r="L487" s="678"/>
      <c r="M487" s="679"/>
      <c r="N487" s="678"/>
      <c r="O487" s="679"/>
      <c r="P487" s="678"/>
      <c r="Q487" s="679"/>
      <c r="R487" s="678"/>
      <c r="S487" s="679"/>
      <c r="T487" s="65"/>
      <c r="U487" s="66">
        <f>IF(OR(D487="s",F487="s",H487="s",J487="s",L487="s",N487="s",P487="s",R487="s"), 0, IF(OR(D487="a",F487="a",H487="a",J487="a",L487="a",N487="a",P487="a",R487="a",T487="NA"),V487,0))</f>
        <v>0</v>
      </c>
      <c r="V487" s="395">
        <v>10</v>
      </c>
      <c r="W487" s="85">
        <f>COUNTIF(D487:S487,"a")+COUNTIF(D487:S487,"s")+COUNTIF(T487,"NA")</f>
        <v>0</v>
      </c>
      <c r="X487" s="335"/>
      <c r="Z487" s="302" t="s">
        <v>239</v>
      </c>
    </row>
    <row r="488" spans="1:86" ht="27.95" customHeight="1" x14ac:dyDescent="0.2">
      <c r="A488" s="383"/>
      <c r="B488" s="237" t="s">
        <v>175</v>
      </c>
      <c r="C488" s="141" t="s">
        <v>90</v>
      </c>
      <c r="D488" s="666"/>
      <c r="E488" s="667"/>
      <c r="F488" s="666"/>
      <c r="G488" s="667"/>
      <c r="H488" s="666"/>
      <c r="I488" s="667"/>
      <c r="J488" s="666"/>
      <c r="K488" s="667"/>
      <c r="L488" s="666"/>
      <c r="M488" s="667"/>
      <c r="N488" s="666"/>
      <c r="O488" s="667"/>
      <c r="P488" s="666"/>
      <c r="Q488" s="667"/>
      <c r="R488" s="666"/>
      <c r="S488" s="667"/>
      <c r="T488" s="65"/>
      <c r="U488" s="63">
        <f>IF(OR(D488="s",F488="s",H488="s",J488="s",L488="s",N488="s",P488="s",R488="s"), 0, IF(OR(D488="a",F488="a",H488="a",J488="a",L488="a",N488="a",P488="a",R488="a",T488="NA"),V488,0))</f>
        <v>0</v>
      </c>
      <c r="V488" s="387">
        <v>10</v>
      </c>
      <c r="W488" s="85">
        <f>COUNTIF(D488:S488,"a")+COUNTIF(D488:S488,"s")+COUNTIF(T488,"NA")</f>
        <v>0</v>
      </c>
      <c r="X488" s="335"/>
      <c r="Z488" s="302" t="s">
        <v>239</v>
      </c>
    </row>
    <row r="489" spans="1:86" ht="27.95" customHeight="1" x14ac:dyDescent="0.2">
      <c r="A489" s="383"/>
      <c r="B489" s="260" t="s">
        <v>174</v>
      </c>
      <c r="C489" s="220" t="s">
        <v>210</v>
      </c>
      <c r="D489" s="666"/>
      <c r="E489" s="667"/>
      <c r="F489" s="666"/>
      <c r="G489" s="667"/>
      <c r="H489" s="666"/>
      <c r="I489" s="667"/>
      <c r="J489" s="666"/>
      <c r="K489" s="667"/>
      <c r="L489" s="666"/>
      <c r="M489" s="667"/>
      <c r="N489" s="666"/>
      <c r="O489" s="667"/>
      <c r="P489" s="666"/>
      <c r="Q489" s="667"/>
      <c r="R489" s="666"/>
      <c r="S489" s="667"/>
      <c r="T489" s="73"/>
      <c r="U489" s="63">
        <f>IF(OR(D489="s",F489="s",H489="s",J489="s",L489="s",N489="s",P489="s",R489="s"), 0, IF(OR(D489="a",F489="a",H489="a",J489="a",L489="a",N489="a",P489="a",R489="a"),V489,0))</f>
        <v>0</v>
      </c>
      <c r="V489" s="387">
        <v>10</v>
      </c>
      <c r="W489" s="85">
        <f>COUNTIF(D489:S489,"a")+COUNTIF(D489:S489,"s")</f>
        <v>0</v>
      </c>
      <c r="X489" s="335"/>
      <c r="Z489" s="302" t="s">
        <v>239</v>
      </c>
    </row>
    <row r="490" spans="1:86" ht="45" customHeight="1" x14ac:dyDescent="0.2">
      <c r="A490" s="383"/>
      <c r="B490" s="237" t="s">
        <v>173</v>
      </c>
      <c r="C490" s="141" t="s">
        <v>91</v>
      </c>
      <c r="D490" s="666"/>
      <c r="E490" s="667"/>
      <c r="F490" s="666"/>
      <c r="G490" s="667"/>
      <c r="H490" s="666"/>
      <c r="I490" s="667"/>
      <c r="J490" s="666"/>
      <c r="K490" s="667"/>
      <c r="L490" s="666"/>
      <c r="M490" s="667"/>
      <c r="N490" s="666"/>
      <c r="O490" s="667"/>
      <c r="P490" s="666"/>
      <c r="Q490" s="667"/>
      <c r="R490" s="666"/>
      <c r="S490" s="667"/>
      <c r="T490" s="73"/>
      <c r="U490" s="67">
        <f>IF(OR(D490="s",F490="s",H490="s",J490="s",L490="s",N490="s",P490="s",R490="s"), 0, IF(OR(D490="a",F490="a",H490="a",J490="a",L490="a",N490="a",P490="a",R490="a"),V490,0))</f>
        <v>0</v>
      </c>
      <c r="V490" s="387">
        <v>20</v>
      </c>
      <c r="W490" s="85">
        <f>COUNTIF(D490:S490,"a")+COUNTIF(D490:S490,"s")</f>
        <v>0</v>
      </c>
      <c r="X490" s="335"/>
      <c r="Z490" s="302" t="s">
        <v>239</v>
      </c>
    </row>
    <row r="491" spans="1:86" ht="27.95" customHeight="1" thickBot="1" x14ac:dyDescent="0.25">
      <c r="A491" s="383"/>
      <c r="B491" s="260" t="s">
        <v>489</v>
      </c>
      <c r="C491" s="220" t="s">
        <v>47</v>
      </c>
      <c r="D491" s="666"/>
      <c r="E491" s="667"/>
      <c r="F491" s="666"/>
      <c r="G491" s="667"/>
      <c r="H491" s="666"/>
      <c r="I491" s="667"/>
      <c r="J491" s="666"/>
      <c r="K491" s="667"/>
      <c r="L491" s="666"/>
      <c r="M491" s="667"/>
      <c r="N491" s="666"/>
      <c r="O491" s="667"/>
      <c r="P491" s="666"/>
      <c r="Q491" s="667"/>
      <c r="R491" s="666"/>
      <c r="S491" s="667"/>
      <c r="T491" s="73"/>
      <c r="U491" s="63">
        <f>IF(OR(D491="s",F491="s",H491="s",J491="s",L491="s",N491="s",P491="s",R491="s"), 0, IF(OR(D491="a",F491="a",H491="a",J491="a",L491="a",N491="a",P491="a",R491="a"),V491,0))</f>
        <v>0</v>
      </c>
      <c r="V491" s="387">
        <v>10</v>
      </c>
      <c r="W491" s="85">
        <f>COUNTIF(D491:S491,"a")+COUNTIF(D491:S491,"s")</f>
        <v>0</v>
      </c>
      <c r="X491" s="335"/>
      <c r="Z491" s="302" t="s">
        <v>239</v>
      </c>
    </row>
    <row r="492" spans="1:86" ht="21" customHeight="1" thickTop="1" thickBot="1" x14ac:dyDescent="0.25">
      <c r="A492" s="383"/>
      <c r="B492" s="80"/>
      <c r="C492" s="164"/>
      <c r="D492" s="677" t="s">
        <v>515</v>
      </c>
      <c r="E492" s="760"/>
      <c r="F492" s="760"/>
      <c r="G492" s="760"/>
      <c r="H492" s="760"/>
      <c r="I492" s="760"/>
      <c r="J492" s="760"/>
      <c r="K492" s="760"/>
      <c r="L492" s="760"/>
      <c r="M492" s="760"/>
      <c r="N492" s="760"/>
      <c r="O492" s="760"/>
      <c r="P492" s="760"/>
      <c r="Q492" s="760"/>
      <c r="R492" s="760"/>
      <c r="S492" s="760"/>
      <c r="T492" s="761"/>
      <c r="U492" s="2">
        <f>SUM(U487:U491)</f>
        <v>0</v>
      </c>
      <c r="V492" s="388">
        <f>SUM(V487:V491)</f>
        <v>60</v>
      </c>
      <c r="Y492" s="306"/>
      <c r="Z492" s="302"/>
    </row>
    <row r="493" spans="1:86" ht="21" customHeight="1" thickBot="1" x14ac:dyDescent="0.25">
      <c r="A493" s="383"/>
      <c r="B493" s="71"/>
      <c r="C493" s="183"/>
      <c r="D493" s="918"/>
      <c r="E493" s="709"/>
      <c r="F493" s="937">
        <v>60</v>
      </c>
      <c r="G493" s="938"/>
      <c r="H493" s="938"/>
      <c r="I493" s="938"/>
      <c r="J493" s="938"/>
      <c r="K493" s="938"/>
      <c r="L493" s="938"/>
      <c r="M493" s="938"/>
      <c r="N493" s="938"/>
      <c r="O493" s="938"/>
      <c r="P493" s="938"/>
      <c r="Q493" s="938"/>
      <c r="R493" s="938"/>
      <c r="S493" s="938"/>
      <c r="T493" s="938"/>
      <c r="U493" s="938"/>
      <c r="V493" s="939"/>
      <c r="Z493" s="302"/>
    </row>
    <row r="494" spans="1:86" s="3" customFormat="1" ht="30" customHeight="1" thickBot="1" x14ac:dyDescent="0.25">
      <c r="A494" s="383"/>
      <c r="B494" s="235" t="s">
        <v>34</v>
      </c>
      <c r="C494" s="137" t="s">
        <v>35</v>
      </c>
      <c r="D494" s="13" t="s">
        <v>514</v>
      </c>
      <c r="E494" s="23"/>
      <c r="F494" s="13" t="s">
        <v>514</v>
      </c>
      <c r="G494" s="23"/>
      <c r="H494" s="13" t="s">
        <v>514</v>
      </c>
      <c r="I494" s="28"/>
      <c r="J494" s="13"/>
      <c r="K494" s="28"/>
      <c r="L494" s="31"/>
      <c r="M494" s="28"/>
      <c r="N494" s="31"/>
      <c r="O494" s="28"/>
      <c r="P494" s="31"/>
      <c r="Q494" s="28"/>
      <c r="R494" s="31"/>
      <c r="S494" s="28"/>
      <c r="T494" s="27"/>
      <c r="U494" s="32"/>
      <c r="V494" s="32"/>
      <c r="W494" s="85"/>
      <c r="X494" s="350"/>
      <c r="Y494" s="280"/>
      <c r="Z494" s="302"/>
      <c r="AA494" s="280"/>
      <c r="AB494" s="300"/>
      <c r="AC494" s="300"/>
      <c r="AD494" s="300"/>
      <c r="AE494" s="280"/>
      <c r="AF494" s="280"/>
      <c r="AG494" s="280"/>
      <c r="AH494" s="280"/>
      <c r="AI494" s="280"/>
      <c r="AJ494" s="280"/>
      <c r="AK494" s="280"/>
      <c r="AL494" s="280"/>
      <c r="AM494" s="280"/>
      <c r="AN494" s="280"/>
      <c r="AO494" s="280"/>
      <c r="AP494" s="280"/>
      <c r="AQ494" s="280"/>
      <c r="AR494" s="280"/>
      <c r="AS494" s="280"/>
      <c r="AT494" s="280"/>
      <c r="AU494" s="280"/>
      <c r="AV494" s="280"/>
      <c r="AW494" s="280"/>
      <c r="AX494" s="280"/>
      <c r="AY494" s="280"/>
      <c r="AZ494" s="280"/>
      <c r="BA494" s="280"/>
      <c r="BB494" s="280"/>
      <c r="BC494" s="280"/>
      <c r="BD494" s="280"/>
      <c r="BE494" s="280"/>
      <c r="BF494" s="280"/>
      <c r="BG494" s="280"/>
      <c r="BH494" s="280"/>
      <c r="BI494" s="280"/>
      <c r="BJ494" s="280"/>
      <c r="BK494" s="280"/>
      <c r="BL494" s="280"/>
      <c r="BM494" s="280"/>
      <c r="BN494" s="280"/>
      <c r="BO494" s="280"/>
      <c r="BP494" s="280"/>
      <c r="BQ494" s="280"/>
      <c r="BR494" s="280"/>
      <c r="BS494" s="280"/>
      <c r="BT494" s="280"/>
      <c r="BU494" s="280"/>
      <c r="BV494" s="280"/>
      <c r="BW494" s="280"/>
      <c r="BX494" s="280"/>
      <c r="BY494" s="280"/>
      <c r="BZ494" s="280"/>
      <c r="CA494" s="280"/>
      <c r="CB494" s="280"/>
      <c r="CC494" s="280"/>
      <c r="CD494" s="280"/>
      <c r="CE494" s="280"/>
      <c r="CF494" s="280"/>
      <c r="CG494" s="280"/>
      <c r="CH494" s="280"/>
    </row>
    <row r="495" spans="1:86" s="3" customFormat="1" ht="45" customHeight="1" x14ac:dyDescent="0.3">
      <c r="A495" s="383"/>
      <c r="B495" s="233" t="s">
        <v>36</v>
      </c>
      <c r="C495" s="121" t="s">
        <v>92</v>
      </c>
      <c r="D495" s="678"/>
      <c r="E495" s="679"/>
      <c r="F495" s="678"/>
      <c r="G495" s="679"/>
      <c r="H495" s="678"/>
      <c r="I495" s="679"/>
      <c r="J495" s="678"/>
      <c r="K495" s="679"/>
      <c r="L495" s="678"/>
      <c r="M495" s="679"/>
      <c r="N495" s="678"/>
      <c r="O495" s="679"/>
      <c r="P495" s="678"/>
      <c r="Q495" s="679"/>
      <c r="R495" s="678"/>
      <c r="S495" s="679"/>
      <c r="T495" s="65"/>
      <c r="U495" s="66">
        <f>IF(OR(D495="s",F495="s",H495="s",J495="s",L495="s",N495="s",P495="s",R495="s"), 0, IF(OR(D495="a",F495="a",H495="a",J495="a",L495="a",N495="a",P495="a",R495="a"),V495,0))</f>
        <v>0</v>
      </c>
      <c r="V495" s="390">
        <v>10</v>
      </c>
      <c r="W495" s="85">
        <f>COUNTIF(D495:S495,"a")+COUNTIF(D495:S495,"s")</f>
        <v>0</v>
      </c>
      <c r="X495" s="334"/>
      <c r="Y495" s="281"/>
      <c r="Z495" s="302" t="s">
        <v>239</v>
      </c>
      <c r="AA495" s="281"/>
      <c r="AB495" s="371"/>
      <c r="AC495" s="371"/>
      <c r="AD495" s="371"/>
      <c r="AE495" s="281"/>
      <c r="AF495" s="281"/>
      <c r="AG495" s="281"/>
      <c r="AH495" s="281"/>
      <c r="AI495" s="281"/>
      <c r="AJ495" s="281"/>
      <c r="AK495" s="281"/>
      <c r="AL495" s="281"/>
      <c r="AM495" s="281"/>
      <c r="AN495" s="281"/>
      <c r="AO495" s="281"/>
      <c r="AP495" s="281"/>
      <c r="AQ495" s="281"/>
      <c r="AR495" s="281"/>
      <c r="AS495" s="281"/>
      <c r="AT495" s="281"/>
      <c r="AU495" s="280"/>
      <c r="AV495" s="280"/>
      <c r="AW495" s="280"/>
      <c r="AX495" s="280"/>
      <c r="AY495" s="280"/>
      <c r="AZ495" s="280"/>
      <c r="BA495" s="280"/>
      <c r="BB495" s="280"/>
      <c r="BC495" s="280"/>
      <c r="BD495" s="280"/>
      <c r="BE495" s="280"/>
      <c r="BF495" s="280"/>
      <c r="BG495" s="280"/>
      <c r="BH495" s="280"/>
      <c r="BI495" s="280"/>
      <c r="BJ495" s="280"/>
      <c r="BK495" s="280"/>
      <c r="BL495" s="280"/>
      <c r="BM495" s="280"/>
      <c r="BN495" s="280"/>
      <c r="BO495" s="280"/>
      <c r="BP495" s="280"/>
      <c r="BQ495" s="280"/>
      <c r="BR495" s="280"/>
      <c r="BS495" s="280"/>
      <c r="BT495" s="280"/>
      <c r="BU495" s="280"/>
      <c r="BV495" s="280"/>
      <c r="BW495" s="280"/>
      <c r="BX495" s="280"/>
      <c r="BY495" s="280"/>
      <c r="BZ495" s="280"/>
      <c r="CA495" s="280"/>
      <c r="CB495" s="280"/>
      <c r="CC495" s="280"/>
      <c r="CD495" s="280"/>
      <c r="CE495" s="280"/>
      <c r="CF495" s="280"/>
      <c r="CG495" s="280"/>
      <c r="CH495" s="280"/>
    </row>
    <row r="496" spans="1:86" s="3" customFormat="1" ht="27.95" customHeight="1" x14ac:dyDescent="0.3">
      <c r="A496" s="383"/>
      <c r="B496" s="234" t="s">
        <v>37</v>
      </c>
      <c r="C496" s="121" t="s">
        <v>93</v>
      </c>
      <c r="D496" s="666"/>
      <c r="E496" s="667"/>
      <c r="F496" s="666"/>
      <c r="G496" s="667"/>
      <c r="H496" s="666"/>
      <c r="I496" s="667"/>
      <c r="J496" s="666"/>
      <c r="K496" s="667"/>
      <c r="L496" s="666"/>
      <c r="M496" s="667"/>
      <c r="N496" s="666"/>
      <c r="O496" s="667"/>
      <c r="P496" s="666"/>
      <c r="Q496" s="667"/>
      <c r="R496" s="666"/>
      <c r="S496" s="667"/>
      <c r="T496" s="65"/>
      <c r="U496" s="63">
        <f>IF(OR(D496="s",F496="s",H496="s",J496="s",L496="s",N496="s",P496="s",R496="s"), 0, IF(OR(D496="a",F496="a",H496="a",J496="a",L496="a",N496="a",P496="a",R496="a"),V496,0))</f>
        <v>0</v>
      </c>
      <c r="V496" s="390">
        <v>10</v>
      </c>
      <c r="W496" s="85">
        <f>COUNTIF(D496:S496,"a")+COUNTIF(D496:S496,"s")</f>
        <v>0</v>
      </c>
      <c r="X496" s="334"/>
      <c r="Y496" s="281"/>
      <c r="Z496" s="302"/>
      <c r="AA496" s="281"/>
      <c r="AB496" s="371"/>
      <c r="AC496" s="371"/>
      <c r="AD496" s="371"/>
      <c r="AE496" s="281"/>
      <c r="AF496" s="281"/>
      <c r="AG496" s="281"/>
      <c r="AH496" s="281"/>
      <c r="AI496" s="281"/>
      <c r="AJ496" s="281"/>
      <c r="AK496" s="281"/>
      <c r="AL496" s="281"/>
      <c r="AM496" s="281"/>
      <c r="AN496" s="281"/>
      <c r="AO496" s="281"/>
      <c r="AP496" s="281"/>
      <c r="AQ496" s="281"/>
      <c r="AR496" s="281"/>
      <c r="AS496" s="281"/>
      <c r="AT496" s="281"/>
      <c r="AU496" s="280"/>
      <c r="AV496" s="280"/>
      <c r="AW496" s="280"/>
      <c r="AX496" s="280"/>
      <c r="AY496" s="280"/>
      <c r="AZ496" s="280"/>
      <c r="BA496" s="280"/>
      <c r="BB496" s="280"/>
      <c r="BC496" s="280"/>
      <c r="BD496" s="280"/>
      <c r="BE496" s="280"/>
      <c r="BF496" s="280"/>
      <c r="BG496" s="280"/>
      <c r="BH496" s="280"/>
      <c r="BI496" s="280"/>
      <c r="BJ496" s="280"/>
      <c r="BK496" s="280"/>
      <c r="BL496" s="280"/>
      <c r="BM496" s="280"/>
      <c r="BN496" s="280"/>
      <c r="BO496" s="280"/>
      <c r="BP496" s="280"/>
      <c r="BQ496" s="280"/>
      <c r="BR496" s="280"/>
      <c r="BS496" s="280"/>
      <c r="BT496" s="280"/>
      <c r="BU496" s="280"/>
      <c r="BV496" s="280"/>
      <c r="BW496" s="280"/>
      <c r="BX496" s="280"/>
      <c r="BY496" s="280"/>
      <c r="BZ496" s="280"/>
      <c r="CA496" s="280"/>
      <c r="CB496" s="280"/>
      <c r="CC496" s="280"/>
      <c r="CD496" s="280"/>
      <c r="CE496" s="280"/>
      <c r="CF496" s="280"/>
      <c r="CG496" s="280"/>
      <c r="CH496" s="280"/>
    </row>
    <row r="497" spans="1:86" s="3" customFormat="1" ht="27.95" customHeight="1" thickBot="1" x14ac:dyDescent="0.35">
      <c r="A497" s="383"/>
      <c r="B497" s="234" t="s">
        <v>38</v>
      </c>
      <c r="C497" s="128" t="s">
        <v>94</v>
      </c>
      <c r="D497" s="666"/>
      <c r="E497" s="667"/>
      <c r="F497" s="666"/>
      <c r="G497" s="667"/>
      <c r="H497" s="666"/>
      <c r="I497" s="667"/>
      <c r="J497" s="666"/>
      <c r="K497" s="667"/>
      <c r="L497" s="666"/>
      <c r="M497" s="667"/>
      <c r="N497" s="666"/>
      <c r="O497" s="667"/>
      <c r="P497" s="666"/>
      <c r="Q497" s="667"/>
      <c r="R497" s="666"/>
      <c r="S497" s="667"/>
      <c r="T497" s="65"/>
      <c r="U497" s="63">
        <f>IF(OR(D497="s",F497="s",H497="s",J497="s",L497="s",N497="s",P497="s",R497="s"), 0, IF(OR(D497="a",F497="a",H497="a",J497="a",L497="a",N497="a",P497="a",R497="a"),V497,0))</f>
        <v>0</v>
      </c>
      <c r="V497" s="387">
        <v>10</v>
      </c>
      <c r="W497" s="85">
        <f>COUNTIF(D497:S497,"a")+COUNTIF(D497:S497,"s")</f>
        <v>0</v>
      </c>
      <c r="X497" s="334"/>
      <c r="Y497" s="281"/>
      <c r="Z497" s="302"/>
      <c r="AA497" s="281"/>
      <c r="AB497" s="371"/>
      <c r="AC497" s="371"/>
      <c r="AD497" s="371"/>
      <c r="AE497" s="281"/>
      <c r="AF497" s="281"/>
      <c r="AG497" s="281"/>
      <c r="AH497" s="281"/>
      <c r="AI497" s="281"/>
      <c r="AJ497" s="281"/>
      <c r="AK497" s="281"/>
      <c r="AL497" s="281"/>
      <c r="AM497" s="281"/>
      <c r="AN497" s="281"/>
      <c r="AO497" s="281"/>
      <c r="AP497" s="281"/>
      <c r="AQ497" s="281"/>
      <c r="AR497" s="281"/>
      <c r="AS497" s="281"/>
      <c r="AT497" s="281"/>
      <c r="AU497" s="280"/>
      <c r="AV497" s="280"/>
      <c r="AW497" s="280"/>
      <c r="AX497" s="280"/>
      <c r="AY497" s="280"/>
      <c r="AZ497" s="280"/>
      <c r="BA497" s="280"/>
      <c r="BB497" s="280"/>
      <c r="BC497" s="280"/>
      <c r="BD497" s="280"/>
      <c r="BE497" s="280"/>
      <c r="BF497" s="280"/>
      <c r="BG497" s="280"/>
      <c r="BH497" s="280"/>
      <c r="BI497" s="280"/>
      <c r="BJ497" s="280"/>
      <c r="BK497" s="280"/>
      <c r="BL497" s="280"/>
      <c r="BM497" s="280"/>
      <c r="BN497" s="280"/>
      <c r="BO497" s="280"/>
      <c r="BP497" s="280"/>
      <c r="BQ497" s="280"/>
      <c r="BR497" s="280"/>
      <c r="BS497" s="280"/>
      <c r="BT497" s="280"/>
      <c r="BU497" s="280"/>
      <c r="BV497" s="280"/>
      <c r="BW497" s="280"/>
      <c r="BX497" s="280"/>
      <c r="BY497" s="280"/>
      <c r="BZ497" s="280"/>
      <c r="CA497" s="280"/>
      <c r="CB497" s="280"/>
      <c r="CC497" s="280"/>
      <c r="CD497" s="280"/>
      <c r="CE497" s="280"/>
      <c r="CF497" s="280"/>
      <c r="CG497" s="280"/>
      <c r="CH497" s="280"/>
    </row>
    <row r="498" spans="1:86" s="3" customFormat="1" ht="21" customHeight="1" thickTop="1" thickBot="1" x14ac:dyDescent="0.35">
      <c r="A498" s="383"/>
      <c r="B498" s="372"/>
      <c r="C498" s="178"/>
      <c r="D498" s="677" t="s">
        <v>515</v>
      </c>
      <c r="E498" s="760"/>
      <c r="F498" s="760"/>
      <c r="G498" s="760"/>
      <c r="H498" s="760"/>
      <c r="I498" s="760"/>
      <c r="J498" s="760"/>
      <c r="K498" s="760"/>
      <c r="L498" s="760"/>
      <c r="M498" s="760"/>
      <c r="N498" s="760"/>
      <c r="O498" s="760"/>
      <c r="P498" s="760"/>
      <c r="Q498" s="760"/>
      <c r="R498" s="760"/>
      <c r="S498" s="760"/>
      <c r="T498" s="761"/>
      <c r="U498" s="2">
        <f>SUM(U495:U497)</f>
        <v>0</v>
      </c>
      <c r="V498" s="388">
        <f>SUM(V495:V497)</f>
        <v>30</v>
      </c>
      <c r="W498" s="85"/>
      <c r="X498" s="276"/>
      <c r="Y498" s="281"/>
      <c r="Z498" s="302"/>
      <c r="AA498" s="281"/>
      <c r="AB498" s="371"/>
      <c r="AC498" s="371"/>
      <c r="AD498" s="371"/>
      <c r="AE498" s="281"/>
      <c r="AF498" s="281"/>
      <c r="AG498" s="281"/>
      <c r="AH498" s="281"/>
      <c r="AI498" s="281"/>
      <c r="AJ498" s="281"/>
      <c r="AK498" s="281"/>
      <c r="AL498" s="281"/>
      <c r="AM498" s="281"/>
      <c r="AN498" s="281"/>
      <c r="AO498" s="281"/>
      <c r="AP498" s="281"/>
      <c r="AQ498" s="281"/>
      <c r="AR498" s="281"/>
      <c r="AS498" s="281"/>
      <c r="AT498" s="281"/>
      <c r="AU498" s="280"/>
      <c r="AV498" s="280"/>
      <c r="AW498" s="280"/>
      <c r="AX498" s="280"/>
      <c r="AY498" s="280"/>
      <c r="AZ498" s="280"/>
      <c r="BA498" s="280"/>
      <c r="BB498" s="280"/>
      <c r="BC498" s="280"/>
      <c r="BD498" s="280"/>
      <c r="BE498" s="280"/>
      <c r="BF498" s="280"/>
      <c r="BG498" s="280"/>
      <c r="BH498" s="280"/>
      <c r="BI498" s="280"/>
      <c r="BJ498" s="280"/>
      <c r="BK498" s="280"/>
      <c r="BL498" s="280"/>
      <c r="BM498" s="280"/>
      <c r="BN498" s="280"/>
      <c r="BO498" s="280"/>
      <c r="BP498" s="280"/>
      <c r="BQ498" s="280"/>
      <c r="BR498" s="280"/>
      <c r="BS498" s="280"/>
      <c r="BT498" s="280"/>
      <c r="BU498" s="280"/>
      <c r="BV498" s="280"/>
      <c r="BW498" s="280"/>
      <c r="BX498" s="280"/>
      <c r="BY498" s="280"/>
      <c r="BZ498" s="280"/>
      <c r="CA498" s="280"/>
      <c r="CB498" s="280"/>
      <c r="CC498" s="280"/>
      <c r="CD498" s="280"/>
      <c r="CE498" s="280"/>
      <c r="CF498" s="280"/>
      <c r="CG498" s="280"/>
      <c r="CH498" s="280"/>
    </row>
    <row r="499" spans="1:86" s="3" customFormat="1" ht="21" customHeight="1" thickBot="1" x14ac:dyDescent="0.25">
      <c r="A499" s="382"/>
      <c r="B499" s="249"/>
      <c r="C499" s="455"/>
      <c r="D499" s="875"/>
      <c r="E499" s="682"/>
      <c r="F499" s="726">
        <v>10</v>
      </c>
      <c r="G499" s="727"/>
      <c r="H499" s="727"/>
      <c r="I499" s="727"/>
      <c r="J499" s="727"/>
      <c r="K499" s="727"/>
      <c r="L499" s="727"/>
      <c r="M499" s="727"/>
      <c r="N499" s="727"/>
      <c r="O499" s="727"/>
      <c r="P499" s="727"/>
      <c r="Q499" s="727"/>
      <c r="R499" s="727"/>
      <c r="S499" s="727"/>
      <c r="T499" s="727"/>
      <c r="U499" s="727"/>
      <c r="V499" s="728"/>
      <c r="W499" s="85"/>
      <c r="X499" s="350"/>
      <c r="Y499" s="280"/>
      <c r="Z499" s="302"/>
      <c r="AA499" s="280"/>
      <c r="AB499" s="300"/>
      <c r="AC499" s="300"/>
      <c r="AD499" s="300"/>
      <c r="AE499" s="280"/>
      <c r="AF499" s="280"/>
      <c r="AG499" s="280"/>
      <c r="AH499" s="280"/>
      <c r="AI499" s="280"/>
      <c r="AJ499" s="280"/>
      <c r="AK499" s="280"/>
      <c r="AL499" s="280"/>
      <c r="AM499" s="280"/>
      <c r="AN499" s="280"/>
      <c r="AO499" s="280"/>
      <c r="AP499" s="280"/>
      <c r="AQ499" s="280"/>
      <c r="AR499" s="280"/>
      <c r="AS499" s="280"/>
      <c r="AT499" s="280"/>
      <c r="AU499" s="280"/>
      <c r="AV499" s="280"/>
      <c r="AW499" s="280"/>
      <c r="AX499" s="280"/>
      <c r="AY499" s="280"/>
      <c r="AZ499" s="280"/>
      <c r="BA499" s="280"/>
      <c r="BB499" s="280"/>
      <c r="BC499" s="280"/>
      <c r="BD499" s="280"/>
      <c r="BE499" s="280"/>
      <c r="BF499" s="280"/>
      <c r="BG499" s="280"/>
      <c r="BH499" s="280"/>
      <c r="BI499" s="280"/>
      <c r="BJ499" s="280"/>
      <c r="BK499" s="280"/>
      <c r="BL499" s="280"/>
      <c r="BM499" s="280"/>
      <c r="BN499" s="280"/>
      <c r="BO499" s="280"/>
      <c r="BP499" s="280"/>
      <c r="BQ499" s="280"/>
      <c r="BR499" s="280"/>
      <c r="BS499" s="280"/>
      <c r="BT499" s="280"/>
      <c r="BU499" s="280"/>
      <c r="BV499" s="280"/>
      <c r="BW499" s="280"/>
      <c r="BX499" s="280"/>
      <c r="BY499" s="280"/>
      <c r="BZ499" s="280"/>
      <c r="CA499" s="280"/>
      <c r="CB499" s="280"/>
      <c r="CC499" s="280"/>
      <c r="CD499" s="280"/>
      <c r="CE499" s="280"/>
      <c r="CF499" s="280"/>
      <c r="CG499" s="280"/>
      <c r="CH499" s="280"/>
    </row>
    <row r="500" spans="1:86" ht="30" customHeight="1" thickBot="1" x14ac:dyDescent="0.25">
      <c r="A500" s="380"/>
      <c r="B500" s="244" t="s">
        <v>189</v>
      </c>
      <c r="C500" s="449" t="s">
        <v>412</v>
      </c>
      <c r="D500" s="227" t="s">
        <v>514</v>
      </c>
      <c r="E500" s="410"/>
      <c r="F500" s="420" t="s">
        <v>514</v>
      </c>
      <c r="G500" s="420"/>
      <c r="H500" s="227"/>
      <c r="I500" s="450"/>
      <c r="J500" s="227" t="s">
        <v>514</v>
      </c>
      <c r="K500" s="450"/>
      <c r="L500" s="451"/>
      <c r="M500" s="450"/>
      <c r="N500" s="451"/>
      <c r="O500" s="450"/>
      <c r="P500" s="451"/>
      <c r="Q500" s="450"/>
      <c r="R500" s="451"/>
      <c r="S500" s="450"/>
      <c r="T500" s="406"/>
      <c r="U500" s="443"/>
      <c r="V500" s="443"/>
      <c r="Z500" s="302"/>
    </row>
    <row r="501" spans="1:86" ht="27.95" customHeight="1" x14ac:dyDescent="0.2">
      <c r="A501" s="383"/>
      <c r="B501" s="233" t="s">
        <v>188</v>
      </c>
      <c r="C501" s="133" t="s">
        <v>600</v>
      </c>
      <c r="D501" s="678"/>
      <c r="E501" s="679"/>
      <c r="F501" s="678"/>
      <c r="G501" s="679"/>
      <c r="H501" s="678"/>
      <c r="I501" s="679"/>
      <c r="J501" s="678"/>
      <c r="K501" s="679"/>
      <c r="L501" s="678"/>
      <c r="M501" s="679"/>
      <c r="N501" s="678"/>
      <c r="O501" s="679"/>
      <c r="P501" s="678"/>
      <c r="Q501" s="679"/>
      <c r="R501" s="678"/>
      <c r="S501" s="679"/>
      <c r="T501" s="65"/>
      <c r="U501" s="66">
        <f>IF(OR(D501="s",F501="s",H501="s",J501="s",L501="s",N501="s",P501="s",R501="s"), 0, IF(OR(D501="a",F501="a",H501="a",J501="a",L501="a",N501="a",P501="a",R501="a"),V501,0))</f>
        <v>0</v>
      </c>
      <c r="V501" s="390">
        <v>10</v>
      </c>
      <c r="W501" s="85">
        <f t="shared" ref="W501:W508" si="45">COUNTIF(D501:S501,"a")+COUNTIF(D501:S501,"s")</f>
        <v>0</v>
      </c>
      <c r="X501" s="335"/>
      <c r="Z501" s="302" t="s">
        <v>239</v>
      </c>
    </row>
    <row r="502" spans="1:86" ht="27.95" customHeight="1" x14ac:dyDescent="0.2">
      <c r="A502" s="383"/>
      <c r="B502" s="234" t="s">
        <v>187</v>
      </c>
      <c r="C502" s="133" t="s">
        <v>556</v>
      </c>
      <c r="D502" s="666"/>
      <c r="E502" s="667"/>
      <c r="F502" s="666"/>
      <c r="G502" s="667"/>
      <c r="H502" s="666"/>
      <c r="I502" s="667"/>
      <c r="J502" s="666"/>
      <c r="K502" s="667"/>
      <c r="L502" s="666"/>
      <c r="M502" s="667"/>
      <c r="N502" s="666"/>
      <c r="O502" s="667"/>
      <c r="P502" s="666"/>
      <c r="Q502" s="667"/>
      <c r="R502" s="666"/>
      <c r="S502" s="667"/>
      <c r="T502" s="65"/>
      <c r="U502" s="63">
        <f t="shared" ref="U502:U512" si="46">IF(OR(D502="s",F502="s",H502="s",J502="s",L502="s",N502="s",P502="s",R502="s"), 0, IF(OR(D502="a",F502="a",H502="a",J502="a",L502="a",N502="a",P502="a",R502="a"),V502,0))</f>
        <v>0</v>
      </c>
      <c r="V502" s="390">
        <v>5</v>
      </c>
      <c r="W502" s="85">
        <f t="shared" si="45"/>
        <v>0</v>
      </c>
      <c r="X502" s="335"/>
      <c r="Z502" s="302"/>
    </row>
    <row r="503" spans="1:86" ht="45" customHeight="1" x14ac:dyDescent="0.2">
      <c r="A503" s="383"/>
      <c r="B503" s="234" t="s">
        <v>490</v>
      </c>
      <c r="C503" s="134" t="s">
        <v>256</v>
      </c>
      <c r="D503" s="666"/>
      <c r="E503" s="667"/>
      <c r="F503" s="666"/>
      <c r="G503" s="667"/>
      <c r="H503" s="666"/>
      <c r="I503" s="667"/>
      <c r="J503" s="666"/>
      <c r="K503" s="667"/>
      <c r="L503" s="666"/>
      <c r="M503" s="667"/>
      <c r="N503" s="666"/>
      <c r="O503" s="667"/>
      <c r="P503" s="666"/>
      <c r="Q503" s="667"/>
      <c r="R503" s="666"/>
      <c r="S503" s="667"/>
      <c r="T503" s="65"/>
      <c r="U503" s="63">
        <f t="shared" si="46"/>
        <v>0</v>
      </c>
      <c r="V503" s="387">
        <v>10</v>
      </c>
      <c r="W503" s="85">
        <f t="shared" si="45"/>
        <v>0</v>
      </c>
      <c r="X503" s="335"/>
      <c r="Z503" s="302"/>
    </row>
    <row r="504" spans="1:86" ht="69.599999999999994" customHeight="1" x14ac:dyDescent="0.2">
      <c r="A504" s="383"/>
      <c r="B504" s="234" t="s">
        <v>491</v>
      </c>
      <c r="C504" s="134" t="s">
        <v>285</v>
      </c>
      <c r="D504" s="666"/>
      <c r="E504" s="667"/>
      <c r="F504" s="666"/>
      <c r="G504" s="667"/>
      <c r="H504" s="666"/>
      <c r="I504" s="667"/>
      <c r="J504" s="666"/>
      <c r="K504" s="667"/>
      <c r="L504" s="666"/>
      <c r="M504" s="667"/>
      <c r="N504" s="666"/>
      <c r="O504" s="667"/>
      <c r="P504" s="666"/>
      <c r="Q504" s="667"/>
      <c r="R504" s="666"/>
      <c r="S504" s="667"/>
      <c r="T504" s="65"/>
      <c r="U504" s="63">
        <f t="shared" si="46"/>
        <v>0</v>
      </c>
      <c r="V504" s="391">
        <v>10</v>
      </c>
      <c r="W504" s="85">
        <f t="shared" si="45"/>
        <v>0</v>
      </c>
      <c r="X504" s="335"/>
      <c r="Z504" s="302" t="s">
        <v>239</v>
      </c>
    </row>
    <row r="505" spans="1:86" ht="45" customHeight="1" x14ac:dyDescent="0.2">
      <c r="A505" s="383"/>
      <c r="B505" s="234" t="s">
        <v>186</v>
      </c>
      <c r="C505" s="134" t="s">
        <v>253</v>
      </c>
      <c r="D505" s="666"/>
      <c r="E505" s="667"/>
      <c r="F505" s="666"/>
      <c r="G505" s="667"/>
      <c r="H505" s="666"/>
      <c r="I505" s="667"/>
      <c r="J505" s="666"/>
      <c r="K505" s="667"/>
      <c r="L505" s="666"/>
      <c r="M505" s="667"/>
      <c r="N505" s="666"/>
      <c r="O505" s="667"/>
      <c r="P505" s="666"/>
      <c r="Q505" s="667"/>
      <c r="R505" s="666"/>
      <c r="S505" s="667"/>
      <c r="T505" s="65"/>
      <c r="U505" s="63">
        <f t="shared" si="46"/>
        <v>0</v>
      </c>
      <c r="V505" s="387">
        <v>10</v>
      </c>
      <c r="W505" s="85">
        <f t="shared" si="45"/>
        <v>0</v>
      </c>
      <c r="X505" s="335"/>
      <c r="Z505" s="302" t="s">
        <v>239</v>
      </c>
    </row>
    <row r="506" spans="1:86" ht="27.95" customHeight="1" x14ac:dyDescent="0.2">
      <c r="A506" s="383"/>
      <c r="B506" s="234" t="s">
        <v>185</v>
      </c>
      <c r="C506" s="133" t="s">
        <v>587</v>
      </c>
      <c r="D506" s="666"/>
      <c r="E506" s="667"/>
      <c r="F506" s="666"/>
      <c r="G506" s="667"/>
      <c r="H506" s="666"/>
      <c r="I506" s="667"/>
      <c r="J506" s="666"/>
      <c r="K506" s="667"/>
      <c r="L506" s="666"/>
      <c r="M506" s="667"/>
      <c r="N506" s="666"/>
      <c r="O506" s="667"/>
      <c r="P506" s="666"/>
      <c r="Q506" s="667"/>
      <c r="R506" s="666"/>
      <c r="S506" s="667"/>
      <c r="T506" s="65"/>
      <c r="U506" s="63">
        <f t="shared" si="46"/>
        <v>0</v>
      </c>
      <c r="V506" s="390">
        <v>10</v>
      </c>
      <c r="W506" s="85">
        <f t="shared" si="45"/>
        <v>0</v>
      </c>
      <c r="X506" s="335"/>
      <c r="Z506" s="302" t="s">
        <v>239</v>
      </c>
    </row>
    <row r="507" spans="1:86" ht="45" customHeight="1" x14ac:dyDescent="0.2">
      <c r="A507" s="383"/>
      <c r="B507" s="234" t="s">
        <v>184</v>
      </c>
      <c r="C507" s="134" t="s">
        <v>601</v>
      </c>
      <c r="D507" s="666"/>
      <c r="E507" s="667"/>
      <c r="F507" s="666"/>
      <c r="G507" s="667"/>
      <c r="H507" s="666"/>
      <c r="I507" s="667"/>
      <c r="J507" s="666"/>
      <c r="K507" s="667"/>
      <c r="L507" s="666"/>
      <c r="M507" s="667"/>
      <c r="N507" s="666"/>
      <c r="O507" s="667"/>
      <c r="P507" s="666"/>
      <c r="Q507" s="667"/>
      <c r="R507" s="666"/>
      <c r="S507" s="667"/>
      <c r="T507" s="65"/>
      <c r="U507" s="63">
        <f t="shared" si="46"/>
        <v>0</v>
      </c>
      <c r="V507" s="387">
        <v>5</v>
      </c>
      <c r="W507" s="85">
        <f t="shared" si="45"/>
        <v>0</v>
      </c>
      <c r="X507" s="335"/>
      <c r="Z507" s="302"/>
    </row>
    <row r="508" spans="1:86" ht="45" customHeight="1" x14ac:dyDescent="0.2">
      <c r="A508" s="383"/>
      <c r="B508" s="234" t="s">
        <v>179</v>
      </c>
      <c r="C508" s="134" t="s">
        <v>284</v>
      </c>
      <c r="D508" s="666"/>
      <c r="E508" s="667"/>
      <c r="F508" s="666"/>
      <c r="G508" s="667"/>
      <c r="H508" s="666"/>
      <c r="I508" s="667"/>
      <c r="J508" s="666"/>
      <c r="K508" s="667"/>
      <c r="L508" s="666"/>
      <c r="M508" s="667"/>
      <c r="N508" s="666"/>
      <c r="O508" s="667"/>
      <c r="P508" s="666"/>
      <c r="Q508" s="667"/>
      <c r="R508" s="666"/>
      <c r="S508" s="667"/>
      <c r="T508" s="65"/>
      <c r="U508" s="63">
        <f t="shared" si="46"/>
        <v>0</v>
      </c>
      <c r="V508" s="391">
        <v>10</v>
      </c>
      <c r="W508" s="85">
        <f t="shared" si="45"/>
        <v>0</v>
      </c>
      <c r="X508" s="335"/>
      <c r="Z508" s="302" t="s">
        <v>239</v>
      </c>
    </row>
    <row r="509" spans="1:86" ht="27.95" customHeight="1" x14ac:dyDescent="0.2">
      <c r="A509" s="383"/>
      <c r="B509" s="234" t="s">
        <v>180</v>
      </c>
      <c r="C509" s="134" t="s">
        <v>558</v>
      </c>
      <c r="D509" s="666"/>
      <c r="E509" s="667"/>
      <c r="F509" s="666"/>
      <c r="G509" s="667"/>
      <c r="H509" s="666"/>
      <c r="I509" s="667"/>
      <c r="J509" s="666"/>
      <c r="K509" s="667"/>
      <c r="L509" s="666"/>
      <c r="M509" s="667"/>
      <c r="N509" s="666"/>
      <c r="O509" s="667"/>
      <c r="P509" s="666"/>
      <c r="Q509" s="667"/>
      <c r="R509" s="666"/>
      <c r="S509" s="667"/>
      <c r="T509" s="68"/>
      <c r="U509" s="63">
        <f>IF(OR(D509="s",F509="s",H509="s",J509="s",L509="s",N509="s",P509="s",R509="s"), 0, IF(OR(D509="a",F509="a",H509="a",J509="a",L509="a",N509="a",P509="a",R509="a",T509="NA"),V509,0))</f>
        <v>0</v>
      </c>
      <c r="V509" s="387">
        <v>5</v>
      </c>
      <c r="W509" s="85">
        <f>COUNTIF(D509:S509,"a")+COUNTIF(D509:S509,"s")+COUNTIF(T509,"NA")</f>
        <v>0</v>
      </c>
      <c r="X509" s="335"/>
      <c r="Z509" s="302" t="s">
        <v>239</v>
      </c>
    </row>
    <row r="510" spans="1:86" ht="45" customHeight="1" x14ac:dyDescent="0.2">
      <c r="A510" s="383"/>
      <c r="B510" s="234" t="s">
        <v>181</v>
      </c>
      <c r="C510" s="134" t="s">
        <v>581</v>
      </c>
      <c r="D510" s="666"/>
      <c r="E510" s="667"/>
      <c r="F510" s="666"/>
      <c r="G510" s="667"/>
      <c r="H510" s="666"/>
      <c r="I510" s="667"/>
      <c r="J510" s="666"/>
      <c r="K510" s="667"/>
      <c r="L510" s="666"/>
      <c r="M510" s="667"/>
      <c r="N510" s="666"/>
      <c r="O510" s="667"/>
      <c r="P510" s="666"/>
      <c r="Q510" s="667"/>
      <c r="R510" s="666"/>
      <c r="S510" s="667"/>
      <c r="T510" s="78"/>
      <c r="U510" s="63">
        <f t="shared" si="46"/>
        <v>0</v>
      </c>
      <c r="V510" s="387">
        <v>10</v>
      </c>
      <c r="W510" s="85">
        <f>COUNTIF(D510:S510,"a")+COUNTIF(D510:S510,"s")</f>
        <v>0</v>
      </c>
      <c r="X510" s="335"/>
      <c r="Z510" s="302" t="s">
        <v>239</v>
      </c>
    </row>
    <row r="511" spans="1:86" ht="27.95" customHeight="1" x14ac:dyDescent="0.2">
      <c r="A511" s="383"/>
      <c r="B511" s="234" t="s">
        <v>182</v>
      </c>
      <c r="C511" s="134" t="s">
        <v>65</v>
      </c>
      <c r="D511" s="713"/>
      <c r="E511" s="714"/>
      <c r="F511" s="713"/>
      <c r="G511" s="714"/>
      <c r="H511" s="713"/>
      <c r="I511" s="714"/>
      <c r="J511" s="713"/>
      <c r="K511" s="714"/>
      <c r="L511" s="713"/>
      <c r="M511" s="714"/>
      <c r="N511" s="713"/>
      <c r="O511" s="714"/>
      <c r="P511" s="713"/>
      <c r="Q511" s="714"/>
      <c r="R511" s="713"/>
      <c r="S511" s="714"/>
      <c r="T511" s="78"/>
      <c r="U511" s="63">
        <f t="shared" si="46"/>
        <v>0</v>
      </c>
      <c r="V511" s="391">
        <v>10</v>
      </c>
      <c r="W511" s="85">
        <f>IF((COUNTIF(D511:S511,"a")+COUNTIF(D511:S511,"s"))&gt;0,IF(OR((COUNTIF(D512:S512,"a")+COUNTIF(D512:S512,"s"))),0,COUNTIF(D511:S511,"a")+COUNTIF(D511:S511,"s")),COUNTIF(D511:S511,"a")+COUNTIF(D511:S511,"s"))</f>
        <v>0</v>
      </c>
      <c r="X511" s="354"/>
      <c r="Z511" s="302"/>
    </row>
    <row r="512" spans="1:86" ht="27.95" customHeight="1" thickBot="1" x14ac:dyDescent="0.2">
      <c r="A512" s="383"/>
      <c r="B512" s="242" t="s">
        <v>183</v>
      </c>
      <c r="C512" s="138" t="s">
        <v>32</v>
      </c>
      <c r="D512" s="656"/>
      <c r="E512" s="657"/>
      <c r="F512" s="656"/>
      <c r="G512" s="657"/>
      <c r="H512" s="656"/>
      <c r="I512" s="657"/>
      <c r="J512" s="656"/>
      <c r="K512" s="657"/>
      <c r="L512" s="656"/>
      <c r="M512" s="657"/>
      <c r="N512" s="656"/>
      <c r="O512" s="657"/>
      <c r="P512" s="656"/>
      <c r="Q512" s="657"/>
      <c r="R512" s="656"/>
      <c r="S512" s="657"/>
      <c r="T512" s="78"/>
      <c r="U512" s="108">
        <f t="shared" si="46"/>
        <v>0</v>
      </c>
      <c r="V512" s="399">
        <v>10</v>
      </c>
      <c r="W512" s="85">
        <f>IF((COUNTIF(D512:S512,"a")+COUNTIF(D512:S512,"s"))&gt;0,IF((COUNTIF(D511:S511,"a")+COUNTIF(D511:S511,"s"))&gt;0,0,COUNTIF(D512:S512,"a")+COUNTIF(D512:S512,"s")), COUNTIF(D512:S512,"a")+COUNTIF(D512:S512,"s"))</f>
        <v>0</v>
      </c>
      <c r="X512" s="354"/>
      <c r="Z512" s="302"/>
      <c r="AT512" s="287"/>
    </row>
    <row r="513" spans="1:102" ht="20.45" customHeight="1" thickTop="1" thickBot="1" x14ac:dyDescent="0.25">
      <c r="A513" s="383"/>
      <c r="B513" s="176"/>
      <c r="C513" s="157"/>
      <c r="D513" s="677" t="s">
        <v>515</v>
      </c>
      <c r="E513" s="760"/>
      <c r="F513" s="760"/>
      <c r="G513" s="760"/>
      <c r="H513" s="760"/>
      <c r="I513" s="760"/>
      <c r="J513" s="760"/>
      <c r="K513" s="760"/>
      <c r="L513" s="760"/>
      <c r="M513" s="760"/>
      <c r="N513" s="760"/>
      <c r="O513" s="760"/>
      <c r="P513" s="760"/>
      <c r="Q513" s="760"/>
      <c r="R513" s="760"/>
      <c r="S513" s="760"/>
      <c r="T513" s="761"/>
      <c r="U513" s="2">
        <f>SUM(U501:U512)</f>
        <v>0</v>
      </c>
      <c r="V513" s="388">
        <v>95</v>
      </c>
      <c r="Y513" s="306"/>
      <c r="Z513" s="302"/>
    </row>
    <row r="514" spans="1:102" ht="20.45" customHeight="1" thickBot="1" x14ac:dyDescent="0.25">
      <c r="A514" s="382"/>
      <c r="B514" s="116"/>
      <c r="C514" s="604"/>
      <c r="D514" s="875"/>
      <c r="E514" s="682"/>
      <c r="F514" s="948">
        <v>65</v>
      </c>
      <c r="G514" s="675"/>
      <c r="H514" s="675"/>
      <c r="I514" s="675"/>
      <c r="J514" s="675"/>
      <c r="K514" s="675"/>
      <c r="L514" s="675"/>
      <c r="M514" s="675"/>
      <c r="N514" s="675"/>
      <c r="O514" s="675"/>
      <c r="P514" s="675"/>
      <c r="Q514" s="675"/>
      <c r="R514" s="675"/>
      <c r="S514" s="675"/>
      <c r="T514" s="675"/>
      <c r="U514" s="675"/>
      <c r="V514" s="676"/>
      <c r="Z514" s="302"/>
    </row>
    <row r="515" spans="1:102" s="340" customFormat="1" ht="30" customHeight="1" thickBot="1" x14ac:dyDescent="0.25">
      <c r="A515" s="380"/>
      <c r="B515" s="244">
        <v>6300</v>
      </c>
      <c r="C515" s="226" t="s">
        <v>506</v>
      </c>
      <c r="D515" s="231"/>
      <c r="E515" s="410"/>
      <c r="F515" s="324" t="s">
        <v>514</v>
      </c>
      <c r="G515" s="409"/>
      <c r="H515" s="227"/>
      <c r="I515" s="410"/>
      <c r="J515" s="324"/>
      <c r="K515" s="409"/>
      <c r="L515" s="227" t="s">
        <v>514</v>
      </c>
      <c r="M515" s="410"/>
      <c r="N515" s="324"/>
      <c r="O515" s="229"/>
      <c r="P515" s="231"/>
      <c r="Q515" s="228"/>
      <c r="R515" s="232"/>
      <c r="S515" s="229"/>
      <c r="T515" s="325"/>
      <c r="U515" s="601"/>
      <c r="V515" s="384"/>
      <c r="W515" s="338"/>
      <c r="X515" s="360"/>
      <c r="Y515" s="299"/>
      <c r="Z515" s="302"/>
      <c r="AA515" s="339"/>
      <c r="AB515" s="300"/>
      <c r="AC515" s="300"/>
      <c r="AD515" s="300"/>
      <c r="AE515" s="339"/>
      <c r="AF515" s="339"/>
      <c r="AG515" s="339"/>
      <c r="AH515" s="339"/>
      <c r="AI515" s="339"/>
      <c r="AJ515" s="339"/>
      <c r="AK515" s="339"/>
      <c r="AL515" s="339"/>
      <c r="AM515" s="339"/>
      <c r="AN515" s="339"/>
      <c r="AO515" s="339"/>
      <c r="AP515" s="339"/>
      <c r="AQ515" s="339"/>
      <c r="AR515" s="339"/>
      <c r="AS515" s="339"/>
      <c r="AT515" s="339"/>
      <c r="AU515" s="339"/>
      <c r="AV515" s="339"/>
      <c r="AW515" s="339"/>
      <c r="AX515" s="339"/>
      <c r="AY515" s="339"/>
      <c r="AZ515" s="339"/>
      <c r="BA515" s="339"/>
      <c r="BB515" s="339"/>
      <c r="BC515" s="339"/>
      <c r="BD515" s="339"/>
      <c r="BE515" s="339"/>
      <c r="BF515" s="339"/>
      <c r="BG515" s="339"/>
      <c r="BH515" s="339"/>
      <c r="BI515" s="339"/>
      <c r="BJ515" s="339"/>
      <c r="BK515" s="339"/>
      <c r="BL515" s="339"/>
      <c r="BM515" s="339"/>
      <c r="BN515" s="339"/>
      <c r="BO515" s="339"/>
      <c r="BP515" s="339"/>
      <c r="BQ515" s="339"/>
      <c r="BR515" s="339"/>
      <c r="BS515" s="339"/>
      <c r="BT515" s="339"/>
      <c r="BU515" s="339"/>
      <c r="BV515" s="339"/>
      <c r="BW515" s="339"/>
      <c r="BX515" s="339"/>
      <c r="BY515" s="339"/>
      <c r="BZ515" s="339"/>
      <c r="CA515" s="339"/>
    </row>
    <row r="516" spans="1:102" ht="27.95" customHeight="1" x14ac:dyDescent="0.2">
      <c r="A516" s="435"/>
      <c r="B516" s="246" t="s">
        <v>190</v>
      </c>
      <c r="C516" s="217" t="s">
        <v>132</v>
      </c>
      <c r="D516" s="666"/>
      <c r="E516" s="667"/>
      <c r="F516" s="666"/>
      <c r="G516" s="667"/>
      <c r="H516" s="666"/>
      <c r="I516" s="667"/>
      <c r="J516" s="666"/>
      <c r="K516" s="667"/>
      <c r="L516" s="666"/>
      <c r="M516" s="667"/>
      <c r="N516" s="666"/>
      <c r="O516" s="667"/>
      <c r="P516" s="666"/>
      <c r="Q516" s="667"/>
      <c r="R516" s="666"/>
      <c r="S516" s="667"/>
      <c r="T516" s="65"/>
      <c r="U516" s="63">
        <f t="shared" ref="U516:U521" si="47">IF(OR(D516="s",F516="s",H516="s",J516="s",L516="s",N516="s",P516="s",R516="s"), 0, IF(OR(D516="a",F516="a",H516="a",J516="a",L516="a",N516="a",P516="a",R516="a"),V516,0))</f>
        <v>0</v>
      </c>
      <c r="V516" s="390">
        <v>20</v>
      </c>
      <c r="W516" s="85">
        <f>IF((COUNTIF(D516:S516,"a")+COUNTIF(D516:S516,"s"))&gt;0,IF(OR((COUNTIF(D517:S517,"a")+COUNTIF(D517:S517,"s"))),0,COUNTIF(D516:S516,"a")+COUNTIF(D516:S516,"s")),COUNTIF(D516:S516,"a")+COUNTIF(D516:S516,"s"))</f>
        <v>0</v>
      </c>
      <c r="X516" s="356"/>
      <c r="Y516" s="299"/>
      <c r="Z516" s="302"/>
      <c r="AB516" s="300"/>
      <c r="AC516" s="300"/>
      <c r="AD516" s="300"/>
      <c r="CB516" s="3"/>
      <c r="CC516" s="3"/>
      <c r="CD516" s="3"/>
      <c r="CE516" s="3"/>
      <c r="CF516" s="3"/>
      <c r="CG516" s="3"/>
      <c r="CH516" s="3"/>
      <c r="CI516" s="3"/>
      <c r="CJ516" s="3"/>
      <c r="CK516" s="3"/>
      <c r="CL516" s="3"/>
      <c r="CM516" s="3"/>
      <c r="CN516" s="3"/>
      <c r="CO516" s="3"/>
      <c r="CP516" s="3"/>
      <c r="CQ516" s="3"/>
      <c r="CR516" s="3"/>
      <c r="CS516" s="3"/>
      <c r="CT516" s="3"/>
      <c r="CU516" s="3"/>
      <c r="CV516" s="3"/>
      <c r="CW516" s="3"/>
      <c r="CX516" s="3"/>
    </row>
    <row r="517" spans="1:102" ht="45" customHeight="1" x14ac:dyDescent="0.2">
      <c r="A517" s="435"/>
      <c r="B517" s="247" t="s">
        <v>191</v>
      </c>
      <c r="C517" s="373" t="s">
        <v>95</v>
      </c>
      <c r="D517" s="666"/>
      <c r="E517" s="667"/>
      <c r="F517" s="666"/>
      <c r="G517" s="667"/>
      <c r="H517" s="666"/>
      <c r="I517" s="667"/>
      <c r="J517" s="666"/>
      <c r="K517" s="667"/>
      <c r="L517" s="666"/>
      <c r="M517" s="667"/>
      <c r="N517" s="666"/>
      <c r="O517" s="667"/>
      <c r="P517" s="666"/>
      <c r="Q517" s="667"/>
      <c r="R517" s="666"/>
      <c r="S517" s="667"/>
      <c r="T517" s="65"/>
      <c r="U517" s="109">
        <f t="shared" si="47"/>
        <v>0</v>
      </c>
      <c r="V517" s="386">
        <v>10</v>
      </c>
      <c r="W517" s="85">
        <f>IF((COUNTIF(D517:S517,"a")+COUNTIF(D517:S517,"s"))&gt;0,IF(OR((COUNTIF(D516:S516,"a")+COUNTIF(D516:S516,"s"))),0,COUNTIF(D517:S517,"a")+COUNTIF(D517:S517,"s")),COUNTIF(D517:S517,"a")+COUNTIF(D517:S517,"s"))</f>
        <v>0</v>
      </c>
      <c r="X517" s="356"/>
      <c r="Y517" s="299"/>
      <c r="Z517" s="302" t="s">
        <v>239</v>
      </c>
      <c r="AB517" s="300"/>
      <c r="AC517" s="300"/>
      <c r="AD517" s="300"/>
      <c r="CB517" s="3"/>
      <c r="CC517" s="3"/>
      <c r="CD517" s="3"/>
      <c r="CE517" s="3"/>
      <c r="CF517" s="3"/>
      <c r="CG517" s="3"/>
      <c r="CH517" s="3"/>
      <c r="CI517" s="3"/>
      <c r="CJ517" s="3"/>
      <c r="CK517" s="3"/>
      <c r="CL517" s="3"/>
      <c r="CM517" s="3"/>
      <c r="CN517" s="3"/>
      <c r="CO517" s="3"/>
      <c r="CP517" s="3"/>
      <c r="CQ517" s="3"/>
      <c r="CR517" s="3"/>
      <c r="CS517" s="3"/>
      <c r="CT517" s="3"/>
      <c r="CU517" s="3"/>
      <c r="CV517" s="3"/>
      <c r="CW517" s="3"/>
      <c r="CX517" s="3"/>
    </row>
    <row r="518" spans="1:102" ht="45" customHeight="1" x14ac:dyDescent="0.2">
      <c r="A518" s="435"/>
      <c r="B518" s="246" t="s">
        <v>192</v>
      </c>
      <c r="C518" s="217" t="s">
        <v>39</v>
      </c>
      <c r="D518" s="666"/>
      <c r="E518" s="667"/>
      <c r="F518" s="666"/>
      <c r="G518" s="667"/>
      <c r="H518" s="666"/>
      <c r="I518" s="667"/>
      <c r="J518" s="666"/>
      <c r="K518" s="667"/>
      <c r="L518" s="666"/>
      <c r="M518" s="667"/>
      <c r="N518" s="666"/>
      <c r="O518" s="667"/>
      <c r="P518" s="666"/>
      <c r="Q518" s="667"/>
      <c r="R518" s="666"/>
      <c r="S518" s="667"/>
      <c r="T518" s="65"/>
      <c r="U518" s="63">
        <f t="shared" si="47"/>
        <v>0</v>
      </c>
      <c r="V518" s="390">
        <v>20</v>
      </c>
      <c r="W518" s="85">
        <f>COUNTIF(D518:S518,"a")+COUNTIF(D518:S518,"s")</f>
        <v>0</v>
      </c>
      <c r="X518" s="356"/>
      <c r="Y518" s="299"/>
      <c r="Z518" s="302"/>
      <c r="AB518" s="300"/>
      <c r="AC518" s="300"/>
      <c r="AD518" s="300"/>
      <c r="CB518" s="3"/>
      <c r="CC518" s="3"/>
      <c r="CD518" s="3"/>
      <c r="CE518" s="3"/>
      <c r="CF518" s="3"/>
      <c r="CG518" s="3"/>
      <c r="CH518" s="3"/>
      <c r="CI518" s="3"/>
      <c r="CJ518" s="3"/>
      <c r="CK518" s="3"/>
      <c r="CL518" s="3"/>
      <c r="CM518" s="3"/>
      <c r="CN518" s="3"/>
      <c r="CO518" s="3"/>
      <c r="CP518" s="3"/>
      <c r="CQ518" s="3"/>
      <c r="CR518" s="3"/>
      <c r="CS518" s="3"/>
      <c r="CT518" s="3"/>
      <c r="CU518" s="3"/>
      <c r="CV518" s="3"/>
      <c r="CW518" s="3"/>
      <c r="CX518" s="3"/>
    </row>
    <row r="519" spans="1:102" ht="27.95" customHeight="1" x14ac:dyDescent="0.2">
      <c r="A519" s="435"/>
      <c r="B519" s="237" t="s">
        <v>492</v>
      </c>
      <c r="C519" s="337" t="s">
        <v>220</v>
      </c>
      <c r="D519" s="666"/>
      <c r="E519" s="667"/>
      <c r="F519" s="666"/>
      <c r="G519" s="667"/>
      <c r="H519" s="666"/>
      <c r="I519" s="667"/>
      <c r="J519" s="666"/>
      <c r="K519" s="667"/>
      <c r="L519" s="666"/>
      <c r="M519" s="667"/>
      <c r="N519" s="666"/>
      <c r="O519" s="667"/>
      <c r="P519" s="666"/>
      <c r="Q519" s="667"/>
      <c r="R519" s="666"/>
      <c r="S519" s="667"/>
      <c r="T519" s="65"/>
      <c r="U519" s="63">
        <f t="shared" si="47"/>
        <v>0</v>
      </c>
      <c r="V519" s="386">
        <v>20</v>
      </c>
      <c r="W519" s="85">
        <f>COUNTIF(D519:S519,"a")+COUNTIF(D519:S519,"s")</f>
        <v>0</v>
      </c>
      <c r="X519" s="356"/>
      <c r="Y519" s="299"/>
      <c r="Z519" s="302" t="s">
        <v>239</v>
      </c>
      <c r="AB519" s="300"/>
      <c r="AC519" s="300"/>
      <c r="AD519" s="300"/>
      <c r="CB519" s="3"/>
      <c r="CC519" s="3"/>
      <c r="CD519" s="3"/>
      <c r="CE519" s="3"/>
      <c r="CF519" s="3"/>
      <c r="CG519" s="3"/>
      <c r="CH519" s="3"/>
      <c r="CI519" s="3"/>
      <c r="CJ519" s="3"/>
      <c r="CK519" s="3"/>
      <c r="CL519" s="3"/>
      <c r="CM519" s="3"/>
      <c r="CN519" s="3"/>
      <c r="CO519" s="3"/>
      <c r="CP519" s="3"/>
      <c r="CQ519" s="3"/>
      <c r="CR519" s="3"/>
      <c r="CS519" s="3"/>
      <c r="CT519" s="3"/>
      <c r="CU519" s="3"/>
      <c r="CV519" s="3"/>
      <c r="CW519" s="3"/>
      <c r="CX519" s="3"/>
    </row>
    <row r="520" spans="1:102" ht="27.95" customHeight="1" x14ac:dyDescent="0.2">
      <c r="A520" s="435"/>
      <c r="B520" s="246" t="s">
        <v>493</v>
      </c>
      <c r="C520" s="217" t="s">
        <v>96</v>
      </c>
      <c r="D520" s="666"/>
      <c r="E520" s="667"/>
      <c r="F520" s="666"/>
      <c r="G520" s="667"/>
      <c r="H520" s="666"/>
      <c r="I520" s="667"/>
      <c r="J520" s="666"/>
      <c r="K520" s="667"/>
      <c r="L520" s="666"/>
      <c r="M520" s="667"/>
      <c r="N520" s="666"/>
      <c r="O520" s="667"/>
      <c r="P520" s="666"/>
      <c r="Q520" s="667"/>
      <c r="R520" s="666"/>
      <c r="S520" s="667"/>
      <c r="T520" s="65"/>
      <c r="U520" s="63">
        <f t="shared" si="47"/>
        <v>0</v>
      </c>
      <c r="V520" s="390">
        <v>5</v>
      </c>
      <c r="W520" s="85">
        <f>COUNTIF(D520:S520,"a")+COUNTIF(D520:S520,"s")</f>
        <v>0</v>
      </c>
      <c r="X520" s="356"/>
      <c r="Y520" s="299"/>
      <c r="Z520" s="302" t="s">
        <v>239</v>
      </c>
      <c r="AB520" s="300"/>
      <c r="AC520" s="300"/>
      <c r="AD520" s="300"/>
      <c r="CB520" s="3"/>
      <c r="CC520" s="3"/>
      <c r="CD520" s="3"/>
      <c r="CE520" s="3"/>
      <c r="CF520" s="3"/>
      <c r="CG520" s="3"/>
      <c r="CH520" s="3"/>
      <c r="CI520" s="3"/>
      <c r="CJ520" s="3"/>
      <c r="CK520" s="3"/>
      <c r="CL520" s="3"/>
      <c r="CM520" s="3"/>
      <c r="CN520" s="3"/>
      <c r="CO520" s="3"/>
      <c r="CP520" s="3"/>
      <c r="CQ520" s="3"/>
      <c r="CR520" s="3"/>
      <c r="CS520" s="3"/>
      <c r="CT520" s="3"/>
      <c r="CU520" s="3"/>
      <c r="CV520" s="3"/>
      <c r="CW520" s="3"/>
      <c r="CX520" s="3"/>
    </row>
    <row r="521" spans="1:102" ht="27.95" customHeight="1" thickBot="1" x14ac:dyDescent="0.25">
      <c r="A521" s="435"/>
      <c r="B521" s="237" t="s">
        <v>193</v>
      </c>
      <c r="C521" s="337" t="s">
        <v>606</v>
      </c>
      <c r="D521" s="666"/>
      <c r="E521" s="667"/>
      <c r="F521" s="666"/>
      <c r="G521" s="667"/>
      <c r="H521" s="666"/>
      <c r="I521" s="667"/>
      <c r="J521" s="666"/>
      <c r="K521" s="667"/>
      <c r="L521" s="666"/>
      <c r="M521" s="667"/>
      <c r="N521" s="666"/>
      <c r="O521" s="667"/>
      <c r="P521" s="666"/>
      <c r="Q521" s="667"/>
      <c r="R521" s="666"/>
      <c r="S521" s="667"/>
      <c r="T521" s="65"/>
      <c r="U521" s="63">
        <f t="shared" si="47"/>
        <v>0</v>
      </c>
      <c r="V521" s="386">
        <v>5</v>
      </c>
      <c r="W521" s="85">
        <f>COUNTIF(D521:S521,"a")+COUNTIF(D521:S521,"s")</f>
        <v>0</v>
      </c>
      <c r="X521" s="356"/>
      <c r="Y521" s="299"/>
      <c r="Z521" s="302" t="s">
        <v>239</v>
      </c>
      <c r="AB521" s="300"/>
      <c r="AC521" s="300"/>
      <c r="AD521" s="300"/>
      <c r="CB521" s="3"/>
      <c r="CC521" s="3"/>
      <c r="CD521" s="3"/>
      <c r="CE521" s="3"/>
      <c r="CF521" s="3"/>
      <c r="CG521" s="3"/>
      <c r="CH521" s="3"/>
      <c r="CI521" s="3"/>
      <c r="CJ521" s="3"/>
      <c r="CK521" s="3"/>
      <c r="CL521" s="3"/>
      <c r="CM521" s="3"/>
      <c r="CN521" s="3"/>
      <c r="CO521" s="3"/>
      <c r="CP521" s="3"/>
      <c r="CQ521" s="3"/>
      <c r="CR521" s="3"/>
      <c r="CS521" s="3"/>
      <c r="CT521" s="3"/>
      <c r="CU521" s="3"/>
      <c r="CV521" s="3"/>
      <c r="CW521" s="3"/>
      <c r="CX521" s="3"/>
    </row>
    <row r="522" spans="1:102" s="340" customFormat="1" ht="21.6" customHeight="1" thickTop="1" thickBot="1" x14ac:dyDescent="0.35">
      <c r="A522" s="383"/>
      <c r="B522" s="80"/>
      <c r="C522" s="169"/>
      <c r="D522" s="677" t="s">
        <v>515</v>
      </c>
      <c r="E522" s="760"/>
      <c r="F522" s="760"/>
      <c r="G522" s="760"/>
      <c r="H522" s="760"/>
      <c r="I522" s="760"/>
      <c r="J522" s="760"/>
      <c r="K522" s="760"/>
      <c r="L522" s="760"/>
      <c r="M522" s="760"/>
      <c r="N522" s="760"/>
      <c r="O522" s="760"/>
      <c r="P522" s="760"/>
      <c r="Q522" s="760"/>
      <c r="R522" s="760"/>
      <c r="S522" s="760"/>
      <c r="T522" s="761"/>
      <c r="U522" s="2">
        <f>SUM(U516:U521)</f>
        <v>0</v>
      </c>
      <c r="V522" s="388">
        <f>SUM(V516,V518:V521)</f>
        <v>70</v>
      </c>
      <c r="W522" s="338"/>
      <c r="X522" s="363"/>
      <c r="Y522" s="374"/>
      <c r="Z522" s="302"/>
      <c r="AA522" s="375"/>
      <c r="AB522" s="371"/>
      <c r="AC522" s="371"/>
      <c r="AD522" s="371"/>
      <c r="AE522" s="375"/>
      <c r="AF522" s="375"/>
      <c r="AG522" s="375"/>
      <c r="AH522" s="375"/>
      <c r="AI522" s="375"/>
      <c r="AJ522" s="375"/>
      <c r="AK522" s="375"/>
      <c r="AL522" s="375"/>
      <c r="AM522" s="375"/>
      <c r="AN522" s="375"/>
      <c r="AO522" s="375"/>
      <c r="AP522" s="375"/>
      <c r="AQ522" s="375"/>
      <c r="AR522" s="375"/>
      <c r="AS522" s="375"/>
      <c r="AT522" s="375"/>
      <c r="AU522" s="339"/>
      <c r="AV522" s="339"/>
      <c r="AW522" s="339"/>
      <c r="AX522" s="339"/>
      <c r="AY522" s="339"/>
      <c r="AZ522" s="339"/>
      <c r="BA522" s="339"/>
      <c r="BB522" s="339"/>
      <c r="BC522" s="339"/>
      <c r="BD522" s="339"/>
      <c r="BE522" s="339"/>
      <c r="BF522" s="339"/>
      <c r="BG522" s="339"/>
      <c r="BH522" s="339"/>
      <c r="BI522" s="339"/>
      <c r="BJ522" s="339"/>
      <c r="BK522" s="339"/>
      <c r="BL522" s="339"/>
      <c r="BM522" s="339"/>
      <c r="BN522" s="339"/>
      <c r="BO522" s="339"/>
      <c r="BP522" s="339"/>
      <c r="BQ522" s="339"/>
      <c r="BR522" s="339"/>
      <c r="BS522" s="339"/>
      <c r="BT522" s="339"/>
      <c r="BU522" s="339"/>
      <c r="BV522" s="339"/>
      <c r="BW522" s="339"/>
      <c r="BX522" s="339"/>
      <c r="BY522" s="339"/>
      <c r="BZ522" s="339"/>
      <c r="CA522" s="339"/>
    </row>
    <row r="523" spans="1:102" s="340" customFormat="1" ht="21.6" customHeight="1" thickBot="1" x14ac:dyDescent="0.25">
      <c r="A523" s="382"/>
      <c r="B523" s="116"/>
      <c r="C523" s="365"/>
      <c r="D523" s="674"/>
      <c r="E523" s="935"/>
      <c r="F523" s="936">
        <v>40</v>
      </c>
      <c r="G523" s="675"/>
      <c r="H523" s="675"/>
      <c r="I523" s="675"/>
      <c r="J523" s="675"/>
      <c r="K523" s="675"/>
      <c r="L523" s="675"/>
      <c r="M523" s="675"/>
      <c r="N523" s="675"/>
      <c r="O523" s="675"/>
      <c r="P523" s="675"/>
      <c r="Q523" s="675"/>
      <c r="R523" s="675"/>
      <c r="S523" s="675"/>
      <c r="T523" s="675"/>
      <c r="U523" s="675"/>
      <c r="V523" s="676"/>
      <c r="W523" s="338"/>
      <c r="X523" s="360"/>
      <c r="Y523" s="299"/>
      <c r="Z523" s="302"/>
      <c r="AA523" s="339"/>
      <c r="AB523" s="300"/>
      <c r="AC523" s="300"/>
      <c r="AD523" s="300"/>
      <c r="AE523" s="339"/>
      <c r="AF523" s="339"/>
      <c r="AG523" s="339"/>
      <c r="AH523" s="339"/>
      <c r="AI523" s="339"/>
      <c r="AJ523" s="339"/>
      <c r="AK523" s="339"/>
      <c r="AL523" s="339"/>
      <c r="AM523" s="339"/>
      <c r="AN523" s="339"/>
      <c r="AO523" s="339"/>
      <c r="AP523" s="339"/>
      <c r="AQ523" s="339"/>
      <c r="AR523" s="339"/>
      <c r="AS523" s="339"/>
      <c r="AT523" s="339"/>
      <c r="AU523" s="339"/>
      <c r="AV523" s="339"/>
      <c r="AW523" s="339"/>
      <c r="AX523" s="339"/>
      <c r="AY523" s="339"/>
      <c r="AZ523" s="339"/>
      <c r="BA523" s="339"/>
      <c r="BB523" s="339"/>
      <c r="BC523" s="339"/>
      <c r="BD523" s="339"/>
      <c r="BE523" s="339"/>
      <c r="BF523" s="339"/>
      <c r="BG523" s="339"/>
      <c r="BH523" s="339"/>
      <c r="BI523" s="339"/>
      <c r="BJ523" s="339"/>
      <c r="BK523" s="339"/>
      <c r="BL523" s="339"/>
      <c r="BM523" s="339"/>
      <c r="BN523" s="339"/>
      <c r="BO523" s="339"/>
      <c r="BP523" s="339"/>
      <c r="BQ523" s="339"/>
      <c r="BR523" s="339"/>
      <c r="BS523" s="339"/>
      <c r="BT523" s="339"/>
      <c r="BU523" s="339"/>
      <c r="BV523" s="339"/>
      <c r="BW523" s="339"/>
      <c r="BX523" s="339"/>
      <c r="BY523" s="339"/>
      <c r="BZ523" s="339"/>
      <c r="CA523" s="339"/>
    </row>
    <row r="524" spans="1:102" ht="30" customHeight="1" thickBot="1" x14ac:dyDescent="0.25">
      <c r="A524" s="380"/>
      <c r="B524" s="244" t="s">
        <v>195</v>
      </c>
      <c r="C524" s="226" t="s">
        <v>319</v>
      </c>
      <c r="D524" s="227" t="s">
        <v>514</v>
      </c>
      <c r="E524" s="410"/>
      <c r="F524" s="324" t="s">
        <v>514</v>
      </c>
      <c r="G524" s="409"/>
      <c r="H524" s="227"/>
      <c r="I524" s="410"/>
      <c r="J524" s="324"/>
      <c r="K524" s="409"/>
      <c r="L524" s="227" t="s">
        <v>514</v>
      </c>
      <c r="M524" s="410"/>
      <c r="N524" s="324"/>
      <c r="O524" s="409"/>
      <c r="P524" s="227"/>
      <c r="Q524" s="410"/>
      <c r="R524" s="324"/>
      <c r="S524" s="410"/>
      <c r="T524" s="322"/>
      <c r="U524" s="403"/>
      <c r="V524" s="398"/>
      <c r="Z524" s="302"/>
    </row>
    <row r="525" spans="1:102" ht="45" customHeight="1" x14ac:dyDescent="0.2">
      <c r="A525" s="383"/>
      <c r="B525" s="233" t="s">
        <v>194</v>
      </c>
      <c r="C525" s="221" t="s">
        <v>759</v>
      </c>
      <c r="D525" s="678"/>
      <c r="E525" s="679"/>
      <c r="F525" s="678"/>
      <c r="G525" s="679"/>
      <c r="H525" s="678"/>
      <c r="I525" s="679"/>
      <c r="J525" s="678"/>
      <c r="K525" s="679"/>
      <c r="L525" s="678"/>
      <c r="M525" s="679"/>
      <c r="N525" s="678"/>
      <c r="O525" s="679"/>
      <c r="P525" s="678"/>
      <c r="Q525" s="679"/>
      <c r="R525" s="678"/>
      <c r="S525" s="679"/>
      <c r="T525" s="80"/>
      <c r="U525" s="66">
        <f t="shared" ref="U525:U532" si="48">IF(OR(D525="s",F525="s",H525="s",J525="s",L525="s",N525="s",P525="s",R525="s"), 0, IF(OR(D525="a",F525="a",H525="a",J525="a",L525="a",N525="a",P525="a",R525="a"),V525,0))</f>
        <v>0</v>
      </c>
      <c r="V525" s="390">
        <v>25</v>
      </c>
      <c r="W525" s="85">
        <f>IF((COUNTIF(D525:S525,"a")+COUNTIF(D525:S525,"s"))&gt;0,IF(OR((COUNTIF(D528:S528,"a")+COUNTIF(D528:S528,"s"))),0,COUNTIF(D525:S525,"a")+COUNTIF(D525:S525,"s")),COUNTIF(D525:S525,"a")+COUNTIF(D525:S525,"s"))</f>
        <v>0</v>
      </c>
      <c r="X525" s="355"/>
      <c r="Z525" s="302" t="s">
        <v>239</v>
      </c>
    </row>
    <row r="526" spans="1:102" ht="45" customHeight="1" x14ac:dyDescent="0.2">
      <c r="A526" s="383"/>
      <c r="B526" s="234" t="s">
        <v>569</v>
      </c>
      <c r="C526" s="128" t="s">
        <v>760</v>
      </c>
      <c r="D526" s="666"/>
      <c r="E526" s="667"/>
      <c r="F526" s="666"/>
      <c r="G526" s="667"/>
      <c r="H526" s="666"/>
      <c r="I526" s="667"/>
      <c r="J526" s="666"/>
      <c r="K526" s="667"/>
      <c r="L526" s="666"/>
      <c r="M526" s="667"/>
      <c r="N526" s="666"/>
      <c r="O526" s="667"/>
      <c r="P526" s="666"/>
      <c r="Q526" s="667"/>
      <c r="R526" s="666"/>
      <c r="S526" s="667"/>
      <c r="T526" s="80"/>
      <c r="U526" s="63">
        <f t="shared" si="48"/>
        <v>0</v>
      </c>
      <c r="V526" s="387">
        <v>20</v>
      </c>
      <c r="W526" s="85">
        <f>IF((COUNTIF(D526:S526,"a")+COUNTIF(D526:S526,"s"))&gt;0,IF(OR((COUNTIF(D528:S528,"a")+COUNTIF(D528:S528,"s"))),0,COUNTIF(D526:S526,"a")+COUNTIF(D526:S526,"s")),COUNTIF(D526:S526,"a")+COUNTIF(D526:S526,"s"))</f>
        <v>0</v>
      </c>
      <c r="X526" s="355"/>
      <c r="Z526" s="302"/>
    </row>
    <row r="527" spans="1:102" ht="45" customHeight="1" x14ac:dyDescent="0.2">
      <c r="A527" s="383"/>
      <c r="B527" s="234" t="s">
        <v>570</v>
      </c>
      <c r="C527" s="128" t="s">
        <v>1178</v>
      </c>
      <c r="D527" s="666"/>
      <c r="E527" s="667"/>
      <c r="F527" s="666"/>
      <c r="G527" s="667"/>
      <c r="H527" s="666"/>
      <c r="I527" s="667"/>
      <c r="J527" s="666"/>
      <c r="K527" s="667"/>
      <c r="L527" s="666"/>
      <c r="M527" s="667"/>
      <c r="N527" s="666"/>
      <c r="O527" s="667"/>
      <c r="P527" s="666"/>
      <c r="Q527" s="667"/>
      <c r="R527" s="666"/>
      <c r="S527" s="667"/>
      <c r="T527" s="80"/>
      <c r="U527" s="63">
        <f t="shared" si="48"/>
        <v>0</v>
      </c>
      <c r="V527" s="387">
        <v>20</v>
      </c>
      <c r="W527" s="85">
        <f>IF((COUNTIF(D527:S527,"a")+COUNTIF(D527:S527,"s"))&gt;0,IF(OR((COUNTIF(D528:S528,"a")+COUNTIF(D528:S528,"s"))),0,COUNTIF(D527:S527,"a")+COUNTIF(D527:S527,"s")),COUNTIF(D527:S527,"a")+COUNTIF(D527:S527,"s"))</f>
        <v>0</v>
      </c>
      <c r="X527" s="355"/>
      <c r="Z527" s="302"/>
    </row>
    <row r="528" spans="1:102" ht="45" customHeight="1" x14ac:dyDescent="0.2">
      <c r="A528" s="383"/>
      <c r="B528" s="242" t="s">
        <v>494</v>
      </c>
      <c r="C528" s="222" t="s">
        <v>758</v>
      </c>
      <c r="D528" s="666"/>
      <c r="E528" s="667"/>
      <c r="F528" s="666"/>
      <c r="G528" s="667"/>
      <c r="H528" s="666"/>
      <c r="I528" s="667"/>
      <c r="J528" s="666"/>
      <c r="K528" s="667"/>
      <c r="L528" s="666"/>
      <c r="M528" s="667"/>
      <c r="N528" s="666"/>
      <c r="O528" s="667"/>
      <c r="P528" s="666"/>
      <c r="Q528" s="667"/>
      <c r="R528" s="666"/>
      <c r="S528" s="667"/>
      <c r="T528" s="80"/>
      <c r="U528" s="109">
        <f>IF(OR(D528="s",F528="s",H528="s",J528="s",L528="s",N528="s",P528="s",R528="s"), 0, IF(OR(D528="a",F528="a",H528="a",J528="a",L528="a",N528="a",P528="a",R528="a"),V528,0))</f>
        <v>0</v>
      </c>
      <c r="V528" s="390">
        <v>25</v>
      </c>
      <c r="W528" s="85">
        <f>IF((COUNTIF(D528:S528,"a")+COUNTIF(D528:S528,"s"))&gt;0,IF(OR((COUNTIF(D527:S527,"a")+COUNTIF(D527:S527,"s")),(COUNTIF(D525:S525,"a")+COUNTIF(D525:S525,"s")),(COUNTIF(D526:S526,"a")+COUNTIF(D526:S526,"s"))),0,COUNTIF(D528:S528,"a")+COUNTIF(D528:S528,"s")),COUNTIF(D528:S528,"a")+COUNTIF(D528:S528,"s"))</f>
        <v>0</v>
      </c>
      <c r="X528" s="355"/>
      <c r="Z528" s="302"/>
    </row>
    <row r="529" spans="1:102" ht="47.25" customHeight="1" x14ac:dyDescent="0.2">
      <c r="A529" s="383"/>
      <c r="B529" s="234" t="s">
        <v>571</v>
      </c>
      <c r="C529" s="128" t="s">
        <v>170</v>
      </c>
      <c r="D529" s="666"/>
      <c r="E529" s="667"/>
      <c r="F529" s="666"/>
      <c r="G529" s="667"/>
      <c r="H529" s="666"/>
      <c r="I529" s="667"/>
      <c r="J529" s="666"/>
      <c r="K529" s="667"/>
      <c r="L529" s="666"/>
      <c r="M529" s="667"/>
      <c r="N529" s="666"/>
      <c r="O529" s="667"/>
      <c r="P529" s="666"/>
      <c r="Q529" s="667"/>
      <c r="R529" s="666"/>
      <c r="S529" s="667"/>
      <c r="T529" s="81"/>
      <c r="U529" s="63">
        <f t="shared" si="48"/>
        <v>0</v>
      </c>
      <c r="V529" s="387">
        <v>10</v>
      </c>
      <c r="W529" s="85">
        <f>COUNTIF(D529:S529,"a")+COUNTIF(D529:S529,"s")</f>
        <v>0</v>
      </c>
      <c r="X529" s="335"/>
      <c r="Z529" s="302" t="s">
        <v>239</v>
      </c>
    </row>
    <row r="530" spans="1:102" ht="27.95" customHeight="1" x14ac:dyDescent="0.2">
      <c r="A530" s="383"/>
      <c r="B530" s="234" t="s">
        <v>572</v>
      </c>
      <c r="C530" s="128" t="s">
        <v>434</v>
      </c>
      <c r="D530" s="666"/>
      <c r="E530" s="667"/>
      <c r="F530" s="666"/>
      <c r="G530" s="667"/>
      <c r="H530" s="666"/>
      <c r="I530" s="667"/>
      <c r="J530" s="666"/>
      <c r="K530" s="667"/>
      <c r="L530" s="666"/>
      <c r="M530" s="667"/>
      <c r="N530" s="666"/>
      <c r="O530" s="667"/>
      <c r="P530" s="666"/>
      <c r="Q530" s="667"/>
      <c r="R530" s="666"/>
      <c r="S530" s="667"/>
      <c r="T530" s="81"/>
      <c r="U530" s="63">
        <f t="shared" si="48"/>
        <v>0</v>
      </c>
      <c r="V530" s="387">
        <v>10</v>
      </c>
      <c r="W530" s="85">
        <f>COUNTIF(D530:S530,"a")+COUNTIF(D530:S530,"s")</f>
        <v>0</v>
      </c>
      <c r="X530" s="335"/>
      <c r="Z530" s="302" t="s">
        <v>239</v>
      </c>
    </row>
    <row r="531" spans="1:102" ht="27.95" customHeight="1" x14ac:dyDescent="0.2">
      <c r="A531" s="383"/>
      <c r="B531" s="234" t="s">
        <v>573</v>
      </c>
      <c r="C531" s="128" t="s">
        <v>221</v>
      </c>
      <c r="D531" s="666"/>
      <c r="E531" s="667"/>
      <c r="F531" s="666"/>
      <c r="G531" s="667"/>
      <c r="H531" s="666"/>
      <c r="I531" s="667"/>
      <c r="J531" s="666"/>
      <c r="K531" s="667"/>
      <c r="L531" s="666"/>
      <c r="M531" s="667"/>
      <c r="N531" s="666"/>
      <c r="O531" s="667"/>
      <c r="P531" s="666"/>
      <c r="Q531" s="667"/>
      <c r="R531" s="666"/>
      <c r="S531" s="667"/>
      <c r="T531" s="81"/>
      <c r="U531" s="63">
        <f t="shared" si="48"/>
        <v>0</v>
      </c>
      <c r="V531" s="391">
        <v>20</v>
      </c>
      <c r="W531" s="85">
        <f>COUNTIF(D531:S531,"a")+COUNTIF(D531:S531,"s")</f>
        <v>0</v>
      </c>
      <c r="X531" s="335"/>
      <c r="Z531" s="302" t="s">
        <v>239</v>
      </c>
    </row>
    <row r="532" spans="1:102" ht="27.95" customHeight="1" thickBot="1" x14ac:dyDescent="0.25">
      <c r="A532" s="383"/>
      <c r="B532" s="234" t="s">
        <v>574</v>
      </c>
      <c r="C532" s="128" t="s">
        <v>1172</v>
      </c>
      <c r="D532" s="664"/>
      <c r="E532" s="665"/>
      <c r="F532" s="664"/>
      <c r="G532" s="665"/>
      <c r="H532" s="664"/>
      <c r="I532" s="665"/>
      <c r="J532" s="664"/>
      <c r="K532" s="665"/>
      <c r="L532" s="664"/>
      <c r="M532" s="665"/>
      <c r="N532" s="664"/>
      <c r="O532" s="665"/>
      <c r="P532" s="664"/>
      <c r="Q532" s="665"/>
      <c r="R532" s="664"/>
      <c r="S532" s="665"/>
      <c r="T532" s="81"/>
      <c r="U532" s="67">
        <f t="shared" si="48"/>
        <v>0</v>
      </c>
      <c r="V532" s="391">
        <v>15</v>
      </c>
      <c r="W532" s="85">
        <f>COUNTIF(D532:S532,"a")+COUNTIF(D532:S532,"s")</f>
        <v>0</v>
      </c>
      <c r="X532" s="335"/>
      <c r="Z532" s="302"/>
    </row>
    <row r="533" spans="1:102" ht="19.5" customHeight="1" thickTop="1" thickBot="1" x14ac:dyDescent="0.25">
      <c r="A533" s="383"/>
      <c r="B533" s="80"/>
      <c r="C533" s="128"/>
      <c r="D533" s="677" t="s">
        <v>515</v>
      </c>
      <c r="E533" s="760"/>
      <c r="F533" s="760"/>
      <c r="G533" s="760"/>
      <c r="H533" s="760"/>
      <c r="I533" s="760"/>
      <c r="J533" s="760"/>
      <c r="K533" s="760"/>
      <c r="L533" s="760"/>
      <c r="M533" s="760"/>
      <c r="N533" s="760"/>
      <c r="O533" s="760"/>
      <c r="P533" s="760"/>
      <c r="Q533" s="760"/>
      <c r="R533" s="760"/>
      <c r="S533" s="760"/>
      <c r="T533" s="761"/>
      <c r="U533" s="2">
        <f>SUM(U525:U532)</f>
        <v>0</v>
      </c>
      <c r="V533" s="388">
        <f>SUM(V525:V527,V529:V532)</f>
        <v>120</v>
      </c>
      <c r="Z533" s="302"/>
    </row>
    <row r="534" spans="1:102" ht="21" customHeight="1" thickBot="1" x14ac:dyDescent="0.25">
      <c r="A534" s="383"/>
      <c r="B534" s="117"/>
      <c r="C534" s="124"/>
      <c r="D534" s="875"/>
      <c r="E534" s="682"/>
      <c r="F534" s="947">
        <v>60</v>
      </c>
      <c r="G534" s="675"/>
      <c r="H534" s="675"/>
      <c r="I534" s="675"/>
      <c r="J534" s="675"/>
      <c r="K534" s="675"/>
      <c r="L534" s="675"/>
      <c r="M534" s="675"/>
      <c r="N534" s="675"/>
      <c r="O534" s="675"/>
      <c r="P534" s="675"/>
      <c r="Q534" s="675"/>
      <c r="R534" s="675"/>
      <c r="S534" s="675"/>
      <c r="T534" s="675"/>
      <c r="U534" s="675"/>
      <c r="V534" s="676"/>
      <c r="Z534" s="302"/>
    </row>
    <row r="535" spans="1:102" ht="30" customHeight="1" thickBot="1" x14ac:dyDescent="0.25">
      <c r="A535" s="383"/>
      <c r="B535" s="235" t="s">
        <v>495</v>
      </c>
      <c r="C535" s="147" t="s">
        <v>507</v>
      </c>
      <c r="D535" s="13" t="s">
        <v>514</v>
      </c>
      <c r="E535" s="21"/>
      <c r="F535" s="22" t="s">
        <v>514</v>
      </c>
      <c r="G535" s="23"/>
      <c r="H535" s="13"/>
      <c r="I535" s="21"/>
      <c r="J535" s="12"/>
      <c r="K535" s="23"/>
      <c r="L535" s="13" t="s">
        <v>514</v>
      </c>
      <c r="M535" s="21"/>
      <c r="N535" s="22"/>
      <c r="O535" s="23"/>
      <c r="P535" s="14"/>
      <c r="Q535" s="15"/>
      <c r="R535" s="14"/>
      <c r="S535" s="15"/>
      <c r="T535" s="18"/>
      <c r="U535" s="19"/>
      <c r="V535" s="389"/>
      <c r="Z535" s="302"/>
    </row>
    <row r="536" spans="1:102" ht="27.95" customHeight="1" thickBot="1" x14ac:dyDescent="0.25">
      <c r="A536" s="383"/>
      <c r="B536" s="233" t="s">
        <v>496</v>
      </c>
      <c r="C536" s="218" t="s">
        <v>550</v>
      </c>
      <c r="D536" s="678"/>
      <c r="E536" s="679"/>
      <c r="F536" s="678"/>
      <c r="G536" s="679"/>
      <c r="H536" s="678"/>
      <c r="I536" s="679"/>
      <c r="J536" s="678"/>
      <c r="K536" s="679"/>
      <c r="L536" s="678"/>
      <c r="M536" s="679"/>
      <c r="N536" s="678"/>
      <c r="O536" s="679"/>
      <c r="P536" s="678"/>
      <c r="Q536" s="679"/>
      <c r="R536" s="678"/>
      <c r="S536" s="679"/>
      <c r="T536" s="73"/>
      <c r="U536" s="66">
        <f>IF(OR(D536="s",F536="s",H536="s",J536="s",L536="s",N536="s",P536="s",R536="s"), 0, IF(OR(D536="a",F536="a",H536="a",J536="a",L536="a",N536="a",P536="a",R536="a"),V536,0))</f>
        <v>0</v>
      </c>
      <c r="V536" s="390">
        <v>10</v>
      </c>
      <c r="W536" s="85">
        <f>COUNTIF(D536:S536,"a")+COUNTIF(D536:S536,"s")</f>
        <v>0</v>
      </c>
      <c r="X536" s="335"/>
      <c r="Z536" s="302" t="s">
        <v>239</v>
      </c>
    </row>
    <row r="537" spans="1:102" s="72" customFormat="1" ht="27.95" customHeight="1" thickBot="1" x14ac:dyDescent="0.25">
      <c r="A537" s="383"/>
      <c r="B537" s="234" t="s">
        <v>497</v>
      </c>
      <c r="C537" s="191" t="s">
        <v>209</v>
      </c>
      <c r="D537" s="666"/>
      <c r="E537" s="667"/>
      <c r="F537" s="666"/>
      <c r="G537" s="667"/>
      <c r="H537" s="666"/>
      <c r="I537" s="667"/>
      <c r="J537" s="666"/>
      <c r="K537" s="667"/>
      <c r="L537" s="666"/>
      <c r="M537" s="667"/>
      <c r="N537" s="666"/>
      <c r="O537" s="667"/>
      <c r="P537" s="666"/>
      <c r="Q537" s="667"/>
      <c r="R537" s="666"/>
      <c r="S537" s="667"/>
      <c r="T537" s="73"/>
      <c r="U537" s="63">
        <f>IF(OR(D537="s",F537="s",H537="s",J537="s",L537="s",N537="s",P537="s",R537="s"), 0, IF(OR(D537="a",F537="a",H537="a",J537="a",L537="a",N537="a",P537="a",R537="a"),V537,0))</f>
        <v>0</v>
      </c>
      <c r="V537" s="387">
        <v>10</v>
      </c>
      <c r="W537" s="85">
        <f>COUNTIF(D537:S537,"a")+COUNTIF(D537:S537,"s")</f>
        <v>0</v>
      </c>
      <c r="X537" s="335"/>
      <c r="Y537" s="287"/>
      <c r="Z537" s="302" t="s">
        <v>239</v>
      </c>
      <c r="AA537" s="280"/>
      <c r="AB537" s="280"/>
      <c r="AC537" s="280"/>
      <c r="AD537" s="280"/>
      <c r="AE537" s="280"/>
      <c r="AF537" s="280"/>
      <c r="AG537" s="280"/>
      <c r="AH537" s="280"/>
      <c r="AI537" s="280"/>
      <c r="AJ537" s="280"/>
      <c r="AK537" s="280"/>
      <c r="AL537" s="280"/>
      <c r="AM537" s="280"/>
      <c r="AN537" s="280"/>
      <c r="AO537" s="280"/>
      <c r="AP537" s="280"/>
      <c r="AQ537" s="280"/>
      <c r="AR537" s="280"/>
      <c r="AS537" s="280"/>
      <c r="AT537" s="280"/>
      <c r="AU537" s="280"/>
      <c r="AV537" s="280"/>
      <c r="AW537" s="280"/>
      <c r="AX537" s="280"/>
      <c r="AY537" s="280"/>
      <c r="AZ537" s="280"/>
      <c r="BA537" s="280"/>
      <c r="BB537" s="280"/>
      <c r="BC537" s="280"/>
      <c r="BD537" s="280"/>
      <c r="BE537" s="280"/>
      <c r="BF537" s="280"/>
      <c r="BG537" s="280"/>
      <c r="BH537" s="280"/>
      <c r="BI537" s="280"/>
      <c r="BJ537" s="280"/>
      <c r="BK537" s="280"/>
      <c r="BL537" s="280"/>
      <c r="BM537" s="280"/>
      <c r="BN537" s="280"/>
      <c r="BO537" s="280"/>
      <c r="BP537" s="280"/>
      <c r="BQ537" s="280"/>
      <c r="BR537" s="280"/>
      <c r="BS537" s="280"/>
      <c r="BT537" s="280"/>
      <c r="BU537" s="280"/>
      <c r="BV537" s="280"/>
      <c r="BW537" s="280"/>
      <c r="BX537" s="280"/>
      <c r="BY537" s="280"/>
      <c r="BZ537" s="280"/>
      <c r="CA537" s="280"/>
      <c r="CB537" s="280"/>
      <c r="CC537" s="280"/>
      <c r="CD537" s="280"/>
      <c r="CE537" s="280"/>
      <c r="CF537" s="280"/>
      <c r="CG537" s="280"/>
      <c r="CH537" s="280"/>
      <c r="CI537" s="280"/>
      <c r="CJ537" s="280"/>
      <c r="CK537" s="280"/>
      <c r="CL537" s="280"/>
      <c r="CM537" s="280"/>
      <c r="CN537" s="280"/>
      <c r="CO537" s="280"/>
      <c r="CP537" s="280"/>
      <c r="CQ537" s="280"/>
      <c r="CR537" s="280"/>
      <c r="CS537" s="280"/>
      <c r="CT537" s="280"/>
      <c r="CU537" s="280"/>
      <c r="CV537" s="280"/>
      <c r="CW537" s="282"/>
      <c r="CX537" s="282"/>
    </row>
    <row r="538" spans="1:102" ht="27.95" customHeight="1" x14ac:dyDescent="0.2">
      <c r="A538" s="383"/>
      <c r="B538" s="234" t="s">
        <v>498</v>
      </c>
      <c r="C538" s="191" t="s">
        <v>283</v>
      </c>
      <c r="D538" s="666"/>
      <c r="E538" s="667"/>
      <c r="F538" s="666"/>
      <c r="G538" s="667"/>
      <c r="H538" s="666"/>
      <c r="I538" s="667"/>
      <c r="J538" s="666"/>
      <c r="K538" s="667"/>
      <c r="L538" s="666"/>
      <c r="M538" s="667"/>
      <c r="N538" s="666"/>
      <c r="O538" s="667"/>
      <c r="P538" s="666"/>
      <c r="Q538" s="667"/>
      <c r="R538" s="666"/>
      <c r="S538" s="667"/>
      <c r="T538" s="73"/>
      <c r="U538" s="63">
        <f>IF(OR(D538="s",F538="s",H538="s",J538="s",L538="s",N538="s",P538="s",R538="s"), 0, IF(OR(D538="a",F538="a",H538="a",J538="a",L538="a",N538="a",P538="a",R538="a"),V538,0))</f>
        <v>0</v>
      </c>
      <c r="V538" s="387">
        <v>10</v>
      </c>
      <c r="W538" s="85">
        <f>COUNTIF(D538:S538,"a")+COUNTIF(D538:S538,"s")</f>
        <v>0</v>
      </c>
      <c r="X538" s="335"/>
      <c r="Z538" s="302" t="s">
        <v>239</v>
      </c>
    </row>
    <row r="539" spans="1:102" ht="27.95" customHeight="1" thickBot="1" x14ac:dyDescent="0.25">
      <c r="A539" s="383"/>
      <c r="B539" s="234" t="s">
        <v>499</v>
      </c>
      <c r="C539" s="191" t="s">
        <v>169</v>
      </c>
      <c r="D539" s="664"/>
      <c r="E539" s="665"/>
      <c r="F539" s="664"/>
      <c r="G539" s="665"/>
      <c r="H539" s="664"/>
      <c r="I539" s="665"/>
      <c r="J539" s="664"/>
      <c r="K539" s="665"/>
      <c r="L539" s="664"/>
      <c r="M539" s="665"/>
      <c r="N539" s="664"/>
      <c r="O539" s="665"/>
      <c r="P539" s="664"/>
      <c r="Q539" s="665"/>
      <c r="R539" s="664"/>
      <c r="S539" s="665"/>
      <c r="T539" s="73"/>
      <c r="U539" s="67">
        <f>IF(OR(D539="s",F539="s",H539="s",J539="s",L539="s",N539="s",P539="s",R539="s"), 0, IF(OR(D539="a",F539="a",H539="a",J539="a",L539="a",N539="a",P539="a",R539="a"),V539,0))</f>
        <v>0</v>
      </c>
      <c r="V539" s="387">
        <v>10</v>
      </c>
      <c r="W539" s="85">
        <f>COUNTIF(D539:S539,"a")+COUNTIF(D539:S539,"s")</f>
        <v>0</v>
      </c>
      <c r="X539" s="335"/>
      <c r="Z539" s="302" t="s">
        <v>239</v>
      </c>
    </row>
    <row r="540" spans="1:102" ht="21.6" customHeight="1" thickTop="1" thickBot="1" x14ac:dyDescent="0.25">
      <c r="A540" s="383"/>
      <c r="B540" s="179"/>
      <c r="C540" s="164"/>
      <c r="D540" s="677" t="s">
        <v>515</v>
      </c>
      <c r="E540" s="760"/>
      <c r="F540" s="760"/>
      <c r="G540" s="760"/>
      <c r="H540" s="760"/>
      <c r="I540" s="760"/>
      <c r="J540" s="760"/>
      <c r="K540" s="760"/>
      <c r="L540" s="760"/>
      <c r="M540" s="760"/>
      <c r="N540" s="760"/>
      <c r="O540" s="760"/>
      <c r="P540" s="760"/>
      <c r="Q540" s="760"/>
      <c r="R540" s="760"/>
      <c r="S540" s="760"/>
      <c r="T540" s="761"/>
      <c r="U540" s="2">
        <f>SUM(U536:U539)</f>
        <v>0</v>
      </c>
      <c r="V540" s="388">
        <f>SUM(V536:V539)</f>
        <v>40</v>
      </c>
      <c r="Y540" s="306"/>
      <c r="Z540" s="302"/>
    </row>
    <row r="541" spans="1:102" ht="21" customHeight="1" thickBot="1" x14ac:dyDescent="0.25">
      <c r="A541" s="382"/>
      <c r="B541" s="602"/>
      <c r="C541" s="603"/>
      <c r="D541" s="875"/>
      <c r="E541" s="682"/>
      <c r="F541" s="934">
        <v>40</v>
      </c>
      <c r="G541" s="675"/>
      <c r="H541" s="675"/>
      <c r="I541" s="675"/>
      <c r="J541" s="675"/>
      <c r="K541" s="675"/>
      <c r="L541" s="675"/>
      <c r="M541" s="675"/>
      <c r="N541" s="675"/>
      <c r="O541" s="675"/>
      <c r="P541" s="675"/>
      <c r="Q541" s="675"/>
      <c r="R541" s="675"/>
      <c r="S541" s="675"/>
      <c r="T541" s="675"/>
      <c r="U541" s="675"/>
      <c r="V541" s="676"/>
      <c r="Z541" s="302"/>
    </row>
    <row r="542" spans="1:102" ht="33" customHeight="1" thickBot="1" x14ac:dyDescent="0.25">
      <c r="A542" s="441"/>
      <c r="B542" s="404" t="s">
        <v>500</v>
      </c>
      <c r="C542" s="915" t="s">
        <v>73</v>
      </c>
      <c r="D542" s="916"/>
      <c r="E542" s="916"/>
      <c r="F542" s="916"/>
      <c r="G542" s="916"/>
      <c r="H542" s="916"/>
      <c r="I542" s="916"/>
      <c r="J542" s="916"/>
      <c r="K542" s="916"/>
      <c r="L542" s="916"/>
      <c r="M542" s="916"/>
      <c r="N542" s="916"/>
      <c r="O542" s="916"/>
      <c r="P542" s="916"/>
      <c r="Q542" s="916"/>
      <c r="R542" s="916"/>
      <c r="S542" s="916"/>
      <c r="T542" s="916"/>
      <c r="U542" s="916"/>
      <c r="V542" s="917"/>
      <c r="Z542" s="302"/>
    </row>
    <row r="543" spans="1:102" ht="30" customHeight="1" thickBot="1" x14ac:dyDescent="0.25">
      <c r="A543" s="396"/>
      <c r="B543" s="235" t="s">
        <v>501</v>
      </c>
      <c r="C543" s="137" t="s">
        <v>602</v>
      </c>
      <c r="D543" s="13" t="s">
        <v>514</v>
      </c>
      <c r="E543" s="48"/>
      <c r="F543" s="49"/>
      <c r="G543" s="50"/>
      <c r="H543" s="51"/>
      <c r="I543" s="48"/>
      <c r="J543" s="49"/>
      <c r="K543" s="50"/>
      <c r="L543" s="13" t="s">
        <v>514</v>
      </c>
      <c r="M543" s="48"/>
      <c r="N543" s="49"/>
      <c r="O543" s="50"/>
      <c r="P543" s="51"/>
      <c r="Q543" s="48"/>
      <c r="R543" s="52"/>
      <c r="S543" s="53"/>
      <c r="T543" s="54"/>
      <c r="U543" s="32"/>
      <c r="V543" s="32"/>
      <c r="Z543" s="302"/>
    </row>
    <row r="544" spans="1:102" ht="27.95" customHeight="1" x14ac:dyDescent="0.2">
      <c r="A544" s="383"/>
      <c r="B544" s="233" t="s">
        <v>502</v>
      </c>
      <c r="C544" s="121" t="s">
        <v>670</v>
      </c>
      <c r="D544" s="678"/>
      <c r="E544" s="679"/>
      <c r="F544" s="678"/>
      <c r="G544" s="679"/>
      <c r="H544" s="678"/>
      <c r="I544" s="679"/>
      <c r="J544" s="678"/>
      <c r="K544" s="679"/>
      <c r="L544" s="678"/>
      <c r="M544" s="679"/>
      <c r="N544" s="678"/>
      <c r="O544" s="679"/>
      <c r="P544" s="678"/>
      <c r="Q544" s="679"/>
      <c r="R544" s="678"/>
      <c r="S544" s="679"/>
      <c r="T544" s="73"/>
      <c r="U544" s="66">
        <f t="shared" ref="U544:U550" si="49">IF(OR(D544="s",F544="s",H544="s",J544="s",L544="s",N544="s",P544="s",R544="s"), 0, IF(OR(D544="a",F544="a",H544="a",J544="a",L544="a",N544="a",P544="a",R544="a"),V544,0))</f>
        <v>0</v>
      </c>
      <c r="V544" s="390">
        <v>10</v>
      </c>
      <c r="W544" s="85">
        <f t="shared" ref="W544:W550" si="50">COUNTIF(D544:S544,"a")+COUNTIF(D544:S544,"s")</f>
        <v>0</v>
      </c>
      <c r="X544" s="335"/>
      <c r="Z544" s="302"/>
    </row>
    <row r="545" spans="1:26" ht="27.95" customHeight="1" x14ac:dyDescent="0.2">
      <c r="A545" s="383"/>
      <c r="B545" s="234" t="s">
        <v>659</v>
      </c>
      <c r="C545" s="128" t="s">
        <v>671</v>
      </c>
      <c r="D545" s="666"/>
      <c r="E545" s="667"/>
      <c r="F545" s="666"/>
      <c r="G545" s="667"/>
      <c r="H545" s="666"/>
      <c r="I545" s="667"/>
      <c r="J545" s="666"/>
      <c r="K545" s="667"/>
      <c r="L545" s="666"/>
      <c r="M545" s="667"/>
      <c r="N545" s="666"/>
      <c r="O545" s="667"/>
      <c r="P545" s="666"/>
      <c r="Q545" s="667"/>
      <c r="R545" s="666"/>
      <c r="S545" s="667"/>
      <c r="T545" s="73"/>
      <c r="U545" s="63">
        <f t="shared" si="49"/>
        <v>0</v>
      </c>
      <c r="V545" s="387">
        <v>10</v>
      </c>
      <c r="W545" s="85">
        <f t="shared" si="50"/>
        <v>0</v>
      </c>
      <c r="X545" s="335"/>
      <c r="Z545" s="302"/>
    </row>
    <row r="546" spans="1:26" ht="27.95" customHeight="1" x14ac:dyDescent="0.2">
      <c r="A546" s="383"/>
      <c r="B546" s="234" t="s">
        <v>503</v>
      </c>
      <c r="C546" s="128" t="s">
        <v>672</v>
      </c>
      <c r="D546" s="666"/>
      <c r="E546" s="667"/>
      <c r="F546" s="666"/>
      <c r="G546" s="667"/>
      <c r="H546" s="666"/>
      <c r="I546" s="667"/>
      <c r="J546" s="666"/>
      <c r="K546" s="667"/>
      <c r="L546" s="666"/>
      <c r="M546" s="667"/>
      <c r="N546" s="666"/>
      <c r="O546" s="667"/>
      <c r="P546" s="666"/>
      <c r="Q546" s="667"/>
      <c r="R546" s="666"/>
      <c r="S546" s="667"/>
      <c r="T546" s="73"/>
      <c r="U546" s="63">
        <f t="shared" si="49"/>
        <v>0</v>
      </c>
      <c r="V546" s="387">
        <v>10</v>
      </c>
      <c r="W546" s="85">
        <f t="shared" si="50"/>
        <v>0</v>
      </c>
      <c r="X546" s="335"/>
      <c r="Z546" s="302" t="s">
        <v>239</v>
      </c>
    </row>
    <row r="547" spans="1:26" ht="27.95" customHeight="1" x14ac:dyDescent="0.2">
      <c r="A547" s="383"/>
      <c r="B547" s="234" t="s">
        <v>661</v>
      </c>
      <c r="C547" s="481" t="s">
        <v>673</v>
      </c>
      <c r="D547" s="713"/>
      <c r="E547" s="714"/>
      <c r="F547" s="713"/>
      <c r="G547" s="714"/>
      <c r="H547" s="713"/>
      <c r="I547" s="714"/>
      <c r="J547" s="713"/>
      <c r="K547" s="714"/>
      <c r="L547" s="713"/>
      <c r="M547" s="714"/>
      <c r="N547" s="713"/>
      <c r="O547" s="714"/>
      <c r="P547" s="713"/>
      <c r="Q547" s="714"/>
      <c r="R547" s="713"/>
      <c r="S547" s="714"/>
      <c r="T547" s="73"/>
      <c r="U547" s="67">
        <f t="shared" si="49"/>
        <v>0</v>
      </c>
      <c r="V547" s="391">
        <v>10</v>
      </c>
      <c r="W547" s="85">
        <f t="shared" si="50"/>
        <v>0</v>
      </c>
      <c r="X547" s="335"/>
      <c r="Z547" s="302" t="s">
        <v>239</v>
      </c>
    </row>
    <row r="548" spans="1:26" ht="45" customHeight="1" x14ac:dyDescent="0.2">
      <c r="A548" s="383"/>
      <c r="B548" s="234" t="s">
        <v>504</v>
      </c>
      <c r="C548" s="128" t="s">
        <v>674</v>
      </c>
      <c r="D548" s="713"/>
      <c r="E548" s="714"/>
      <c r="F548" s="713"/>
      <c r="G548" s="714"/>
      <c r="H548" s="713"/>
      <c r="I548" s="714"/>
      <c r="J548" s="713"/>
      <c r="K548" s="714"/>
      <c r="L548" s="713"/>
      <c r="M548" s="714"/>
      <c r="N548" s="713"/>
      <c r="O548" s="714"/>
      <c r="P548" s="713"/>
      <c r="Q548" s="714"/>
      <c r="R548" s="713"/>
      <c r="S548" s="714"/>
      <c r="T548" s="73"/>
      <c r="U548" s="67">
        <f t="shared" si="49"/>
        <v>0</v>
      </c>
      <c r="V548" s="391">
        <v>10</v>
      </c>
      <c r="W548" s="85">
        <f t="shared" si="50"/>
        <v>0</v>
      </c>
      <c r="X548" s="335"/>
      <c r="Z548" s="302"/>
    </row>
    <row r="549" spans="1:26" ht="27.95" customHeight="1" x14ac:dyDescent="0.2">
      <c r="A549" s="383"/>
      <c r="B549" s="261" t="s">
        <v>229</v>
      </c>
      <c r="C549" s="128" t="s">
        <v>675</v>
      </c>
      <c r="D549" s="713"/>
      <c r="E549" s="714"/>
      <c r="F549" s="713"/>
      <c r="G549" s="714"/>
      <c r="H549" s="713"/>
      <c r="I549" s="714"/>
      <c r="J549" s="713"/>
      <c r="K549" s="714"/>
      <c r="L549" s="713"/>
      <c r="M549" s="714"/>
      <c r="N549" s="713"/>
      <c r="O549" s="714"/>
      <c r="P549" s="713"/>
      <c r="Q549" s="714"/>
      <c r="R549" s="713"/>
      <c r="S549" s="714"/>
      <c r="T549" s="73"/>
      <c r="U549" s="67">
        <f t="shared" si="49"/>
        <v>0</v>
      </c>
      <c r="V549" s="391">
        <v>10</v>
      </c>
      <c r="W549" s="85">
        <f t="shared" si="50"/>
        <v>0</v>
      </c>
      <c r="X549" s="335"/>
      <c r="Z549" s="302" t="s">
        <v>239</v>
      </c>
    </row>
    <row r="550" spans="1:26" ht="45" customHeight="1" thickBot="1" x14ac:dyDescent="0.25">
      <c r="A550" s="383"/>
      <c r="B550" s="234" t="s">
        <v>660</v>
      </c>
      <c r="C550" s="128" t="s">
        <v>676</v>
      </c>
      <c r="D550" s="664"/>
      <c r="E550" s="665"/>
      <c r="F550" s="664"/>
      <c r="G550" s="665"/>
      <c r="H550" s="664"/>
      <c r="I550" s="665"/>
      <c r="J550" s="664"/>
      <c r="K550" s="665"/>
      <c r="L550" s="664"/>
      <c r="M550" s="665"/>
      <c r="N550" s="664"/>
      <c r="O550" s="665"/>
      <c r="P550" s="664"/>
      <c r="Q550" s="665"/>
      <c r="R550" s="664"/>
      <c r="S550" s="665"/>
      <c r="T550" s="73"/>
      <c r="U550" s="63">
        <f t="shared" si="49"/>
        <v>0</v>
      </c>
      <c r="V550" s="399">
        <v>10</v>
      </c>
      <c r="W550" s="85">
        <f t="shared" si="50"/>
        <v>0</v>
      </c>
      <c r="X550" s="335"/>
      <c r="Z550" s="302"/>
    </row>
    <row r="551" spans="1:26" ht="20.45" customHeight="1" thickTop="1" thickBot="1" x14ac:dyDescent="0.25">
      <c r="A551" s="396"/>
      <c r="B551" s="80"/>
      <c r="C551" s="164"/>
      <c r="D551" s="677" t="s">
        <v>515</v>
      </c>
      <c r="E551" s="760"/>
      <c r="F551" s="760"/>
      <c r="G551" s="760"/>
      <c r="H551" s="760"/>
      <c r="I551" s="760"/>
      <c r="J551" s="760"/>
      <c r="K551" s="760"/>
      <c r="L551" s="760"/>
      <c r="M551" s="760"/>
      <c r="N551" s="760"/>
      <c r="O551" s="760"/>
      <c r="P551" s="760"/>
      <c r="Q551" s="760"/>
      <c r="R551" s="760"/>
      <c r="S551" s="760"/>
      <c r="T551" s="761"/>
      <c r="U551" s="2">
        <f>SUM(U544:U550)</f>
        <v>0</v>
      </c>
      <c r="V551" s="437">
        <f>SUM(V544:V550)</f>
        <v>70</v>
      </c>
      <c r="Y551" s="306"/>
      <c r="Z551" s="302"/>
    </row>
    <row r="552" spans="1:26" ht="20.45" customHeight="1" thickBot="1" x14ac:dyDescent="0.25">
      <c r="A552" s="184"/>
      <c r="B552" s="116"/>
      <c r="C552" s="365"/>
      <c r="D552" s="875"/>
      <c r="E552" s="682"/>
      <c r="F552" s="946">
        <v>30</v>
      </c>
      <c r="G552" s="675"/>
      <c r="H552" s="675"/>
      <c r="I552" s="675"/>
      <c r="J552" s="675"/>
      <c r="K552" s="675"/>
      <c r="L552" s="675"/>
      <c r="M552" s="675"/>
      <c r="N552" s="675"/>
      <c r="O552" s="675"/>
      <c r="P552" s="675"/>
      <c r="Q552" s="675"/>
      <c r="R552" s="675"/>
      <c r="S552" s="675"/>
      <c r="T552" s="675"/>
      <c r="U552" s="675"/>
      <c r="V552" s="676"/>
      <c r="Z552" s="302"/>
    </row>
    <row r="553" spans="1:26" ht="30" customHeight="1" thickBot="1" x14ac:dyDescent="0.25">
      <c r="A553" s="380"/>
      <c r="B553" s="244" t="s">
        <v>121</v>
      </c>
      <c r="C553" s="408" t="s">
        <v>420</v>
      </c>
      <c r="D553" s="227" t="s">
        <v>514</v>
      </c>
      <c r="E553" s="410"/>
      <c r="F553" s="324"/>
      <c r="G553" s="409"/>
      <c r="H553" s="227"/>
      <c r="I553" s="410"/>
      <c r="J553" s="324"/>
      <c r="K553" s="409"/>
      <c r="L553" s="227"/>
      <c r="M553" s="410"/>
      <c r="N553" s="324"/>
      <c r="O553" s="452"/>
      <c r="P553" s="451"/>
      <c r="Q553" s="450"/>
      <c r="R553" s="453"/>
      <c r="S553" s="452"/>
      <c r="T553" s="406"/>
      <c r="U553" s="443"/>
      <c r="V553" s="443"/>
      <c r="Z553" s="302"/>
    </row>
    <row r="554" spans="1:26" ht="60.75" x14ac:dyDescent="0.2">
      <c r="A554" s="383"/>
      <c r="B554" s="233" t="s">
        <v>31</v>
      </c>
      <c r="C554" s="121" t="s">
        <v>389</v>
      </c>
      <c r="D554" s="678"/>
      <c r="E554" s="679"/>
      <c r="F554" s="678"/>
      <c r="G554" s="679"/>
      <c r="H554" s="678"/>
      <c r="I554" s="679"/>
      <c r="J554" s="678"/>
      <c r="K554" s="679"/>
      <c r="L554" s="678"/>
      <c r="M554" s="679"/>
      <c r="N554" s="678"/>
      <c r="O554" s="679"/>
      <c r="P554" s="678"/>
      <c r="Q554" s="679"/>
      <c r="R554" s="678"/>
      <c r="S554" s="679"/>
      <c r="T554" s="73"/>
      <c r="U554" s="66">
        <f t="shared" ref="U554:U559" si="51">IF(OR(D554="s",F554="s",H554="s",J554="s",L554="s",N554="s",P554="s",R554="s"), 0, IF(OR(D554="a",F554="a",H554="a",J554="a",L554="a",N554="a",P554="a",R554="a"),V554,0))</f>
        <v>0</v>
      </c>
      <c r="V554" s="390">
        <v>20</v>
      </c>
      <c r="W554" s="85">
        <f t="shared" ref="W554:W568" si="52">COUNTIF(D554:S554,"a")+COUNTIF(D554:S554,"s")</f>
        <v>0</v>
      </c>
      <c r="X554" s="335"/>
      <c r="Z554" s="302" t="s">
        <v>239</v>
      </c>
    </row>
    <row r="555" spans="1:26" ht="106.5" customHeight="1" x14ac:dyDescent="0.2">
      <c r="A555" s="383"/>
      <c r="B555" s="234" t="s">
        <v>23</v>
      </c>
      <c r="C555" s="128" t="s">
        <v>0</v>
      </c>
      <c r="D555" s="666"/>
      <c r="E555" s="667"/>
      <c r="F555" s="666"/>
      <c r="G555" s="667"/>
      <c r="H555" s="666"/>
      <c r="I555" s="667"/>
      <c r="J555" s="666"/>
      <c r="K555" s="667"/>
      <c r="L555" s="666"/>
      <c r="M555" s="667"/>
      <c r="N555" s="666"/>
      <c r="O555" s="667"/>
      <c r="P555" s="666"/>
      <c r="Q555" s="667"/>
      <c r="R555" s="666"/>
      <c r="S555" s="667"/>
      <c r="T555" s="73"/>
      <c r="U555" s="63">
        <f t="shared" si="51"/>
        <v>0</v>
      </c>
      <c r="V555" s="387">
        <v>10</v>
      </c>
      <c r="W555" s="85">
        <f>COUNTIF(D555:S555,"a")+COUNTIF(D555:S555,"s")</f>
        <v>0</v>
      </c>
      <c r="X555" s="335"/>
      <c r="Z555" s="302" t="s">
        <v>239</v>
      </c>
    </row>
    <row r="556" spans="1:26" ht="27.95" customHeight="1" x14ac:dyDescent="0.2">
      <c r="A556" s="383"/>
      <c r="B556" s="234" t="s">
        <v>27</v>
      </c>
      <c r="C556" s="128" t="s">
        <v>677</v>
      </c>
      <c r="D556" s="666"/>
      <c r="E556" s="667"/>
      <c r="F556" s="666"/>
      <c r="G556" s="667"/>
      <c r="H556" s="666"/>
      <c r="I556" s="667"/>
      <c r="J556" s="666"/>
      <c r="K556" s="667"/>
      <c r="L556" s="666"/>
      <c r="M556" s="667"/>
      <c r="N556" s="666"/>
      <c r="O556" s="667"/>
      <c r="P556" s="666"/>
      <c r="Q556" s="667"/>
      <c r="R556" s="666"/>
      <c r="S556" s="667"/>
      <c r="T556" s="73"/>
      <c r="U556" s="63">
        <f t="shared" si="51"/>
        <v>0</v>
      </c>
      <c r="V556" s="387">
        <v>5</v>
      </c>
      <c r="W556" s="85">
        <f>COUNTIF(D556:S556,"a")+COUNTIF(D556:S556,"s")</f>
        <v>0</v>
      </c>
      <c r="X556" s="335"/>
      <c r="Z556" s="302" t="s">
        <v>239</v>
      </c>
    </row>
    <row r="557" spans="1:26" ht="27.95" customHeight="1" x14ac:dyDescent="0.2">
      <c r="A557" s="383"/>
      <c r="B557" s="234" t="s">
        <v>662</v>
      </c>
      <c r="C557" s="128" t="s">
        <v>678</v>
      </c>
      <c r="D557" s="666"/>
      <c r="E557" s="667"/>
      <c r="F557" s="666"/>
      <c r="G557" s="667"/>
      <c r="H557" s="666"/>
      <c r="I557" s="667"/>
      <c r="J557" s="666"/>
      <c r="K557" s="667"/>
      <c r="L557" s="666"/>
      <c r="M557" s="667"/>
      <c r="N557" s="666"/>
      <c r="O557" s="667"/>
      <c r="P557" s="666"/>
      <c r="Q557" s="667"/>
      <c r="R557" s="666"/>
      <c r="S557" s="667"/>
      <c r="T557" s="73"/>
      <c r="U557" s="63">
        <f t="shared" si="51"/>
        <v>0</v>
      </c>
      <c r="V557" s="387">
        <v>5</v>
      </c>
      <c r="W557" s="85">
        <f>COUNTIF(D557:S557,"a")+COUNTIF(D557:S557,"s")</f>
        <v>0</v>
      </c>
      <c r="X557" s="335"/>
      <c r="Z557" s="302" t="s">
        <v>239</v>
      </c>
    </row>
    <row r="558" spans="1:26" ht="27.95" customHeight="1" x14ac:dyDescent="0.2">
      <c r="A558" s="383"/>
      <c r="B558" s="234" t="s">
        <v>24</v>
      </c>
      <c r="C558" s="128" t="s">
        <v>679</v>
      </c>
      <c r="D558" s="666"/>
      <c r="E558" s="667"/>
      <c r="F558" s="666"/>
      <c r="G558" s="667"/>
      <c r="H558" s="666"/>
      <c r="I558" s="667"/>
      <c r="J558" s="666"/>
      <c r="K558" s="667"/>
      <c r="L558" s="666"/>
      <c r="M558" s="667"/>
      <c r="N558" s="666"/>
      <c r="O558" s="667"/>
      <c r="P558" s="666"/>
      <c r="Q558" s="667"/>
      <c r="R558" s="666"/>
      <c r="S558" s="667"/>
      <c r="T558" s="73"/>
      <c r="U558" s="63">
        <f t="shared" si="51"/>
        <v>0</v>
      </c>
      <c r="V558" s="387">
        <v>5</v>
      </c>
      <c r="W558" s="85">
        <f>COUNTIF(D558:S558,"a")+COUNTIF(D558:S558,"s")</f>
        <v>0</v>
      </c>
      <c r="X558" s="335"/>
      <c r="Z558" s="302"/>
    </row>
    <row r="559" spans="1:26" ht="45" customHeight="1" x14ac:dyDescent="0.2">
      <c r="A559" s="383"/>
      <c r="B559" s="234" t="s">
        <v>663</v>
      </c>
      <c r="C559" s="128" t="s">
        <v>680</v>
      </c>
      <c r="D559" s="666"/>
      <c r="E559" s="667"/>
      <c r="F559" s="666"/>
      <c r="G559" s="667"/>
      <c r="H559" s="666"/>
      <c r="I559" s="667"/>
      <c r="J559" s="666"/>
      <c r="K559" s="667"/>
      <c r="L559" s="666"/>
      <c r="M559" s="667"/>
      <c r="N559" s="666"/>
      <c r="O559" s="667"/>
      <c r="P559" s="666"/>
      <c r="Q559" s="667"/>
      <c r="R559" s="666"/>
      <c r="S559" s="667"/>
      <c r="T559" s="73"/>
      <c r="U559" s="63">
        <f t="shared" si="51"/>
        <v>0</v>
      </c>
      <c r="V559" s="387">
        <v>10</v>
      </c>
      <c r="W559" s="85">
        <f>COUNTIF(D559:S559,"a")+COUNTIF(D559:S559,"s")</f>
        <v>0</v>
      </c>
      <c r="X559" s="335"/>
      <c r="Z559" s="302"/>
    </row>
    <row r="560" spans="1:26" ht="27.95" customHeight="1" x14ac:dyDescent="0.2">
      <c r="A560" s="383"/>
      <c r="B560" s="234" t="s">
        <v>29</v>
      </c>
      <c r="C560" s="128" t="s">
        <v>681</v>
      </c>
      <c r="D560" s="666"/>
      <c r="E560" s="667"/>
      <c r="F560" s="666"/>
      <c r="G560" s="667"/>
      <c r="H560" s="666"/>
      <c r="I560" s="667"/>
      <c r="J560" s="666"/>
      <c r="K560" s="667"/>
      <c r="L560" s="666"/>
      <c r="M560" s="667"/>
      <c r="N560" s="666"/>
      <c r="O560" s="667"/>
      <c r="P560" s="666"/>
      <c r="Q560" s="667"/>
      <c r="R560" s="666"/>
      <c r="S560" s="667"/>
      <c r="T560" s="73"/>
      <c r="U560" s="63">
        <f t="shared" ref="U560:U561" si="53">IF(OR(D560="s",F560="s",H560="s",J560="s",L560="s",N560="s",P560="s",R560="s"), 0, IF(OR(D560="a",F560="a",H560="a",J560="a",L560="a",N560="a",P560="a",R560="a"),V560,0))</f>
        <v>0</v>
      </c>
      <c r="V560" s="387">
        <v>5</v>
      </c>
      <c r="W560" s="85">
        <f t="shared" ref="W560" si="54">COUNTIF(D560:S560,"a")+COUNTIF(D560:S560,"s")</f>
        <v>0</v>
      </c>
      <c r="X560" s="335"/>
      <c r="Z560" s="302"/>
    </row>
    <row r="561" spans="1:86" s="3" customFormat="1" ht="45" customHeight="1" x14ac:dyDescent="0.2">
      <c r="A561" s="383"/>
      <c r="B561" s="234" t="s">
        <v>28</v>
      </c>
      <c r="C561" s="128" t="s">
        <v>682</v>
      </c>
      <c r="D561" s="666"/>
      <c r="E561" s="667"/>
      <c r="F561" s="666"/>
      <c r="G561" s="667"/>
      <c r="H561" s="666"/>
      <c r="I561" s="667"/>
      <c r="J561" s="666"/>
      <c r="K561" s="667"/>
      <c r="L561" s="666"/>
      <c r="M561" s="667"/>
      <c r="N561" s="666"/>
      <c r="O561" s="667"/>
      <c r="P561" s="666"/>
      <c r="Q561" s="667"/>
      <c r="R561" s="666"/>
      <c r="S561" s="667"/>
      <c r="T561" s="81"/>
      <c r="U561" s="63">
        <f t="shared" si="53"/>
        <v>0</v>
      </c>
      <c r="V561" s="387">
        <v>5</v>
      </c>
      <c r="W561" s="85">
        <f>IF((COUNTIF(D561:S561,"a")+COUNTIF(D561:S561,"s"))&gt;0,IF(OR((COUNTIF(D563:S563,"a")+COUNTIF(D563:S563,"s"))),0,COUNTIF(D561:S561,"a")+COUNTIF(D561:S561,"s")),COUNTIF(D561:S561,"a")+COUNTIF(D561:S561,"s"))</f>
        <v>0</v>
      </c>
      <c r="X561" s="334"/>
      <c r="Y561" s="280"/>
      <c r="Z561" s="302" t="s">
        <v>239</v>
      </c>
      <c r="AA561" s="280"/>
      <c r="AB561" s="280"/>
      <c r="AC561" s="280"/>
      <c r="AD561" s="280"/>
      <c r="AE561" s="280"/>
      <c r="AF561" s="280"/>
      <c r="AG561" s="280"/>
      <c r="AH561" s="280"/>
      <c r="AI561" s="280"/>
      <c r="AJ561" s="280"/>
      <c r="AK561" s="280"/>
      <c r="AL561" s="280"/>
      <c r="AM561" s="280"/>
      <c r="AN561" s="280"/>
      <c r="AO561" s="280"/>
      <c r="AP561" s="280"/>
      <c r="AQ561" s="280"/>
      <c r="AR561" s="280"/>
      <c r="AS561" s="280"/>
      <c r="AT561" s="280"/>
      <c r="AU561" s="280"/>
      <c r="AV561" s="280"/>
      <c r="AW561" s="280"/>
      <c r="AX561" s="280"/>
      <c r="AY561" s="280"/>
      <c r="AZ561" s="280"/>
      <c r="BA561" s="280"/>
      <c r="BB561" s="280"/>
      <c r="BC561" s="280"/>
      <c r="BD561" s="280"/>
      <c r="BE561" s="280"/>
      <c r="BF561" s="280"/>
      <c r="BG561" s="280"/>
      <c r="BH561" s="280"/>
      <c r="BI561" s="280"/>
      <c r="BJ561" s="280"/>
      <c r="BK561" s="280"/>
      <c r="BL561" s="280"/>
      <c r="BM561" s="280"/>
      <c r="BN561" s="280"/>
      <c r="BO561" s="280"/>
      <c r="BP561" s="280"/>
      <c r="BQ561" s="280"/>
      <c r="BR561" s="280"/>
      <c r="BS561" s="280"/>
      <c r="BT561" s="280"/>
      <c r="BU561" s="280"/>
      <c r="BV561" s="280"/>
      <c r="BW561" s="280"/>
      <c r="BX561" s="280"/>
      <c r="BY561" s="280"/>
      <c r="BZ561" s="280"/>
      <c r="CA561" s="280"/>
      <c r="CB561" s="280"/>
      <c r="CC561" s="280"/>
      <c r="CD561" s="280"/>
      <c r="CE561" s="280"/>
      <c r="CF561" s="280"/>
      <c r="CG561" s="280"/>
      <c r="CH561" s="280"/>
    </row>
    <row r="562" spans="1:86" s="3" customFormat="1" ht="27.95" customHeight="1" x14ac:dyDescent="0.2">
      <c r="A562" s="383"/>
      <c r="B562" s="234" t="s">
        <v>664</v>
      </c>
      <c r="C562" s="128" t="s">
        <v>683</v>
      </c>
      <c r="D562" s="666"/>
      <c r="E562" s="667"/>
      <c r="F562" s="666"/>
      <c r="G562" s="667"/>
      <c r="H562" s="666"/>
      <c r="I562" s="667"/>
      <c r="J562" s="666"/>
      <c r="K562" s="667"/>
      <c r="L562" s="666"/>
      <c r="M562" s="667"/>
      <c r="N562" s="666"/>
      <c r="O562" s="667"/>
      <c r="P562" s="666"/>
      <c r="Q562" s="667"/>
      <c r="R562" s="666"/>
      <c r="S562" s="667"/>
      <c r="T562" s="81"/>
      <c r="U562" s="63">
        <f t="shared" ref="U562" si="55">IF(OR(D562="s",F562="s",H562="s",J562="s",L562="s",N562="s",P562="s",R562="s"), 0, IF(OR(D562="a",F562="a",H562="a",J562="a",L562="a",N562="a",P562="a",R562="a"),V562,0))</f>
        <v>0</v>
      </c>
      <c r="V562" s="387">
        <v>5</v>
      </c>
      <c r="W562" s="85">
        <f>IF((COUNTIF(D562:S562,"a")+COUNTIF(D562:S562,"s"))&gt;0,IF(OR((COUNTIF(D563:S563,"a")+COUNTIF(D563:S563,"s"))),0,COUNTIF(D562:S562,"a")+COUNTIF(D562:S562,"s")),COUNTIF(D562:S562,"a")+COUNTIF(D562:S562,"s"))</f>
        <v>0</v>
      </c>
      <c r="X562" s="334"/>
      <c r="Y562" s="281"/>
      <c r="Z562" s="302" t="s">
        <v>239</v>
      </c>
      <c r="AA562" s="281"/>
      <c r="AB562" s="281"/>
      <c r="AC562" s="281"/>
      <c r="AD562" s="281"/>
      <c r="AE562" s="281"/>
      <c r="AF562" s="281"/>
      <c r="AG562" s="281"/>
      <c r="AH562" s="281"/>
      <c r="AI562" s="281"/>
      <c r="AJ562" s="281"/>
      <c r="AK562" s="281"/>
      <c r="AL562" s="281"/>
      <c r="AM562" s="281"/>
      <c r="AN562" s="281"/>
      <c r="AO562" s="281"/>
      <c r="AP562" s="281"/>
      <c r="AQ562" s="281"/>
      <c r="AR562" s="281"/>
      <c r="AS562" s="281"/>
      <c r="AT562" s="281"/>
      <c r="AU562" s="280"/>
      <c r="AV562" s="280"/>
      <c r="AW562" s="280"/>
      <c r="AX562" s="280"/>
      <c r="AY562" s="280"/>
      <c r="AZ562" s="280"/>
      <c r="BA562" s="280"/>
      <c r="BB562" s="280"/>
      <c r="BC562" s="280"/>
      <c r="BD562" s="280"/>
      <c r="BE562" s="280"/>
      <c r="BF562" s="280"/>
      <c r="BG562" s="280"/>
      <c r="BH562" s="280"/>
      <c r="BI562" s="280"/>
      <c r="BJ562" s="280"/>
      <c r="BK562" s="280"/>
      <c r="BL562" s="280"/>
      <c r="BM562" s="280"/>
      <c r="BN562" s="280"/>
      <c r="BO562" s="280"/>
      <c r="BP562" s="280"/>
      <c r="BQ562" s="280"/>
      <c r="BR562" s="280"/>
      <c r="BS562" s="280"/>
      <c r="BT562" s="280"/>
      <c r="BU562" s="280"/>
      <c r="BV562" s="280"/>
      <c r="BW562" s="280"/>
      <c r="BX562" s="280"/>
      <c r="BY562" s="280"/>
      <c r="BZ562" s="280"/>
      <c r="CA562" s="280"/>
      <c r="CB562" s="280"/>
      <c r="CC562" s="280"/>
      <c r="CD562" s="280"/>
      <c r="CE562" s="280"/>
      <c r="CF562" s="280"/>
      <c r="CG562" s="280"/>
      <c r="CH562" s="280"/>
    </row>
    <row r="563" spans="1:86" s="3" customFormat="1" ht="27.95" customHeight="1" thickBot="1" x14ac:dyDescent="0.25">
      <c r="A563" s="382"/>
      <c r="B563" s="599" t="s">
        <v>665</v>
      </c>
      <c r="C563" s="600" t="s">
        <v>684</v>
      </c>
      <c r="D563" s="664"/>
      <c r="E563" s="665"/>
      <c r="F563" s="664"/>
      <c r="G563" s="665"/>
      <c r="H563" s="664"/>
      <c r="I563" s="665"/>
      <c r="J563" s="664"/>
      <c r="K563" s="665"/>
      <c r="L563" s="664"/>
      <c r="M563" s="665"/>
      <c r="N563" s="664"/>
      <c r="O563" s="665"/>
      <c r="P563" s="664"/>
      <c r="Q563" s="665"/>
      <c r="R563" s="664"/>
      <c r="S563" s="665"/>
      <c r="T563" s="570"/>
      <c r="U563" s="565">
        <f>IF(OR(D563="s",F563="s",H563="s",J563="s",L563="s",N563="s",P563="s",R563="s"), 0, IF(OR(D563="a",F563="a",H563="a",J563="a",L563="a",N563="a",P563="a",R563="a"),V563,0))</f>
        <v>0</v>
      </c>
      <c r="V563" s="512">
        <v>10</v>
      </c>
      <c r="W563" s="85">
        <f>IF((COUNTIF(D563:S563,"a")+COUNTIF(D563:S563,"s"))&gt;0,IF(OR((COUNTIF(D561:S562,"a")+COUNTIF(D561:S562,"s"))),0,COUNTIF(D563:S563,"a")+COUNTIF(D563:S563,"s")),COUNTIF(D563:S563,"a")+COUNTIF(D563:S563,"s"))</f>
        <v>0</v>
      </c>
      <c r="X563" s="334"/>
      <c r="Y563" s="281"/>
      <c r="Z563" s="302" t="s">
        <v>239</v>
      </c>
      <c r="AA563" s="281"/>
      <c r="AB563" s="281"/>
      <c r="AC563" s="281"/>
      <c r="AD563" s="281"/>
      <c r="AE563" s="281"/>
      <c r="AF563" s="281"/>
      <c r="AG563" s="281"/>
      <c r="AH563" s="281"/>
      <c r="AI563" s="281"/>
      <c r="AJ563" s="281"/>
      <c r="AK563" s="281"/>
      <c r="AL563" s="281"/>
      <c r="AM563" s="281"/>
      <c r="AN563" s="281"/>
      <c r="AO563" s="281"/>
      <c r="AP563" s="281"/>
      <c r="AQ563" s="281"/>
      <c r="AR563" s="281"/>
      <c r="AS563" s="281"/>
      <c r="AT563" s="281"/>
      <c r="AU563" s="280"/>
      <c r="AV563" s="280"/>
      <c r="AW563" s="280"/>
      <c r="AX563" s="280"/>
      <c r="AY563" s="280"/>
      <c r="AZ563" s="280"/>
      <c r="BA563" s="280"/>
      <c r="BB563" s="280"/>
      <c r="BC563" s="280"/>
      <c r="BD563" s="280"/>
      <c r="BE563" s="280"/>
      <c r="BF563" s="280"/>
      <c r="BG563" s="280"/>
      <c r="BH563" s="280"/>
      <c r="BI563" s="280"/>
      <c r="BJ563" s="280"/>
      <c r="BK563" s="280"/>
      <c r="BL563" s="280"/>
      <c r="BM563" s="280"/>
      <c r="BN563" s="280"/>
      <c r="BO563" s="280"/>
      <c r="BP563" s="280"/>
      <c r="BQ563" s="280"/>
      <c r="BR563" s="280"/>
      <c r="BS563" s="280"/>
      <c r="BT563" s="280"/>
      <c r="BU563" s="280"/>
      <c r="BV563" s="280"/>
      <c r="BW563" s="280"/>
      <c r="BX563" s="280"/>
      <c r="BY563" s="280"/>
      <c r="BZ563" s="280"/>
      <c r="CA563" s="280"/>
      <c r="CB563" s="280"/>
      <c r="CC563" s="280"/>
      <c r="CD563" s="280"/>
      <c r="CE563" s="280"/>
      <c r="CF563" s="280"/>
      <c r="CG563" s="280"/>
      <c r="CH563" s="280"/>
    </row>
    <row r="564" spans="1:86" ht="27.75" customHeight="1" x14ac:dyDescent="0.2">
      <c r="A564" s="380"/>
      <c r="B564" s="233" t="s">
        <v>575</v>
      </c>
      <c r="C564" s="121" t="s">
        <v>685</v>
      </c>
      <c r="D564" s="672"/>
      <c r="E564" s="673"/>
      <c r="F564" s="672"/>
      <c r="G564" s="673"/>
      <c r="H564" s="672"/>
      <c r="I564" s="673"/>
      <c r="J564" s="672"/>
      <c r="K564" s="673"/>
      <c r="L564" s="672"/>
      <c r="M564" s="673"/>
      <c r="N564" s="672"/>
      <c r="O564" s="673"/>
      <c r="P564" s="672"/>
      <c r="Q564" s="673"/>
      <c r="R564" s="672"/>
      <c r="S564" s="673"/>
      <c r="T564" s="73"/>
      <c r="U564" s="67">
        <f t="shared" ref="U564" si="56">IF(OR(D564="s",F564="s",H564="s",J564="s",L564="s",N564="s",P564="s",R564="s"), 0, IF(OR(D564="a",F564="a",H564="a",J564="a",L564="a",N564="a",P564="a",R564="a"),V564,0))</f>
        <v>0</v>
      </c>
      <c r="V564" s="390">
        <v>10</v>
      </c>
      <c r="W564" s="85">
        <f t="shared" ref="W564" si="57">COUNTIF(D564:S564,"a")+COUNTIF(D564:S564,"s")</f>
        <v>0</v>
      </c>
      <c r="X564" s="335"/>
      <c r="Z564" s="302"/>
    </row>
    <row r="565" spans="1:86" ht="45" customHeight="1" x14ac:dyDescent="0.2">
      <c r="A565" s="383"/>
      <c r="B565" s="234" t="s">
        <v>30</v>
      </c>
      <c r="C565" s="128" t="s">
        <v>686</v>
      </c>
      <c r="D565" s="666"/>
      <c r="E565" s="667"/>
      <c r="F565" s="666"/>
      <c r="G565" s="667"/>
      <c r="H565" s="666"/>
      <c r="I565" s="667"/>
      <c r="J565" s="666"/>
      <c r="K565" s="667"/>
      <c r="L565" s="666"/>
      <c r="M565" s="667"/>
      <c r="N565" s="666"/>
      <c r="O565" s="667"/>
      <c r="P565" s="666"/>
      <c r="Q565" s="667"/>
      <c r="R565" s="666"/>
      <c r="S565" s="667"/>
      <c r="T565" s="73"/>
      <c r="U565" s="63">
        <f>IF(OR(D565="s",F565="s",H565="s",J565="s",L565="s",N565="s",P565="s",R565="s"), 0, IF(OR(D565="a",F565="a",H565="a",J565="a",L565="a",N565="a",P565="a",R565="a"),V565,0))</f>
        <v>0</v>
      </c>
      <c r="V565" s="387">
        <v>10</v>
      </c>
      <c r="W565" s="85">
        <f t="shared" si="52"/>
        <v>0</v>
      </c>
      <c r="X565" s="335"/>
      <c r="Z565" s="302"/>
    </row>
    <row r="566" spans="1:86" ht="69.599999999999994" customHeight="1" x14ac:dyDescent="0.2">
      <c r="A566" s="383"/>
      <c r="B566" s="234" t="s">
        <v>25</v>
      </c>
      <c r="C566" s="223" t="s">
        <v>555</v>
      </c>
      <c r="D566" s="666"/>
      <c r="E566" s="667"/>
      <c r="F566" s="666"/>
      <c r="G566" s="667"/>
      <c r="H566" s="666"/>
      <c r="I566" s="667"/>
      <c r="J566" s="666"/>
      <c r="K566" s="667"/>
      <c r="L566" s="666"/>
      <c r="M566" s="667"/>
      <c r="N566" s="666"/>
      <c r="O566" s="667"/>
      <c r="P566" s="666"/>
      <c r="Q566" s="667"/>
      <c r="R566" s="666"/>
      <c r="S566" s="667"/>
      <c r="T566" s="73"/>
      <c r="U566" s="63">
        <f>IF(OR(D566="s",F566="s",H566="s",J566="s",L566="s",N566="s",P566="s",R566="s"), 0, IF(OR(D566="a",F566="a",H566="a",J566="a",L566="a",N566="a",P566="a",R566="a"),V566,0))</f>
        <v>0</v>
      </c>
      <c r="V566" s="387">
        <v>10</v>
      </c>
      <c r="W566" s="85">
        <f t="shared" si="52"/>
        <v>0</v>
      </c>
      <c r="X566" s="335"/>
      <c r="Z566" s="302" t="s">
        <v>239</v>
      </c>
    </row>
    <row r="567" spans="1:86" ht="69.599999999999994" customHeight="1" x14ac:dyDescent="0.2">
      <c r="A567" s="383"/>
      <c r="B567" s="234" t="s">
        <v>26</v>
      </c>
      <c r="C567" s="128" t="s">
        <v>88</v>
      </c>
      <c r="D567" s="666"/>
      <c r="E567" s="667"/>
      <c r="F567" s="666"/>
      <c r="G567" s="667"/>
      <c r="H567" s="666"/>
      <c r="I567" s="667"/>
      <c r="J567" s="666"/>
      <c r="K567" s="667"/>
      <c r="L567" s="666"/>
      <c r="M567" s="667"/>
      <c r="N567" s="666"/>
      <c r="O567" s="667"/>
      <c r="P567" s="666"/>
      <c r="Q567" s="667"/>
      <c r="R567" s="666"/>
      <c r="S567" s="667"/>
      <c r="T567" s="73"/>
      <c r="U567" s="63">
        <f t="shared" ref="U567:U568" si="58">IF(OR(D567="s",F567="s",H567="s",J567="s",L567="s",N567="s",P567="s",R567="s"), 0, IF(OR(D567="a",F567="a",H567="a",J567="a",L567="a",N567="a",P567="a",R567="a"),V567,0))</f>
        <v>0</v>
      </c>
      <c r="V567" s="387">
        <v>20</v>
      </c>
      <c r="W567" s="85">
        <f t="shared" si="52"/>
        <v>0</v>
      </c>
      <c r="X567" s="335"/>
      <c r="Z567" s="302"/>
    </row>
    <row r="568" spans="1:86" ht="27.95" customHeight="1" thickBot="1" x14ac:dyDescent="0.25">
      <c r="A568" s="383"/>
      <c r="B568" s="234" t="s">
        <v>666</v>
      </c>
      <c r="C568" s="128" t="s">
        <v>687</v>
      </c>
      <c r="D568" s="666"/>
      <c r="E568" s="667"/>
      <c r="F568" s="666"/>
      <c r="G568" s="667"/>
      <c r="H568" s="666"/>
      <c r="I568" s="667"/>
      <c r="J568" s="666"/>
      <c r="K568" s="667"/>
      <c r="L568" s="666"/>
      <c r="M568" s="667"/>
      <c r="N568" s="666"/>
      <c r="O568" s="667"/>
      <c r="P568" s="666"/>
      <c r="Q568" s="667"/>
      <c r="R568" s="666"/>
      <c r="S568" s="667"/>
      <c r="T568" s="73"/>
      <c r="U568" s="63">
        <f t="shared" si="58"/>
        <v>0</v>
      </c>
      <c r="V568" s="402">
        <v>5</v>
      </c>
      <c r="W568" s="85">
        <f t="shared" si="52"/>
        <v>0</v>
      </c>
      <c r="X568" s="335"/>
      <c r="Z568" s="302"/>
    </row>
    <row r="569" spans="1:86" ht="21.6" customHeight="1" thickTop="1" thickBot="1" x14ac:dyDescent="0.25">
      <c r="A569" s="383"/>
      <c r="B569" s="176"/>
      <c r="C569" s="128"/>
      <c r="D569" s="677" t="s">
        <v>515</v>
      </c>
      <c r="E569" s="760"/>
      <c r="F569" s="760"/>
      <c r="G569" s="760"/>
      <c r="H569" s="760"/>
      <c r="I569" s="760"/>
      <c r="J569" s="760"/>
      <c r="K569" s="760"/>
      <c r="L569" s="760"/>
      <c r="M569" s="760"/>
      <c r="N569" s="760"/>
      <c r="O569" s="760"/>
      <c r="P569" s="760"/>
      <c r="Q569" s="760"/>
      <c r="R569" s="760"/>
      <c r="S569" s="760"/>
      <c r="T569" s="761"/>
      <c r="U569" s="2">
        <f>SUM(U554:U568)</f>
        <v>0</v>
      </c>
      <c r="V569" s="437">
        <f>SUM(V554:V562)+SUM(V564:V568)</f>
        <v>125</v>
      </c>
      <c r="Y569" s="306"/>
      <c r="Z569" s="302"/>
    </row>
    <row r="570" spans="1:86" ht="21" customHeight="1" thickBot="1" x14ac:dyDescent="0.25">
      <c r="A570" s="382"/>
      <c r="B570" s="175"/>
      <c r="C570" s="427"/>
      <c r="D570" s="875"/>
      <c r="E570" s="682"/>
      <c r="F570" s="725">
        <v>60</v>
      </c>
      <c r="G570" s="675"/>
      <c r="H570" s="675"/>
      <c r="I570" s="675"/>
      <c r="J570" s="675"/>
      <c r="K570" s="675"/>
      <c r="L570" s="675"/>
      <c r="M570" s="675"/>
      <c r="N570" s="675"/>
      <c r="O570" s="675"/>
      <c r="P570" s="675"/>
      <c r="Q570" s="675"/>
      <c r="R570" s="675"/>
      <c r="S570" s="675"/>
      <c r="T570" s="675"/>
      <c r="U570" s="675"/>
      <c r="V570" s="676"/>
      <c r="Z570" s="302"/>
    </row>
    <row r="571" spans="1:86" ht="30" customHeight="1" thickBot="1" x14ac:dyDescent="0.25">
      <c r="A571" s="380"/>
      <c r="B571" s="244" t="s">
        <v>122</v>
      </c>
      <c r="C571" s="226" t="s">
        <v>421</v>
      </c>
      <c r="D571" s="227" t="s">
        <v>514</v>
      </c>
      <c r="E571" s="410"/>
      <c r="F571" s="324" t="s">
        <v>514</v>
      </c>
      <c r="G571" s="409"/>
      <c r="H571" s="227" t="s">
        <v>514</v>
      </c>
      <c r="I571" s="410"/>
      <c r="J571" s="324" t="s">
        <v>514</v>
      </c>
      <c r="K571" s="409"/>
      <c r="L571" s="227" t="s">
        <v>514</v>
      </c>
      <c r="M571" s="410"/>
      <c r="N571" s="324" t="s">
        <v>514</v>
      </c>
      <c r="O571" s="409"/>
      <c r="P571" s="227" t="s">
        <v>514</v>
      </c>
      <c r="Q571" s="410"/>
      <c r="R571" s="324" t="s">
        <v>514</v>
      </c>
      <c r="S571" s="229"/>
      <c r="T571" s="325"/>
      <c r="U571" s="403"/>
      <c r="V571" s="398"/>
      <c r="Z571" s="302"/>
    </row>
    <row r="572" spans="1:86" ht="27.95" customHeight="1" x14ac:dyDescent="0.2">
      <c r="A572" s="383"/>
      <c r="B572" s="233" t="s">
        <v>123</v>
      </c>
      <c r="C572" s="121" t="s">
        <v>688</v>
      </c>
      <c r="D572" s="678"/>
      <c r="E572" s="679"/>
      <c r="F572" s="678"/>
      <c r="G572" s="679"/>
      <c r="H572" s="678"/>
      <c r="I572" s="679"/>
      <c r="J572" s="678"/>
      <c r="K572" s="679"/>
      <c r="L572" s="678"/>
      <c r="M572" s="679"/>
      <c r="N572" s="678"/>
      <c r="O572" s="679"/>
      <c r="P572" s="678"/>
      <c r="Q572" s="679"/>
      <c r="R572" s="678"/>
      <c r="S572" s="679"/>
      <c r="T572" s="73"/>
      <c r="U572" s="66">
        <f t="shared" ref="U572:U577" si="59">IF(OR(D572="s",F572="s",H572="s",J572="s",L572="s",N572="s",P572="s",R572="s"), 0, IF(OR(D572="a",F572="a",H572="a",J572="a",L572="a",N572="a",P572="a",R572="a"),V572,0))</f>
        <v>0</v>
      </c>
      <c r="V572" s="390">
        <v>20</v>
      </c>
      <c r="W572" s="85">
        <f t="shared" ref="W572:W577" si="60">COUNTIF(D572:S572,"a")+COUNTIF(D572:S572,"s")</f>
        <v>0</v>
      </c>
      <c r="X572" s="335"/>
      <c r="Z572" s="302" t="s">
        <v>239</v>
      </c>
    </row>
    <row r="573" spans="1:86" ht="45" customHeight="1" x14ac:dyDescent="0.2">
      <c r="A573" s="383"/>
      <c r="B573" s="234" t="s">
        <v>124</v>
      </c>
      <c r="C573" s="128" t="s">
        <v>763</v>
      </c>
      <c r="D573" s="666"/>
      <c r="E573" s="667"/>
      <c r="F573" s="666"/>
      <c r="G573" s="667"/>
      <c r="H573" s="666"/>
      <c r="I573" s="667"/>
      <c r="J573" s="666"/>
      <c r="K573" s="667"/>
      <c r="L573" s="666"/>
      <c r="M573" s="667"/>
      <c r="N573" s="666"/>
      <c r="O573" s="667"/>
      <c r="P573" s="666"/>
      <c r="Q573" s="667"/>
      <c r="R573" s="666"/>
      <c r="S573" s="667"/>
      <c r="T573" s="73"/>
      <c r="U573" s="63">
        <f t="shared" si="59"/>
        <v>0</v>
      </c>
      <c r="V573" s="387">
        <v>20</v>
      </c>
      <c r="W573" s="85">
        <f t="shared" si="60"/>
        <v>0</v>
      </c>
      <c r="X573" s="335"/>
      <c r="Z573" s="302" t="s">
        <v>239</v>
      </c>
    </row>
    <row r="574" spans="1:86" ht="45" customHeight="1" x14ac:dyDescent="0.2">
      <c r="A574" s="383"/>
      <c r="B574" s="234" t="s">
        <v>125</v>
      </c>
      <c r="C574" s="128" t="s">
        <v>692</v>
      </c>
      <c r="D574" s="666"/>
      <c r="E574" s="667"/>
      <c r="F574" s="666"/>
      <c r="G574" s="667"/>
      <c r="H574" s="666"/>
      <c r="I574" s="667"/>
      <c r="J574" s="666"/>
      <c r="K574" s="667"/>
      <c r="L574" s="666"/>
      <c r="M574" s="667"/>
      <c r="N574" s="666"/>
      <c r="O574" s="667"/>
      <c r="P574" s="666"/>
      <c r="Q574" s="667"/>
      <c r="R574" s="666"/>
      <c r="S574" s="667"/>
      <c r="T574" s="73"/>
      <c r="U574" s="63">
        <f t="shared" si="59"/>
        <v>0</v>
      </c>
      <c r="V574" s="387">
        <v>10</v>
      </c>
      <c r="W574" s="85">
        <f t="shared" si="60"/>
        <v>0</v>
      </c>
      <c r="X574" s="335"/>
      <c r="Z574" s="302"/>
    </row>
    <row r="575" spans="1:86" ht="45" customHeight="1" x14ac:dyDescent="0.2">
      <c r="A575" s="383"/>
      <c r="B575" s="234" t="s">
        <v>230</v>
      </c>
      <c r="C575" s="128" t="s">
        <v>693</v>
      </c>
      <c r="D575" s="666"/>
      <c r="E575" s="667"/>
      <c r="F575" s="666"/>
      <c r="G575" s="667"/>
      <c r="H575" s="666"/>
      <c r="I575" s="667"/>
      <c r="J575" s="666"/>
      <c r="K575" s="667"/>
      <c r="L575" s="666"/>
      <c r="M575" s="667"/>
      <c r="N575" s="666"/>
      <c r="O575" s="667"/>
      <c r="P575" s="666"/>
      <c r="Q575" s="667"/>
      <c r="R575" s="666"/>
      <c r="S575" s="667"/>
      <c r="T575" s="73"/>
      <c r="U575" s="63">
        <f t="shared" si="59"/>
        <v>0</v>
      </c>
      <c r="V575" s="387">
        <v>10</v>
      </c>
      <c r="W575" s="85">
        <f t="shared" si="60"/>
        <v>0</v>
      </c>
      <c r="X575" s="335"/>
      <c r="Z575" s="302"/>
    </row>
    <row r="576" spans="1:86" ht="27.95" customHeight="1" x14ac:dyDescent="0.2">
      <c r="A576" s="383"/>
      <c r="B576" s="234" t="s">
        <v>126</v>
      </c>
      <c r="C576" s="128" t="s">
        <v>689</v>
      </c>
      <c r="D576" s="666"/>
      <c r="E576" s="667"/>
      <c r="F576" s="666"/>
      <c r="G576" s="667"/>
      <c r="H576" s="666"/>
      <c r="I576" s="667"/>
      <c r="J576" s="666"/>
      <c r="K576" s="667"/>
      <c r="L576" s="666"/>
      <c r="M576" s="667"/>
      <c r="N576" s="666"/>
      <c r="O576" s="667"/>
      <c r="P576" s="666"/>
      <c r="Q576" s="667"/>
      <c r="R576" s="666"/>
      <c r="S576" s="667"/>
      <c r="T576" s="73"/>
      <c r="U576" s="63">
        <f t="shared" si="59"/>
        <v>0</v>
      </c>
      <c r="V576" s="387">
        <v>10</v>
      </c>
      <c r="W576" s="85">
        <f t="shared" si="60"/>
        <v>0</v>
      </c>
      <c r="X576" s="335"/>
      <c r="Z576" s="302" t="s">
        <v>239</v>
      </c>
    </row>
    <row r="577" spans="1:102" ht="27.75" customHeight="1" thickBot="1" x14ac:dyDescent="0.25">
      <c r="A577" s="383"/>
      <c r="B577" s="234" t="s">
        <v>690</v>
      </c>
      <c r="C577" s="189" t="s">
        <v>691</v>
      </c>
      <c r="D577" s="666"/>
      <c r="E577" s="667"/>
      <c r="F577" s="666"/>
      <c r="G577" s="667"/>
      <c r="H577" s="666"/>
      <c r="I577" s="667"/>
      <c r="J577" s="666"/>
      <c r="K577" s="667"/>
      <c r="L577" s="666"/>
      <c r="M577" s="667"/>
      <c r="N577" s="666"/>
      <c r="O577" s="667"/>
      <c r="P577" s="666"/>
      <c r="Q577" s="667"/>
      <c r="R577" s="666"/>
      <c r="S577" s="667"/>
      <c r="T577" s="73"/>
      <c r="U577" s="63">
        <f t="shared" si="59"/>
        <v>0</v>
      </c>
      <c r="V577" s="402">
        <v>10</v>
      </c>
      <c r="W577" s="85">
        <f t="shared" si="60"/>
        <v>0</v>
      </c>
      <c r="X577" s="335"/>
      <c r="Z577" s="302"/>
    </row>
    <row r="578" spans="1:102" ht="20.45" customHeight="1" thickTop="1" thickBot="1" x14ac:dyDescent="0.25">
      <c r="A578" s="383"/>
      <c r="B578" s="80"/>
      <c r="C578" s="128"/>
      <c r="D578" s="677" t="s">
        <v>515</v>
      </c>
      <c r="E578" s="760"/>
      <c r="F578" s="760"/>
      <c r="G578" s="760"/>
      <c r="H578" s="760"/>
      <c r="I578" s="760"/>
      <c r="J578" s="760"/>
      <c r="K578" s="760"/>
      <c r="L578" s="760"/>
      <c r="M578" s="760"/>
      <c r="N578" s="760"/>
      <c r="O578" s="760"/>
      <c r="P578" s="760"/>
      <c r="Q578" s="760"/>
      <c r="R578" s="760"/>
      <c r="S578" s="760"/>
      <c r="T578" s="761"/>
      <c r="U578" s="224">
        <f>SUM(U572:U577)</f>
        <v>0</v>
      </c>
      <c r="V578" s="437">
        <f>SUM(V572:V577)</f>
        <v>80</v>
      </c>
      <c r="Y578" s="306"/>
      <c r="Z578" s="302"/>
    </row>
    <row r="579" spans="1:102" ht="20.45" customHeight="1" thickBot="1" x14ac:dyDescent="0.25">
      <c r="A579" s="382"/>
      <c r="B579" s="116"/>
      <c r="C579" s="192"/>
      <c r="D579" s="875"/>
      <c r="E579" s="682"/>
      <c r="F579" s="705">
        <v>50</v>
      </c>
      <c r="G579" s="675"/>
      <c r="H579" s="675"/>
      <c r="I579" s="675"/>
      <c r="J579" s="675"/>
      <c r="K579" s="675"/>
      <c r="L579" s="675"/>
      <c r="M579" s="675"/>
      <c r="N579" s="675"/>
      <c r="O579" s="675"/>
      <c r="P579" s="675"/>
      <c r="Q579" s="675"/>
      <c r="R579" s="675"/>
      <c r="S579" s="675"/>
      <c r="T579" s="675"/>
      <c r="U579" s="675"/>
      <c r="V579" s="676"/>
      <c r="Z579" s="302"/>
    </row>
    <row r="580" spans="1:102" ht="30" customHeight="1" thickBot="1" x14ac:dyDescent="0.25">
      <c r="A580" s="380"/>
      <c r="B580" s="244" t="s">
        <v>127</v>
      </c>
      <c r="C580" s="226" t="s">
        <v>667</v>
      </c>
      <c r="D580" s="227" t="s">
        <v>514</v>
      </c>
      <c r="E580" s="452"/>
      <c r="F580" s="451"/>
      <c r="G580" s="450"/>
      <c r="H580" s="453"/>
      <c r="I580" s="452"/>
      <c r="J580" s="451"/>
      <c r="K580" s="450"/>
      <c r="L580" s="453"/>
      <c r="M580" s="452"/>
      <c r="N580" s="451"/>
      <c r="O580" s="450"/>
      <c r="P580" s="453"/>
      <c r="Q580" s="452"/>
      <c r="R580" s="451"/>
      <c r="S580" s="450"/>
      <c r="T580" s="497"/>
      <c r="U580" s="443"/>
      <c r="V580" s="443"/>
      <c r="Z580" s="302"/>
    </row>
    <row r="581" spans="1:102" s="79" customFormat="1" ht="30" customHeight="1" x14ac:dyDescent="0.2">
      <c r="A581" s="383"/>
      <c r="B581" s="234"/>
      <c r="C581" s="367" t="s">
        <v>1159</v>
      </c>
      <c r="D581" s="945"/>
      <c r="E581" s="690"/>
      <c r="F581" s="690"/>
      <c r="G581" s="690"/>
      <c r="H581" s="690"/>
      <c r="I581" s="690"/>
      <c r="J581" s="690"/>
      <c r="K581" s="690"/>
      <c r="L581" s="690"/>
      <c r="M581" s="690"/>
      <c r="N581" s="690"/>
      <c r="O581" s="690"/>
      <c r="P581" s="690"/>
      <c r="Q581" s="690"/>
      <c r="R581" s="690"/>
      <c r="S581" s="690"/>
      <c r="T581" s="690"/>
      <c r="U581" s="690"/>
      <c r="V581" s="691"/>
      <c r="W581" s="85"/>
      <c r="X581" s="350"/>
      <c r="Y581" s="280"/>
      <c r="Z581" s="302"/>
      <c r="AA581" s="280"/>
      <c r="AB581" s="479"/>
      <c r="AC581" s="479"/>
      <c r="AD581" s="479"/>
      <c r="AE581" s="280"/>
      <c r="AF581" s="280"/>
      <c r="AG581" s="280"/>
      <c r="AH581" s="280"/>
      <c r="AI581" s="280"/>
      <c r="AJ581" s="280"/>
      <c r="AK581" s="280"/>
      <c r="AL581" s="280"/>
      <c r="AM581" s="280"/>
      <c r="AN581" s="280"/>
      <c r="AO581" s="280"/>
      <c r="AP581" s="280"/>
      <c r="AQ581" s="280"/>
      <c r="AR581" s="280"/>
      <c r="AS581" s="280"/>
      <c r="AT581" s="280"/>
      <c r="AU581" s="286"/>
      <c r="AV581" s="286"/>
      <c r="AW581" s="286"/>
      <c r="AX581" s="286"/>
      <c r="AY581" s="286"/>
      <c r="AZ581" s="286"/>
      <c r="BA581" s="286"/>
      <c r="BB581" s="286"/>
      <c r="BC581" s="286"/>
      <c r="BD581" s="286"/>
      <c r="BE581" s="286"/>
      <c r="BF581" s="286"/>
      <c r="BG581" s="286"/>
      <c r="BH581" s="286"/>
      <c r="BI581" s="286"/>
      <c r="BJ581" s="286"/>
      <c r="BK581" s="286"/>
      <c r="BL581" s="286"/>
      <c r="BM581" s="286"/>
      <c r="BN581" s="286"/>
      <c r="BO581" s="286"/>
      <c r="BP581" s="286"/>
      <c r="BQ581" s="286"/>
      <c r="BR581" s="286"/>
      <c r="BS581" s="286"/>
      <c r="BT581" s="286"/>
      <c r="BU581" s="286"/>
      <c r="BV581" s="286"/>
      <c r="BW581" s="286"/>
      <c r="BX581" s="286"/>
      <c r="BY581" s="286"/>
      <c r="BZ581" s="286"/>
      <c r="CA581" s="286"/>
      <c r="CB581" s="286"/>
      <c r="CC581" s="286"/>
      <c r="CD581" s="286"/>
      <c r="CE581" s="286"/>
      <c r="CF581" s="286"/>
      <c r="CG581" s="286"/>
      <c r="CH581" s="286"/>
    </row>
    <row r="582" spans="1:102" ht="45" customHeight="1" x14ac:dyDescent="0.2">
      <c r="A582" s="383"/>
      <c r="B582" s="233" t="s">
        <v>128</v>
      </c>
      <c r="C582" s="477" t="s">
        <v>1166</v>
      </c>
      <c r="D582" s="672"/>
      <c r="E582" s="673"/>
      <c r="F582" s="672"/>
      <c r="G582" s="673"/>
      <c r="H582" s="672"/>
      <c r="I582" s="673"/>
      <c r="J582" s="672"/>
      <c r="K582" s="673"/>
      <c r="L582" s="672"/>
      <c r="M582" s="673"/>
      <c r="N582" s="672"/>
      <c r="O582" s="673"/>
      <c r="P582" s="672"/>
      <c r="Q582" s="673"/>
      <c r="R582" s="672"/>
      <c r="S582" s="673"/>
      <c r="T582" s="81"/>
      <c r="U582" s="67">
        <f t="shared" ref="U582:U590" si="61">IF(OR(D582="s",F582="s",H582="s",J582="s",L582="s",N582="s",P582="s",R582="s"), 0, IF(OR(D582="a",F582="a",H582="a",J582="a",L582="a",N582="a",P582="a",R582="a"),V582,0))</f>
        <v>0</v>
      </c>
      <c r="V582" s="390">
        <v>5</v>
      </c>
      <c r="W582" s="85">
        <f t="shared" ref="W582:W590" si="62">COUNTIF(D582:S582,"a")+COUNTIF(D582:S582,"s")</f>
        <v>0</v>
      </c>
      <c r="X582" s="334"/>
      <c r="Y582" s="284"/>
      <c r="Z582" s="302" t="s">
        <v>239</v>
      </c>
      <c r="AB582" s="284"/>
      <c r="AC582" s="284"/>
      <c r="AD582" s="284"/>
      <c r="AE582" s="284"/>
      <c r="AF582" s="284"/>
      <c r="AG582" s="284"/>
      <c r="AH582" s="284"/>
      <c r="AI582" s="284"/>
      <c r="AJ582" s="284"/>
      <c r="AK582" s="284"/>
      <c r="AL582" s="284"/>
      <c r="AM582" s="284"/>
      <c r="AN582" s="284"/>
      <c r="AO582" s="284"/>
      <c r="AP582" s="284"/>
      <c r="AQ582" s="284"/>
      <c r="AR582" s="284"/>
      <c r="AS582" s="284"/>
      <c r="AT582" s="284"/>
      <c r="CI582" s="3"/>
      <c r="CJ582" s="3"/>
      <c r="CK582" s="3"/>
      <c r="CL582" s="3"/>
      <c r="CM582" s="3"/>
      <c r="CN582" s="3"/>
      <c r="CO582" s="3"/>
      <c r="CP582" s="3"/>
      <c r="CQ582" s="3"/>
      <c r="CR582" s="3"/>
      <c r="CS582" s="3"/>
      <c r="CT582" s="3"/>
      <c r="CU582" s="3"/>
      <c r="CV582" s="3"/>
      <c r="CW582" s="3"/>
      <c r="CX582" s="3"/>
    </row>
    <row r="583" spans="1:102" ht="45" customHeight="1" x14ac:dyDescent="0.2">
      <c r="A583" s="383"/>
      <c r="B583" s="233" t="s">
        <v>129</v>
      </c>
      <c r="C583" s="613" t="s">
        <v>694</v>
      </c>
      <c r="D583" s="713"/>
      <c r="E583" s="714"/>
      <c r="F583" s="713"/>
      <c r="G583" s="714"/>
      <c r="H583" s="713"/>
      <c r="I583" s="714"/>
      <c r="J583" s="713"/>
      <c r="K583" s="714"/>
      <c r="L583" s="713"/>
      <c r="M583" s="714"/>
      <c r="N583" s="713"/>
      <c r="O583" s="714"/>
      <c r="P583" s="713"/>
      <c r="Q583" s="714"/>
      <c r="R583" s="713"/>
      <c r="S583" s="714"/>
      <c r="T583" s="468"/>
      <c r="U583" s="106">
        <f t="shared" si="61"/>
        <v>0</v>
      </c>
      <c r="V583" s="391">
        <v>10</v>
      </c>
      <c r="W583" s="85">
        <f t="shared" si="62"/>
        <v>0</v>
      </c>
      <c r="X583" s="334"/>
      <c r="Y583" s="284"/>
      <c r="Z583" s="302" t="s">
        <v>239</v>
      </c>
      <c r="AB583" s="284"/>
      <c r="AC583" s="284"/>
      <c r="AD583" s="284"/>
      <c r="AE583" s="284"/>
      <c r="AF583" s="284"/>
      <c r="AG583" s="284"/>
      <c r="AH583" s="284"/>
      <c r="AI583" s="284"/>
      <c r="AJ583" s="284"/>
      <c r="AK583" s="284"/>
      <c r="AL583" s="284"/>
      <c r="AM583" s="284"/>
      <c r="AN583" s="284"/>
      <c r="AO583" s="284"/>
      <c r="AP583" s="284"/>
      <c r="AQ583" s="284"/>
      <c r="AR583" s="284"/>
      <c r="AS583" s="284"/>
      <c r="AT583" s="284"/>
      <c r="CI583" s="3"/>
      <c r="CJ583" s="3"/>
      <c r="CK583" s="3"/>
      <c r="CL583" s="3"/>
      <c r="CM583" s="3"/>
      <c r="CN583" s="3"/>
      <c r="CO583" s="3"/>
      <c r="CP583" s="3"/>
      <c r="CQ583" s="3"/>
      <c r="CR583" s="3"/>
      <c r="CS583" s="3"/>
      <c r="CT583" s="3"/>
      <c r="CU583" s="3"/>
      <c r="CV583" s="3"/>
      <c r="CW583" s="3"/>
      <c r="CX583" s="3"/>
    </row>
    <row r="584" spans="1:102" s="79" customFormat="1" ht="30" customHeight="1" x14ac:dyDescent="0.2">
      <c r="A584" s="383"/>
      <c r="B584" s="234"/>
      <c r="C584" s="558" t="s">
        <v>1160</v>
      </c>
      <c r="D584" s="956"/>
      <c r="E584" s="670"/>
      <c r="F584" s="670"/>
      <c r="G584" s="670"/>
      <c r="H584" s="670"/>
      <c r="I584" s="670"/>
      <c r="J584" s="670"/>
      <c r="K584" s="670"/>
      <c r="L584" s="670"/>
      <c r="M584" s="670"/>
      <c r="N584" s="670"/>
      <c r="O584" s="670"/>
      <c r="P584" s="670"/>
      <c r="Q584" s="670"/>
      <c r="R584" s="670"/>
      <c r="S584" s="670"/>
      <c r="T584" s="670"/>
      <c r="U584" s="670"/>
      <c r="V584" s="671"/>
      <c r="W584" s="85"/>
      <c r="X584" s="350"/>
      <c r="Y584" s="280"/>
      <c r="Z584" s="302"/>
      <c r="AA584" s="280"/>
      <c r="AB584" s="479"/>
      <c r="AC584" s="479"/>
      <c r="AD584" s="479"/>
      <c r="AE584" s="280"/>
      <c r="AF584" s="280"/>
      <c r="AG584" s="280"/>
      <c r="AH584" s="280"/>
      <c r="AI584" s="280"/>
      <c r="AJ584" s="280"/>
      <c r="AK584" s="280"/>
      <c r="AL584" s="280"/>
      <c r="AM584" s="280"/>
      <c r="AN584" s="280"/>
      <c r="AO584" s="280"/>
      <c r="AP584" s="280"/>
      <c r="AQ584" s="280"/>
      <c r="AR584" s="280"/>
      <c r="AS584" s="280"/>
      <c r="AT584" s="280"/>
      <c r="AU584" s="286"/>
      <c r="AV584" s="286"/>
      <c r="AW584" s="286"/>
      <c r="AX584" s="286"/>
      <c r="AY584" s="286"/>
      <c r="AZ584" s="286"/>
      <c r="BA584" s="286"/>
      <c r="BB584" s="286"/>
      <c r="BC584" s="286"/>
      <c r="BD584" s="286"/>
      <c r="BE584" s="286"/>
      <c r="BF584" s="286"/>
      <c r="BG584" s="286"/>
      <c r="BH584" s="286"/>
      <c r="BI584" s="286"/>
      <c r="BJ584" s="286"/>
      <c r="BK584" s="286"/>
      <c r="BL584" s="286"/>
      <c r="BM584" s="286"/>
      <c r="BN584" s="286"/>
      <c r="BO584" s="286"/>
      <c r="BP584" s="286"/>
      <c r="BQ584" s="286"/>
      <c r="BR584" s="286"/>
      <c r="BS584" s="286"/>
      <c r="BT584" s="286"/>
      <c r="BU584" s="286"/>
      <c r="BV584" s="286"/>
      <c r="BW584" s="286"/>
      <c r="BX584" s="286"/>
      <c r="BY584" s="286"/>
      <c r="BZ584" s="286"/>
      <c r="CA584" s="286"/>
      <c r="CB584" s="286"/>
      <c r="CC584" s="286"/>
      <c r="CD584" s="286"/>
      <c r="CE584" s="286"/>
      <c r="CF584" s="286"/>
      <c r="CG584" s="286"/>
      <c r="CH584" s="286"/>
    </row>
    <row r="585" spans="1:102" ht="45" customHeight="1" x14ac:dyDescent="0.2">
      <c r="A585" s="383"/>
      <c r="B585" s="233" t="s">
        <v>668</v>
      </c>
      <c r="C585" s="482" t="s">
        <v>1167</v>
      </c>
      <c r="D585" s="666"/>
      <c r="E585" s="667"/>
      <c r="F585" s="666"/>
      <c r="G585" s="667"/>
      <c r="H585" s="666"/>
      <c r="I585" s="667"/>
      <c r="J585" s="666"/>
      <c r="K585" s="667"/>
      <c r="L585" s="666"/>
      <c r="M585" s="667"/>
      <c r="N585" s="666"/>
      <c r="O585" s="667"/>
      <c r="P585" s="666"/>
      <c r="Q585" s="667"/>
      <c r="R585" s="666"/>
      <c r="S585" s="667"/>
      <c r="T585" s="81"/>
      <c r="U585" s="63">
        <f t="shared" si="61"/>
        <v>0</v>
      </c>
      <c r="V585" s="387">
        <v>30</v>
      </c>
      <c r="W585" s="85">
        <f t="shared" si="62"/>
        <v>0</v>
      </c>
      <c r="X585" s="334"/>
      <c r="Y585" s="284"/>
      <c r="Z585" s="302" t="s">
        <v>239</v>
      </c>
      <c r="AB585" s="284"/>
      <c r="AC585" s="284"/>
      <c r="AD585" s="284"/>
      <c r="AE585" s="284"/>
      <c r="AF585" s="284"/>
      <c r="AG585" s="284"/>
      <c r="AH585" s="284"/>
      <c r="AI585" s="284"/>
      <c r="AJ585" s="284"/>
      <c r="AK585" s="284"/>
      <c r="AL585" s="284"/>
      <c r="AM585" s="284"/>
      <c r="AN585" s="284"/>
      <c r="AO585" s="284"/>
      <c r="AP585" s="284"/>
      <c r="AQ585" s="284"/>
      <c r="AR585" s="284"/>
      <c r="AS585" s="284"/>
      <c r="AT585" s="284"/>
      <c r="CI585" s="3"/>
      <c r="CJ585" s="3"/>
      <c r="CK585" s="3"/>
      <c r="CL585" s="3"/>
      <c r="CM585" s="3"/>
      <c r="CN585" s="3"/>
      <c r="CO585" s="3"/>
      <c r="CP585" s="3"/>
      <c r="CQ585" s="3"/>
      <c r="CR585" s="3"/>
      <c r="CS585" s="3"/>
      <c r="CT585" s="3"/>
      <c r="CU585" s="3"/>
      <c r="CV585" s="3"/>
      <c r="CW585" s="3"/>
      <c r="CX585" s="3"/>
    </row>
    <row r="586" spans="1:102" ht="67.7" customHeight="1" x14ac:dyDescent="0.2">
      <c r="A586" s="383"/>
      <c r="B586" s="233" t="s">
        <v>1161</v>
      </c>
      <c r="C586" s="482" t="s">
        <v>1162</v>
      </c>
      <c r="D586" s="666"/>
      <c r="E586" s="667"/>
      <c r="F586" s="666"/>
      <c r="G586" s="667"/>
      <c r="H586" s="666"/>
      <c r="I586" s="667"/>
      <c r="J586" s="666"/>
      <c r="K586" s="667"/>
      <c r="L586" s="666"/>
      <c r="M586" s="667"/>
      <c r="N586" s="666"/>
      <c r="O586" s="667"/>
      <c r="P586" s="666"/>
      <c r="Q586" s="667"/>
      <c r="R586" s="666"/>
      <c r="S586" s="667"/>
      <c r="T586" s="81"/>
      <c r="U586" s="63">
        <f t="shared" si="61"/>
        <v>0</v>
      </c>
      <c r="V586" s="387">
        <v>15</v>
      </c>
      <c r="W586" s="85">
        <f t="shared" si="62"/>
        <v>0</v>
      </c>
      <c r="X586" s="334"/>
      <c r="Y586" s="284"/>
      <c r="Z586" s="302"/>
      <c r="AB586" s="284"/>
      <c r="AC586" s="284"/>
      <c r="AD586" s="284"/>
      <c r="AE586" s="284"/>
      <c r="AF586" s="284"/>
      <c r="AG586" s="284"/>
      <c r="AH586" s="284"/>
      <c r="AI586" s="284"/>
      <c r="AJ586" s="284"/>
      <c r="AK586" s="284"/>
      <c r="AL586" s="284"/>
      <c r="AM586" s="284"/>
      <c r="AN586" s="284"/>
      <c r="AO586" s="284"/>
      <c r="AP586" s="284"/>
      <c r="AQ586" s="284"/>
      <c r="AR586" s="284"/>
      <c r="AS586" s="284"/>
      <c r="AT586" s="284"/>
      <c r="CI586" s="3"/>
      <c r="CJ586" s="3"/>
      <c r="CK586" s="3"/>
      <c r="CL586" s="3"/>
      <c r="CM586" s="3"/>
      <c r="CN586" s="3"/>
      <c r="CO586" s="3"/>
      <c r="CP586" s="3"/>
      <c r="CQ586" s="3"/>
      <c r="CR586" s="3"/>
      <c r="CS586" s="3"/>
      <c r="CT586" s="3"/>
      <c r="CU586" s="3"/>
      <c r="CV586" s="3"/>
      <c r="CW586" s="3"/>
      <c r="CX586" s="3"/>
    </row>
    <row r="587" spans="1:102" ht="126" customHeight="1" x14ac:dyDescent="0.2">
      <c r="A587" s="383"/>
      <c r="B587" s="233" t="s">
        <v>1163</v>
      </c>
      <c r="C587" s="482" t="s">
        <v>1168</v>
      </c>
      <c r="D587" s="666"/>
      <c r="E587" s="667"/>
      <c r="F587" s="666"/>
      <c r="G587" s="667"/>
      <c r="H587" s="666"/>
      <c r="I587" s="667"/>
      <c r="J587" s="666"/>
      <c r="K587" s="667"/>
      <c r="L587" s="666"/>
      <c r="M587" s="667"/>
      <c r="N587" s="666"/>
      <c r="O587" s="667"/>
      <c r="P587" s="666"/>
      <c r="Q587" s="667"/>
      <c r="R587" s="666"/>
      <c r="S587" s="667"/>
      <c r="T587" s="81"/>
      <c r="U587" s="63">
        <f t="shared" si="61"/>
        <v>0</v>
      </c>
      <c r="V587" s="387">
        <v>15</v>
      </c>
      <c r="W587" s="85">
        <f t="shared" si="62"/>
        <v>0</v>
      </c>
      <c r="X587" s="334"/>
      <c r="Y587" s="284"/>
      <c r="Z587" s="302" t="s">
        <v>239</v>
      </c>
      <c r="AB587" s="284"/>
      <c r="AC587" s="284"/>
      <c r="AD587" s="284"/>
      <c r="AE587" s="284"/>
      <c r="AF587" s="284"/>
      <c r="AG587" s="284"/>
      <c r="AH587" s="284"/>
      <c r="AI587" s="284"/>
      <c r="AJ587" s="284"/>
      <c r="AK587" s="284"/>
      <c r="AL587" s="284"/>
      <c r="AM587" s="284"/>
      <c r="AN587" s="284"/>
      <c r="AO587" s="284"/>
      <c r="AP587" s="284"/>
      <c r="AQ587" s="284"/>
      <c r="AR587" s="284"/>
      <c r="AS587" s="284"/>
      <c r="AT587" s="284"/>
      <c r="CI587" s="3"/>
      <c r="CJ587" s="3"/>
      <c r="CK587" s="3"/>
      <c r="CL587" s="3"/>
      <c r="CM587" s="3"/>
      <c r="CN587" s="3"/>
      <c r="CO587" s="3"/>
      <c r="CP587" s="3"/>
      <c r="CQ587" s="3"/>
      <c r="CR587" s="3"/>
      <c r="CS587" s="3"/>
      <c r="CT587" s="3"/>
      <c r="CU587" s="3"/>
      <c r="CV587" s="3"/>
      <c r="CW587" s="3"/>
      <c r="CX587" s="3"/>
    </row>
    <row r="588" spans="1:102" s="79" customFormat="1" ht="30" customHeight="1" x14ac:dyDescent="0.2">
      <c r="A588" s="383"/>
      <c r="B588" s="234"/>
      <c r="C588" s="558" t="s">
        <v>1164</v>
      </c>
      <c r="D588" s="956"/>
      <c r="E588" s="670"/>
      <c r="F588" s="670"/>
      <c r="G588" s="670"/>
      <c r="H588" s="670"/>
      <c r="I588" s="670"/>
      <c r="J588" s="670"/>
      <c r="K588" s="670"/>
      <c r="L588" s="670"/>
      <c r="M588" s="670"/>
      <c r="N588" s="670"/>
      <c r="O588" s="670"/>
      <c r="P588" s="670"/>
      <c r="Q588" s="670"/>
      <c r="R588" s="670"/>
      <c r="S588" s="670"/>
      <c r="T588" s="670"/>
      <c r="U588" s="670"/>
      <c r="V588" s="671"/>
      <c r="W588" s="85"/>
      <c r="X588" s="350"/>
      <c r="Y588" s="280"/>
      <c r="Z588" s="302"/>
      <c r="AA588" s="280"/>
      <c r="AB588" s="479"/>
      <c r="AC588" s="479"/>
      <c r="AD588" s="479"/>
      <c r="AE588" s="280"/>
      <c r="AF588" s="280"/>
      <c r="AG588" s="280"/>
      <c r="AH588" s="280"/>
      <c r="AI588" s="280"/>
      <c r="AJ588" s="280"/>
      <c r="AK588" s="280"/>
      <c r="AL588" s="280"/>
      <c r="AM588" s="280"/>
      <c r="AN588" s="280"/>
      <c r="AO588" s="280"/>
      <c r="AP588" s="280"/>
      <c r="AQ588" s="280"/>
      <c r="AR588" s="280"/>
      <c r="AS588" s="280"/>
      <c r="AT588" s="280"/>
      <c r="AU588" s="286"/>
      <c r="AV588" s="286"/>
      <c r="AW588" s="286"/>
      <c r="AX588" s="286"/>
      <c r="AY588" s="286"/>
      <c r="AZ588" s="286"/>
      <c r="BA588" s="286"/>
      <c r="BB588" s="286"/>
      <c r="BC588" s="286"/>
      <c r="BD588" s="286"/>
      <c r="BE588" s="286"/>
      <c r="BF588" s="286"/>
      <c r="BG588" s="286"/>
      <c r="BH588" s="286"/>
      <c r="BI588" s="286"/>
      <c r="BJ588" s="286"/>
      <c r="BK588" s="286"/>
      <c r="BL588" s="286"/>
      <c r="BM588" s="286"/>
      <c r="BN588" s="286"/>
      <c r="BO588" s="286"/>
      <c r="BP588" s="286"/>
      <c r="BQ588" s="286"/>
      <c r="BR588" s="286"/>
      <c r="BS588" s="286"/>
      <c r="BT588" s="286"/>
      <c r="BU588" s="286"/>
      <c r="BV588" s="286"/>
      <c r="BW588" s="286"/>
      <c r="BX588" s="286"/>
      <c r="BY588" s="286"/>
      <c r="BZ588" s="286"/>
      <c r="CA588" s="286"/>
      <c r="CB588" s="286"/>
      <c r="CC588" s="286"/>
      <c r="CD588" s="286"/>
      <c r="CE588" s="286"/>
      <c r="CF588" s="286"/>
      <c r="CG588" s="286"/>
      <c r="CH588" s="286"/>
    </row>
    <row r="589" spans="1:102" ht="45" customHeight="1" x14ac:dyDescent="0.2">
      <c r="A589" s="383"/>
      <c r="B589" s="233" t="s">
        <v>669</v>
      </c>
      <c r="C589" s="482" t="s">
        <v>1169</v>
      </c>
      <c r="D589" s="666"/>
      <c r="E589" s="667"/>
      <c r="F589" s="666"/>
      <c r="G589" s="667"/>
      <c r="H589" s="666"/>
      <c r="I589" s="667"/>
      <c r="J589" s="666"/>
      <c r="K589" s="667"/>
      <c r="L589" s="666"/>
      <c r="M589" s="667"/>
      <c r="N589" s="666"/>
      <c r="O589" s="667"/>
      <c r="P589" s="666"/>
      <c r="Q589" s="667"/>
      <c r="R589" s="666"/>
      <c r="S589" s="667"/>
      <c r="T589" s="81"/>
      <c r="U589" s="63">
        <f t="shared" si="61"/>
        <v>0</v>
      </c>
      <c r="V589" s="387">
        <v>5</v>
      </c>
      <c r="W589" s="85">
        <f t="shared" si="62"/>
        <v>0</v>
      </c>
      <c r="X589" s="334"/>
      <c r="Y589" s="284"/>
      <c r="Z589" s="302"/>
      <c r="AB589" s="284"/>
      <c r="AC589" s="284"/>
      <c r="AD589" s="284"/>
      <c r="AE589" s="284"/>
      <c r="AF589" s="284"/>
      <c r="AG589" s="284"/>
      <c r="AH589" s="284"/>
      <c r="AI589" s="284"/>
      <c r="AJ589" s="284"/>
      <c r="AK589" s="284"/>
      <c r="AL589" s="284"/>
      <c r="AM589" s="284"/>
      <c r="AN589" s="284"/>
      <c r="AO589" s="284"/>
      <c r="AP589" s="284"/>
      <c r="AQ589" s="284"/>
      <c r="AR589" s="284"/>
      <c r="AS589" s="284"/>
      <c r="AT589" s="284"/>
      <c r="CI589" s="3"/>
      <c r="CJ589" s="3"/>
      <c r="CK589" s="3"/>
      <c r="CL589" s="3"/>
      <c r="CM589" s="3"/>
      <c r="CN589" s="3"/>
      <c r="CO589" s="3"/>
      <c r="CP589" s="3"/>
      <c r="CQ589" s="3"/>
      <c r="CR589" s="3"/>
      <c r="CS589" s="3"/>
      <c r="CT589" s="3"/>
      <c r="CU589" s="3"/>
      <c r="CV589" s="3"/>
      <c r="CW589" s="3"/>
      <c r="CX589" s="3"/>
    </row>
    <row r="590" spans="1:102" ht="45" customHeight="1" thickBot="1" x14ac:dyDescent="0.25">
      <c r="A590" s="383"/>
      <c r="B590" s="233" t="s">
        <v>1165</v>
      </c>
      <c r="C590" s="482" t="s">
        <v>1170</v>
      </c>
      <c r="D590" s="664"/>
      <c r="E590" s="665"/>
      <c r="F590" s="664"/>
      <c r="G590" s="665"/>
      <c r="H590" s="664"/>
      <c r="I590" s="665"/>
      <c r="J590" s="664"/>
      <c r="K590" s="665"/>
      <c r="L590" s="664"/>
      <c r="M590" s="665"/>
      <c r="N590" s="664"/>
      <c r="O590" s="665"/>
      <c r="P590" s="664"/>
      <c r="Q590" s="665"/>
      <c r="R590" s="664"/>
      <c r="S590" s="665"/>
      <c r="T590" s="567"/>
      <c r="U590" s="64">
        <f t="shared" si="61"/>
        <v>0</v>
      </c>
      <c r="V590" s="399">
        <v>5</v>
      </c>
      <c r="W590" s="85">
        <f t="shared" si="62"/>
        <v>0</v>
      </c>
      <c r="X590" s="614"/>
      <c r="Y590" s="299"/>
      <c r="Z590" s="302"/>
      <c r="CI590" s="3"/>
      <c r="CJ590" s="3"/>
      <c r="CK590" s="3"/>
      <c r="CL590" s="3"/>
      <c r="CM590" s="3"/>
      <c r="CN590" s="3"/>
      <c r="CO590" s="3"/>
      <c r="CP590" s="3"/>
      <c r="CQ590" s="3"/>
      <c r="CR590" s="3"/>
      <c r="CS590" s="3"/>
      <c r="CT590" s="3"/>
      <c r="CU590" s="3"/>
      <c r="CV590" s="3"/>
      <c r="CW590" s="3"/>
      <c r="CX590" s="3"/>
    </row>
    <row r="591" spans="1:102" ht="21.6" customHeight="1" thickTop="1" thickBot="1" x14ac:dyDescent="0.25">
      <c r="A591" s="383"/>
      <c r="B591" s="80"/>
      <c r="C591" s="180"/>
      <c r="D591" s="677" t="s">
        <v>515</v>
      </c>
      <c r="E591" s="760"/>
      <c r="F591" s="760"/>
      <c r="G591" s="760"/>
      <c r="H591" s="760"/>
      <c r="I591" s="760"/>
      <c r="J591" s="760"/>
      <c r="K591" s="760"/>
      <c r="L591" s="760"/>
      <c r="M591" s="760"/>
      <c r="N591" s="760"/>
      <c r="O591" s="760"/>
      <c r="P591" s="760"/>
      <c r="Q591" s="760"/>
      <c r="R591" s="760"/>
      <c r="S591" s="760"/>
      <c r="T591" s="761"/>
      <c r="U591" s="2">
        <f>SUM(U582:U590)</f>
        <v>0</v>
      </c>
      <c r="V591" s="388">
        <f>SUM(V582:V590)</f>
        <v>85</v>
      </c>
      <c r="Y591" s="306"/>
      <c r="Z591" s="302"/>
    </row>
    <row r="592" spans="1:102" ht="21.6" customHeight="1" thickBot="1" x14ac:dyDescent="0.25">
      <c r="A592" s="382"/>
      <c r="B592" s="116"/>
      <c r="C592" s="454"/>
      <c r="D592" s="875"/>
      <c r="E592" s="682"/>
      <c r="F592" s="704">
        <v>60</v>
      </c>
      <c r="G592" s="675"/>
      <c r="H592" s="675"/>
      <c r="I592" s="675"/>
      <c r="J592" s="675"/>
      <c r="K592" s="675"/>
      <c r="L592" s="675"/>
      <c r="M592" s="675"/>
      <c r="N592" s="675"/>
      <c r="O592" s="675"/>
      <c r="P592" s="675"/>
      <c r="Q592" s="675"/>
      <c r="R592" s="675"/>
      <c r="S592" s="675"/>
      <c r="T592" s="675"/>
      <c r="U592" s="675"/>
      <c r="V592" s="676"/>
      <c r="Z592" s="302"/>
    </row>
    <row r="593" spans="1:102" customFormat="1" ht="33" customHeight="1" thickBot="1" x14ac:dyDescent="0.55000000000000004">
      <c r="A593" s="380"/>
      <c r="B593" s="244" t="s">
        <v>130</v>
      </c>
      <c r="C593" s="658" t="s">
        <v>1184</v>
      </c>
      <c r="D593" s="702"/>
      <c r="E593" s="702"/>
      <c r="F593" s="702"/>
      <c r="G593" s="702"/>
      <c r="H593" s="702"/>
      <c r="I593" s="702"/>
      <c r="J593" s="702"/>
      <c r="K593" s="702"/>
      <c r="L593" s="702"/>
      <c r="M593" s="702"/>
      <c r="N593" s="702"/>
      <c r="O593" s="702"/>
      <c r="P593" s="702"/>
      <c r="Q593" s="702"/>
      <c r="R593" s="702"/>
      <c r="S593" s="702"/>
      <c r="T593" s="702"/>
      <c r="U593" s="702"/>
      <c r="V593" s="703"/>
      <c r="W593" s="61"/>
      <c r="X593" s="61"/>
      <c r="Y593" s="305"/>
      <c r="Z593" s="303"/>
      <c r="AA593" s="281"/>
      <c r="AB593" s="281"/>
      <c r="AC593" s="281"/>
      <c r="AD593" s="281"/>
      <c r="AE593" s="281"/>
      <c r="AF593" s="281"/>
      <c r="AG593" s="281"/>
      <c r="AH593" s="281"/>
      <c r="AI593" s="281"/>
      <c r="AJ593" s="281"/>
      <c r="AK593" s="281"/>
      <c r="AL593" s="281"/>
      <c r="AM593" s="281"/>
      <c r="AN593" s="281"/>
      <c r="AO593" s="281"/>
      <c r="AP593" s="281"/>
      <c r="AQ593" s="281"/>
      <c r="AR593" s="281"/>
      <c r="AS593" s="281"/>
      <c r="AT593" s="281"/>
      <c r="AU593" s="281"/>
      <c r="AV593" s="281"/>
      <c r="AW593" s="281"/>
      <c r="AX593" s="281"/>
      <c r="AY593" s="281"/>
      <c r="AZ593" s="281"/>
      <c r="BA593" s="281"/>
      <c r="BB593" s="281"/>
      <c r="BC593" s="281"/>
      <c r="BD593" s="281"/>
      <c r="BE593" s="281"/>
      <c r="BF593" s="281"/>
      <c r="BG593" s="281"/>
      <c r="BH593" s="281"/>
      <c r="BI593" s="281"/>
      <c r="BJ593" s="281"/>
      <c r="BK593" s="281"/>
      <c r="BL593" s="281"/>
      <c r="BM593" s="281"/>
      <c r="BN593" s="281"/>
      <c r="BO593" s="281"/>
      <c r="BP593" s="281"/>
      <c r="BQ593" s="281"/>
      <c r="BR593" s="281"/>
      <c r="BS593" s="281"/>
      <c r="BT593" s="281"/>
      <c r="BU593" s="281"/>
      <c r="BV593" s="281"/>
      <c r="BW593" s="281"/>
      <c r="BX593" s="281"/>
      <c r="BY593" s="281"/>
      <c r="BZ593" s="281"/>
      <c r="CA593" s="281"/>
      <c r="CB593" s="281"/>
      <c r="CC593" s="281"/>
      <c r="CD593" s="281"/>
      <c r="CE593" s="281"/>
      <c r="CF593" s="281"/>
      <c r="CG593" s="281"/>
      <c r="CH593" s="281"/>
      <c r="CI593" s="281"/>
      <c r="CJ593" s="281"/>
      <c r="CK593" s="281"/>
      <c r="CL593" s="281"/>
      <c r="CM593" s="281"/>
      <c r="CN593" s="281"/>
      <c r="CO593" s="281"/>
      <c r="CP593" s="281"/>
      <c r="CQ593" s="281"/>
      <c r="CR593" s="281"/>
      <c r="CS593" s="281"/>
      <c r="CT593" s="281"/>
      <c r="CU593" s="281"/>
      <c r="CV593" s="281"/>
      <c r="CW593" s="281"/>
      <c r="CX593" s="281"/>
    </row>
    <row r="594" spans="1:102" customFormat="1" ht="30" customHeight="1" thickBot="1" x14ac:dyDescent="0.55000000000000004">
      <c r="A594" s="383"/>
      <c r="B594" s="235" t="s">
        <v>1093</v>
      </c>
      <c r="C594" s="118" t="s">
        <v>1094</v>
      </c>
      <c r="D594" s="55"/>
      <c r="E594" s="58"/>
      <c r="F594" s="55"/>
      <c r="G594" s="59"/>
      <c r="H594" s="56"/>
      <c r="I594" s="58"/>
      <c r="J594" s="55"/>
      <c r="K594" s="59"/>
      <c r="L594" s="56"/>
      <c r="M594" s="58"/>
      <c r="N594" s="55"/>
      <c r="O594" s="59"/>
      <c r="P594" s="58"/>
      <c r="Q594" s="59"/>
      <c r="R594" s="55"/>
      <c r="S594" s="60"/>
      <c r="T594" s="57"/>
      <c r="U594" s="57"/>
      <c r="V594" s="57"/>
      <c r="W594" s="61"/>
      <c r="X594" s="61"/>
      <c r="Y594" s="305"/>
      <c r="Z594" s="303"/>
      <c r="AA594" s="281"/>
      <c r="AB594" s="281"/>
      <c r="AC594" s="281"/>
      <c r="AD594" s="281"/>
      <c r="AE594" s="281"/>
      <c r="AF594" s="281"/>
      <c r="AG594" s="281"/>
      <c r="AH594" s="281"/>
      <c r="AI594" s="281"/>
      <c r="AJ594" s="281"/>
      <c r="AK594" s="281"/>
      <c r="AL594" s="281"/>
      <c r="AM594" s="281"/>
      <c r="AN594" s="281"/>
      <c r="AO594" s="281"/>
      <c r="AP594" s="281"/>
      <c r="AQ594" s="281"/>
      <c r="AR594" s="281"/>
      <c r="AS594" s="281"/>
      <c r="AT594" s="281"/>
      <c r="AU594" s="281"/>
      <c r="AV594" s="281"/>
      <c r="AW594" s="281"/>
      <c r="AX594" s="281"/>
      <c r="AY594" s="281"/>
      <c r="AZ594" s="281"/>
      <c r="BA594" s="281"/>
      <c r="BB594" s="281"/>
      <c r="BC594" s="281"/>
      <c r="BD594" s="281"/>
      <c r="BE594" s="281"/>
      <c r="BF594" s="281"/>
      <c r="BG594" s="281"/>
      <c r="BH594" s="281"/>
      <c r="BI594" s="281"/>
      <c r="BJ594" s="281"/>
      <c r="BK594" s="281"/>
      <c r="BL594" s="281"/>
      <c r="BM594" s="281"/>
      <c r="BN594" s="281"/>
      <c r="BO594" s="281"/>
      <c r="BP594" s="281"/>
      <c r="BQ594" s="281"/>
      <c r="BR594" s="281"/>
      <c r="BS594" s="281"/>
      <c r="BT594" s="281"/>
      <c r="BU594" s="281"/>
      <c r="BV594" s="281"/>
      <c r="BW594" s="281"/>
      <c r="BX594" s="281"/>
      <c r="BY594" s="281"/>
      <c r="BZ594" s="281"/>
      <c r="CA594" s="281"/>
      <c r="CB594" s="281"/>
      <c r="CC594" s="281"/>
      <c r="CD594" s="281"/>
      <c r="CE594" s="281"/>
      <c r="CF594" s="281"/>
      <c r="CG594" s="281"/>
      <c r="CH594" s="281"/>
      <c r="CI594" s="281"/>
      <c r="CJ594" s="281"/>
      <c r="CK594" s="281"/>
      <c r="CL594" s="281"/>
      <c r="CM594" s="281"/>
      <c r="CN594" s="281"/>
      <c r="CO594" s="281"/>
      <c r="CP594" s="281"/>
      <c r="CQ594" s="281"/>
      <c r="CR594" s="281"/>
      <c r="CS594" s="281"/>
      <c r="CT594" s="281"/>
      <c r="CU594" s="281"/>
      <c r="CV594" s="281"/>
      <c r="CW594" s="281"/>
      <c r="CX594" s="281"/>
    </row>
    <row r="595" spans="1:102" customFormat="1" ht="27.95" customHeight="1" x14ac:dyDescent="0.2">
      <c r="A595" s="383"/>
      <c r="B595" s="233" t="s">
        <v>1085</v>
      </c>
      <c r="C595" s="127" t="s">
        <v>1095</v>
      </c>
      <c r="D595" s="678"/>
      <c r="E595" s="679"/>
      <c r="F595" s="678"/>
      <c r="G595" s="679"/>
      <c r="H595" s="678"/>
      <c r="I595" s="679"/>
      <c r="J595" s="678"/>
      <c r="K595" s="679"/>
      <c r="L595" s="678"/>
      <c r="M595" s="679"/>
      <c r="N595" s="678"/>
      <c r="O595" s="679"/>
      <c r="P595" s="678"/>
      <c r="Q595" s="679"/>
      <c r="R595" s="678"/>
      <c r="S595" s="679"/>
      <c r="T595" s="81"/>
      <c r="U595" s="66">
        <f t="shared" ref="U595:U602" si="63">IF(OR(D595="s",F595="s",H595="s",J595="s",L595="s",N595="s",P595="s",R595="s"), 0, IF(OR(D595="a",F595="a",H595="a",J595="a",L595="a",N595="a",P595="a",R595="a"),V595,0))</f>
        <v>0</v>
      </c>
      <c r="V595" s="390">
        <v>10</v>
      </c>
      <c r="W595" s="85">
        <f t="shared" ref="W595:W602" si="64">COUNTIF(D595:S595,"a")+COUNTIF(D595:S595,"s")</f>
        <v>0</v>
      </c>
      <c r="X595" s="334"/>
      <c r="Y595" s="280"/>
      <c r="Z595" s="302"/>
      <c r="AA595" s="280"/>
      <c r="AB595" s="280"/>
      <c r="AC595" s="280"/>
      <c r="AD595" s="280"/>
      <c r="AE595" s="280"/>
      <c r="AF595" s="280"/>
      <c r="AG595" s="280"/>
      <c r="AH595" s="280"/>
      <c r="AI595" s="280"/>
      <c r="AJ595" s="280"/>
      <c r="AK595" s="280"/>
      <c r="AL595" s="280"/>
      <c r="AM595" s="280"/>
      <c r="AN595" s="280"/>
      <c r="AO595" s="280"/>
      <c r="AP595" s="280"/>
      <c r="AQ595" s="280"/>
      <c r="AR595" s="280"/>
      <c r="AS595" s="280"/>
      <c r="AT595" s="280"/>
      <c r="AU595" s="281"/>
      <c r="AV595" s="281"/>
      <c r="AW595" s="281"/>
      <c r="AX595" s="281"/>
      <c r="AY595" s="281"/>
      <c r="AZ595" s="281"/>
      <c r="BA595" s="281"/>
      <c r="BB595" s="281"/>
      <c r="BC595" s="281"/>
      <c r="BD595" s="281"/>
      <c r="BE595" s="281"/>
      <c r="BF595" s="281"/>
      <c r="BG595" s="281"/>
      <c r="BH595" s="281"/>
      <c r="BI595" s="281"/>
      <c r="BJ595" s="281"/>
      <c r="BK595" s="281"/>
      <c r="BL595" s="281"/>
      <c r="BM595" s="281"/>
      <c r="BN595" s="281"/>
      <c r="BO595" s="281"/>
      <c r="BP595" s="281"/>
      <c r="BQ595" s="281"/>
      <c r="BR595" s="281"/>
      <c r="BS595" s="281"/>
      <c r="BT595" s="281"/>
      <c r="BU595" s="281"/>
      <c r="BV595" s="281"/>
      <c r="BW595" s="281"/>
      <c r="BX595" s="281"/>
      <c r="BY595" s="281"/>
      <c r="BZ595" s="281"/>
      <c r="CA595" s="281"/>
      <c r="CB595" s="281"/>
      <c r="CC595" s="281"/>
      <c r="CD595" s="281"/>
      <c r="CE595" s="281"/>
      <c r="CF595" s="281"/>
      <c r="CG595" s="281"/>
      <c r="CH595" s="281"/>
    </row>
    <row r="596" spans="1:102" customFormat="1" ht="45" customHeight="1" x14ac:dyDescent="0.2">
      <c r="A596" s="383"/>
      <c r="B596" s="233" t="s">
        <v>1086</v>
      </c>
      <c r="C596" s="121" t="s">
        <v>1182</v>
      </c>
      <c r="D596" s="672"/>
      <c r="E596" s="673"/>
      <c r="F596" s="672"/>
      <c r="G596" s="673"/>
      <c r="H596" s="672"/>
      <c r="I596" s="673"/>
      <c r="J596" s="672"/>
      <c r="K596" s="673"/>
      <c r="L596" s="672"/>
      <c r="M596" s="673"/>
      <c r="N596" s="672"/>
      <c r="O596" s="673"/>
      <c r="P596" s="672"/>
      <c r="Q596" s="673"/>
      <c r="R596" s="672"/>
      <c r="S596" s="673"/>
      <c r="T596" s="81"/>
      <c r="U596" s="67">
        <f t="shared" ref="U596" si="65">IF(OR(D596="s",F596="s",H596="s",J596="s",L596="s",N596="s",P596="s",R596="s"), 0, IF(OR(D596="a",F596="a",H596="a",J596="a",L596="a",N596="a",P596="a",R596="a"),V596,0))</f>
        <v>0</v>
      </c>
      <c r="V596" s="390">
        <v>10</v>
      </c>
      <c r="W596" s="85">
        <f t="shared" ref="W596" si="66">COUNTIF(D596:S596,"a")+COUNTIF(D596:S596,"s")</f>
        <v>0</v>
      </c>
      <c r="X596" s="334"/>
      <c r="Y596" s="280"/>
      <c r="Z596" s="302"/>
      <c r="AA596" s="280"/>
      <c r="AB596" s="280"/>
      <c r="AC596" s="280"/>
      <c r="AD596" s="280"/>
      <c r="AE596" s="280"/>
      <c r="AF596" s="280"/>
      <c r="AG596" s="280"/>
      <c r="AH596" s="280"/>
      <c r="AI596" s="280"/>
      <c r="AJ596" s="280"/>
      <c r="AK596" s="280"/>
      <c r="AL596" s="280"/>
      <c r="AM596" s="280"/>
      <c r="AN596" s="280"/>
      <c r="AO596" s="280"/>
      <c r="AP596" s="280"/>
      <c r="AQ596" s="280"/>
      <c r="AR596" s="280"/>
      <c r="AS596" s="280"/>
      <c r="AT596" s="280"/>
      <c r="AU596" s="281"/>
      <c r="AV596" s="281"/>
      <c r="AW596" s="281"/>
      <c r="AX596" s="281"/>
      <c r="AY596" s="281"/>
      <c r="AZ596" s="281"/>
      <c r="BA596" s="281"/>
      <c r="BB596" s="281"/>
      <c r="BC596" s="281"/>
      <c r="BD596" s="281"/>
      <c r="BE596" s="281"/>
      <c r="BF596" s="281"/>
      <c r="BG596" s="281"/>
      <c r="BH596" s="281"/>
      <c r="BI596" s="281"/>
      <c r="BJ596" s="281"/>
      <c r="BK596" s="281"/>
      <c r="BL596" s="281"/>
      <c r="BM596" s="281"/>
      <c r="BN596" s="281"/>
      <c r="BO596" s="281"/>
      <c r="BP596" s="281"/>
      <c r="BQ596" s="281"/>
      <c r="BR596" s="281"/>
      <c r="BS596" s="281"/>
      <c r="BT596" s="281"/>
      <c r="BU596" s="281"/>
      <c r="BV596" s="281"/>
      <c r="BW596" s="281"/>
      <c r="BX596" s="281"/>
      <c r="BY596" s="281"/>
      <c r="BZ596" s="281"/>
      <c r="CA596" s="281"/>
      <c r="CB596" s="281"/>
      <c r="CC596" s="281"/>
      <c r="CD596" s="281"/>
      <c r="CE596" s="281"/>
      <c r="CF596" s="281"/>
      <c r="CG596" s="281"/>
      <c r="CH596" s="281"/>
    </row>
    <row r="597" spans="1:102" customFormat="1" ht="27.95" customHeight="1" x14ac:dyDescent="0.2">
      <c r="A597" s="383"/>
      <c r="B597" s="233" t="s">
        <v>1087</v>
      </c>
      <c r="C597" s="127" t="s">
        <v>1096</v>
      </c>
      <c r="D597" s="666"/>
      <c r="E597" s="667"/>
      <c r="F597" s="666"/>
      <c r="G597" s="667"/>
      <c r="H597" s="666"/>
      <c r="I597" s="667"/>
      <c r="J597" s="666"/>
      <c r="K597" s="667"/>
      <c r="L597" s="666"/>
      <c r="M597" s="667"/>
      <c r="N597" s="666"/>
      <c r="O597" s="667"/>
      <c r="P597" s="666"/>
      <c r="Q597" s="667"/>
      <c r="R597" s="666"/>
      <c r="S597" s="667"/>
      <c r="T597" s="81"/>
      <c r="U597" s="63">
        <f t="shared" si="63"/>
        <v>0</v>
      </c>
      <c r="V597" s="390">
        <v>10</v>
      </c>
      <c r="W597" s="85">
        <f t="shared" si="64"/>
        <v>0</v>
      </c>
      <c r="X597" s="334"/>
      <c r="Y597" s="280"/>
      <c r="Z597" s="302"/>
      <c r="AA597" s="280"/>
      <c r="AB597" s="280"/>
      <c r="AC597" s="280"/>
      <c r="AD597" s="280"/>
      <c r="AE597" s="280"/>
      <c r="AF597" s="280"/>
      <c r="AG597" s="280"/>
      <c r="AH597" s="280"/>
      <c r="AI597" s="280"/>
      <c r="AJ597" s="280"/>
      <c r="AK597" s="280"/>
      <c r="AL597" s="280"/>
      <c r="AM597" s="280"/>
      <c r="AN597" s="280"/>
      <c r="AO597" s="280"/>
      <c r="AP597" s="280"/>
      <c r="AQ597" s="280"/>
      <c r="AR597" s="280"/>
      <c r="AS597" s="280"/>
      <c r="AT597" s="280"/>
      <c r="AU597" s="281"/>
      <c r="AV597" s="281"/>
      <c r="AW597" s="281"/>
      <c r="AX597" s="281"/>
      <c r="AY597" s="281"/>
      <c r="AZ597" s="281"/>
      <c r="BA597" s="281"/>
      <c r="BB597" s="281"/>
      <c r="BC597" s="281"/>
      <c r="BD597" s="281"/>
      <c r="BE597" s="281"/>
      <c r="BF597" s="281"/>
      <c r="BG597" s="281"/>
      <c r="BH597" s="281"/>
      <c r="BI597" s="281"/>
      <c r="BJ597" s="281"/>
      <c r="BK597" s="281"/>
      <c r="BL597" s="281"/>
      <c r="BM597" s="281"/>
      <c r="BN597" s="281"/>
      <c r="BO597" s="281"/>
      <c r="BP597" s="281"/>
      <c r="BQ597" s="281"/>
      <c r="BR597" s="281"/>
      <c r="BS597" s="281"/>
      <c r="BT597" s="281"/>
      <c r="BU597" s="281"/>
      <c r="BV597" s="281"/>
      <c r="BW597" s="281"/>
      <c r="BX597" s="281"/>
      <c r="BY597" s="281"/>
      <c r="BZ597" s="281"/>
      <c r="CA597" s="281"/>
      <c r="CB597" s="281"/>
      <c r="CC597" s="281"/>
      <c r="CD597" s="281"/>
      <c r="CE597" s="281"/>
      <c r="CF597" s="281"/>
      <c r="CG597" s="281"/>
      <c r="CH597" s="281"/>
    </row>
    <row r="598" spans="1:102" customFormat="1" ht="45" customHeight="1" x14ac:dyDescent="0.2">
      <c r="A598" s="383"/>
      <c r="B598" s="233" t="s">
        <v>1088</v>
      </c>
      <c r="C598" s="121" t="s">
        <v>1097</v>
      </c>
      <c r="D598" s="666"/>
      <c r="E598" s="667"/>
      <c r="F598" s="666"/>
      <c r="G598" s="667"/>
      <c r="H598" s="666"/>
      <c r="I598" s="667"/>
      <c r="J598" s="666"/>
      <c r="K598" s="667"/>
      <c r="L598" s="666"/>
      <c r="M598" s="667"/>
      <c r="N598" s="666"/>
      <c r="O598" s="667"/>
      <c r="P598" s="666"/>
      <c r="Q598" s="667"/>
      <c r="R598" s="666"/>
      <c r="S598" s="667"/>
      <c r="T598" s="81"/>
      <c r="U598" s="63">
        <f t="shared" si="63"/>
        <v>0</v>
      </c>
      <c r="V598" s="390">
        <v>10</v>
      </c>
      <c r="W598" s="85">
        <f t="shared" si="64"/>
        <v>0</v>
      </c>
      <c r="X598" s="334"/>
      <c r="Y598" s="280"/>
      <c r="Z598" s="302"/>
      <c r="AA598" s="280"/>
      <c r="AB598" s="280"/>
      <c r="AC598" s="280"/>
      <c r="AD598" s="280"/>
      <c r="AE598" s="280"/>
      <c r="AF598" s="280"/>
      <c r="AG598" s="280"/>
      <c r="AH598" s="280"/>
      <c r="AI598" s="280"/>
      <c r="AJ598" s="280"/>
      <c r="AK598" s="280"/>
      <c r="AL598" s="280"/>
      <c r="AM598" s="280"/>
      <c r="AN598" s="280"/>
      <c r="AO598" s="280"/>
      <c r="AP598" s="280"/>
      <c r="AQ598" s="280"/>
      <c r="AR598" s="280"/>
      <c r="AS598" s="280"/>
      <c r="AT598" s="280"/>
      <c r="AU598" s="281"/>
      <c r="AV598" s="281"/>
      <c r="AW598" s="281"/>
      <c r="AX598" s="281"/>
      <c r="AY598" s="281"/>
      <c r="AZ598" s="281"/>
      <c r="BA598" s="281"/>
      <c r="BB598" s="281"/>
      <c r="BC598" s="281"/>
      <c r="BD598" s="281"/>
      <c r="BE598" s="281"/>
      <c r="BF598" s="281"/>
      <c r="BG598" s="281"/>
      <c r="BH598" s="281"/>
      <c r="BI598" s="281"/>
      <c r="BJ598" s="281"/>
      <c r="BK598" s="281"/>
      <c r="BL598" s="281"/>
      <c r="BM598" s="281"/>
      <c r="BN598" s="281"/>
      <c r="BO598" s="281"/>
      <c r="BP598" s="281"/>
      <c r="BQ598" s="281"/>
      <c r="BR598" s="281"/>
      <c r="BS598" s="281"/>
      <c r="BT598" s="281"/>
      <c r="BU598" s="281"/>
      <c r="BV598" s="281"/>
      <c r="BW598" s="281"/>
      <c r="BX598" s="281"/>
      <c r="BY598" s="281"/>
      <c r="BZ598" s="281"/>
      <c r="CA598" s="281"/>
      <c r="CB598" s="281"/>
      <c r="CC598" s="281"/>
      <c r="CD598" s="281"/>
      <c r="CE598" s="281"/>
      <c r="CF598" s="281"/>
      <c r="CG598" s="281"/>
      <c r="CH598" s="281"/>
    </row>
    <row r="599" spans="1:102" customFormat="1" ht="27.95" customHeight="1" x14ac:dyDescent="0.2">
      <c r="A599" s="383"/>
      <c r="B599" s="233" t="s">
        <v>1089</v>
      </c>
      <c r="C599" s="127" t="s">
        <v>1098</v>
      </c>
      <c r="D599" s="666"/>
      <c r="E599" s="667"/>
      <c r="F599" s="666"/>
      <c r="G599" s="667"/>
      <c r="H599" s="666"/>
      <c r="I599" s="667"/>
      <c r="J599" s="666"/>
      <c r="K599" s="667"/>
      <c r="L599" s="666"/>
      <c r="M599" s="667"/>
      <c r="N599" s="666"/>
      <c r="O599" s="667"/>
      <c r="P599" s="666"/>
      <c r="Q599" s="667"/>
      <c r="R599" s="666"/>
      <c r="S599" s="667"/>
      <c r="T599" s="81"/>
      <c r="U599" s="63">
        <f t="shared" si="63"/>
        <v>0</v>
      </c>
      <c r="V599" s="390">
        <v>10</v>
      </c>
      <c r="W599" s="85">
        <f t="shared" si="64"/>
        <v>0</v>
      </c>
      <c r="X599" s="334"/>
      <c r="Y599" s="280"/>
      <c r="Z599" s="302"/>
      <c r="AA599" s="280"/>
      <c r="AB599" s="280"/>
      <c r="AC599" s="280"/>
      <c r="AD599" s="280"/>
      <c r="AE599" s="280"/>
      <c r="AF599" s="280"/>
      <c r="AG599" s="280"/>
      <c r="AH599" s="280"/>
      <c r="AI599" s="280"/>
      <c r="AJ599" s="280"/>
      <c r="AK599" s="280"/>
      <c r="AL599" s="280"/>
      <c r="AM599" s="280"/>
      <c r="AN599" s="280"/>
      <c r="AO599" s="280"/>
      <c r="AP599" s="280"/>
      <c r="AQ599" s="280"/>
      <c r="AR599" s="280"/>
      <c r="AS599" s="280"/>
      <c r="AT599" s="280"/>
      <c r="AU599" s="281"/>
      <c r="AV599" s="281"/>
      <c r="AW599" s="281"/>
      <c r="AX599" s="281"/>
      <c r="AY599" s="281"/>
      <c r="AZ599" s="281"/>
      <c r="BA599" s="281"/>
      <c r="BB599" s="281"/>
      <c r="BC599" s="281"/>
      <c r="BD599" s="281"/>
      <c r="BE599" s="281"/>
      <c r="BF599" s="281"/>
      <c r="BG599" s="281"/>
      <c r="BH599" s="281"/>
      <c r="BI599" s="281"/>
      <c r="BJ599" s="281"/>
      <c r="BK599" s="281"/>
      <c r="BL599" s="281"/>
      <c r="BM599" s="281"/>
      <c r="BN599" s="281"/>
      <c r="BO599" s="281"/>
      <c r="BP599" s="281"/>
      <c r="BQ599" s="281"/>
      <c r="BR599" s="281"/>
      <c r="BS599" s="281"/>
      <c r="BT599" s="281"/>
      <c r="BU599" s="281"/>
      <c r="BV599" s="281"/>
      <c r="BW599" s="281"/>
      <c r="BX599" s="281"/>
      <c r="BY599" s="281"/>
      <c r="BZ599" s="281"/>
      <c r="CA599" s="281"/>
      <c r="CB599" s="281"/>
      <c r="CC599" s="281"/>
      <c r="CD599" s="281"/>
      <c r="CE599" s="281"/>
      <c r="CF599" s="281"/>
      <c r="CG599" s="281"/>
      <c r="CH599" s="281"/>
    </row>
    <row r="600" spans="1:102" customFormat="1" ht="27.95" customHeight="1" x14ac:dyDescent="0.2">
      <c r="A600" s="383"/>
      <c r="B600" s="233" t="s">
        <v>1090</v>
      </c>
      <c r="C600" s="127" t="s">
        <v>1183</v>
      </c>
      <c r="D600" s="666"/>
      <c r="E600" s="667"/>
      <c r="F600" s="666"/>
      <c r="G600" s="667"/>
      <c r="H600" s="666"/>
      <c r="I600" s="667"/>
      <c r="J600" s="666"/>
      <c r="K600" s="667"/>
      <c r="L600" s="666"/>
      <c r="M600" s="667"/>
      <c r="N600" s="666"/>
      <c r="O600" s="667"/>
      <c r="P600" s="666"/>
      <c r="Q600" s="667"/>
      <c r="R600" s="666"/>
      <c r="S600" s="667"/>
      <c r="T600" s="81"/>
      <c r="U600" s="63">
        <f t="shared" ref="U600" si="67">IF(OR(D600="s",F600="s",H600="s",J600="s",L600="s",N600="s",P600="s",R600="s"), 0, IF(OR(D600="a",F600="a",H600="a",J600="a",L600="a",N600="a",P600="a",R600="a"),V600,0))</f>
        <v>0</v>
      </c>
      <c r="V600" s="390">
        <v>10</v>
      </c>
      <c r="W600" s="85">
        <f t="shared" ref="W600" si="68">COUNTIF(D600:S600,"a")+COUNTIF(D600:S600,"s")</f>
        <v>0</v>
      </c>
      <c r="X600" s="334"/>
      <c r="Y600" s="280"/>
      <c r="Z600" s="302"/>
      <c r="AA600" s="280"/>
      <c r="AB600" s="280"/>
      <c r="AC600" s="280"/>
      <c r="AD600" s="280"/>
      <c r="AE600" s="280"/>
      <c r="AF600" s="280"/>
      <c r="AG600" s="280"/>
      <c r="AH600" s="280"/>
      <c r="AI600" s="280"/>
      <c r="AJ600" s="280"/>
      <c r="AK600" s="280"/>
      <c r="AL600" s="280"/>
      <c r="AM600" s="280"/>
      <c r="AN600" s="280"/>
      <c r="AO600" s="280"/>
      <c r="AP600" s="280"/>
      <c r="AQ600" s="280"/>
      <c r="AR600" s="280"/>
      <c r="AS600" s="280"/>
      <c r="AT600" s="280"/>
      <c r="AU600" s="281"/>
      <c r="AV600" s="281"/>
      <c r="AW600" s="281"/>
      <c r="AX600" s="281"/>
      <c r="AY600" s="281"/>
      <c r="AZ600" s="281"/>
      <c r="BA600" s="281"/>
      <c r="BB600" s="281"/>
      <c r="BC600" s="281"/>
      <c r="BD600" s="281"/>
      <c r="BE600" s="281"/>
      <c r="BF600" s="281"/>
      <c r="BG600" s="281"/>
      <c r="BH600" s="281"/>
      <c r="BI600" s="281"/>
      <c r="BJ600" s="281"/>
      <c r="BK600" s="281"/>
      <c r="BL600" s="281"/>
      <c r="BM600" s="281"/>
      <c r="BN600" s="281"/>
      <c r="BO600" s="281"/>
      <c r="BP600" s="281"/>
      <c r="BQ600" s="281"/>
      <c r="BR600" s="281"/>
      <c r="BS600" s="281"/>
      <c r="BT600" s="281"/>
      <c r="BU600" s="281"/>
      <c r="BV600" s="281"/>
      <c r="BW600" s="281"/>
      <c r="BX600" s="281"/>
      <c r="BY600" s="281"/>
      <c r="BZ600" s="281"/>
      <c r="CA600" s="281"/>
      <c r="CB600" s="281"/>
      <c r="CC600" s="281"/>
      <c r="CD600" s="281"/>
      <c r="CE600" s="281"/>
      <c r="CF600" s="281"/>
      <c r="CG600" s="281"/>
      <c r="CH600" s="281"/>
    </row>
    <row r="601" spans="1:102" customFormat="1" ht="45" customHeight="1" x14ac:dyDescent="0.2">
      <c r="A601" s="383"/>
      <c r="B601" s="233" t="s">
        <v>1091</v>
      </c>
      <c r="C601" s="121" t="s">
        <v>1099</v>
      </c>
      <c r="D601" s="666"/>
      <c r="E601" s="667"/>
      <c r="F601" s="666"/>
      <c r="G601" s="667"/>
      <c r="H601" s="666"/>
      <c r="I601" s="667"/>
      <c r="J601" s="666"/>
      <c r="K601" s="667"/>
      <c r="L601" s="666"/>
      <c r="M601" s="667"/>
      <c r="N601" s="666"/>
      <c r="O601" s="667"/>
      <c r="P601" s="666"/>
      <c r="Q601" s="667"/>
      <c r="R601" s="666"/>
      <c r="S601" s="667"/>
      <c r="T601" s="81"/>
      <c r="U601" s="63">
        <f t="shared" si="63"/>
        <v>0</v>
      </c>
      <c r="V601" s="390">
        <v>10</v>
      </c>
      <c r="W601" s="85">
        <f t="shared" si="64"/>
        <v>0</v>
      </c>
      <c r="X601" s="334"/>
      <c r="Y601" s="280"/>
      <c r="Z601" s="302"/>
      <c r="AA601" s="280"/>
      <c r="AB601" s="280"/>
      <c r="AC601" s="280"/>
      <c r="AD601" s="280"/>
      <c r="AE601" s="280"/>
      <c r="AF601" s="280"/>
      <c r="AG601" s="280"/>
      <c r="AH601" s="280"/>
      <c r="AI601" s="280"/>
      <c r="AJ601" s="280"/>
      <c r="AK601" s="280"/>
      <c r="AL601" s="280"/>
      <c r="AM601" s="280"/>
      <c r="AN601" s="280"/>
      <c r="AO601" s="280"/>
      <c r="AP601" s="280"/>
      <c r="AQ601" s="280"/>
      <c r="AR601" s="280"/>
      <c r="AS601" s="280"/>
      <c r="AT601" s="280"/>
      <c r="AU601" s="281"/>
      <c r="AV601" s="281"/>
      <c r="AW601" s="281"/>
      <c r="AX601" s="281"/>
      <c r="AY601" s="281"/>
      <c r="AZ601" s="281"/>
      <c r="BA601" s="281"/>
      <c r="BB601" s="281"/>
      <c r="BC601" s="281"/>
      <c r="BD601" s="281"/>
      <c r="BE601" s="281"/>
      <c r="BF601" s="281"/>
      <c r="BG601" s="281"/>
      <c r="BH601" s="281"/>
      <c r="BI601" s="281"/>
      <c r="BJ601" s="281"/>
      <c r="BK601" s="281"/>
      <c r="BL601" s="281"/>
      <c r="BM601" s="281"/>
      <c r="BN601" s="281"/>
      <c r="BO601" s="281"/>
      <c r="BP601" s="281"/>
      <c r="BQ601" s="281"/>
      <c r="BR601" s="281"/>
      <c r="BS601" s="281"/>
      <c r="BT601" s="281"/>
      <c r="BU601" s="281"/>
      <c r="BV601" s="281"/>
      <c r="BW601" s="281"/>
      <c r="BX601" s="281"/>
      <c r="BY601" s="281"/>
      <c r="BZ601" s="281"/>
      <c r="CA601" s="281"/>
      <c r="CB601" s="281"/>
      <c r="CC601" s="281"/>
      <c r="CD601" s="281"/>
      <c r="CE601" s="281"/>
      <c r="CF601" s="281"/>
      <c r="CG601" s="281"/>
      <c r="CH601" s="281"/>
    </row>
    <row r="602" spans="1:102" customFormat="1" ht="27.95" customHeight="1" thickBot="1" x14ac:dyDescent="0.25">
      <c r="A602" s="383"/>
      <c r="B602" s="233" t="s">
        <v>1092</v>
      </c>
      <c r="C602" s="127" t="s">
        <v>1100</v>
      </c>
      <c r="D602" s="664"/>
      <c r="E602" s="665"/>
      <c r="F602" s="664"/>
      <c r="G602" s="665"/>
      <c r="H602" s="664"/>
      <c r="I602" s="665"/>
      <c r="J602" s="664"/>
      <c r="K602" s="665"/>
      <c r="L602" s="664"/>
      <c r="M602" s="665"/>
      <c r="N602" s="664"/>
      <c r="O602" s="665"/>
      <c r="P602" s="664"/>
      <c r="Q602" s="665"/>
      <c r="R602" s="664"/>
      <c r="S602" s="665"/>
      <c r="T602" s="81"/>
      <c r="U602" s="64">
        <f t="shared" si="63"/>
        <v>0</v>
      </c>
      <c r="V602" s="390">
        <v>10</v>
      </c>
      <c r="W602" s="85">
        <f t="shared" si="64"/>
        <v>0</v>
      </c>
      <c r="X602" s="334"/>
      <c r="Y602" s="280"/>
      <c r="Z602" s="302"/>
      <c r="AA602" s="280"/>
      <c r="AB602" s="280"/>
      <c r="AC602" s="280"/>
      <c r="AD602" s="280"/>
      <c r="AE602" s="280"/>
      <c r="AF602" s="280"/>
      <c r="AG602" s="280"/>
      <c r="AH602" s="280"/>
      <c r="AI602" s="280"/>
      <c r="AJ602" s="280"/>
      <c r="AK602" s="280"/>
      <c r="AL602" s="280"/>
      <c r="AM602" s="280"/>
      <c r="AN602" s="280"/>
      <c r="AO602" s="280"/>
      <c r="AP602" s="280"/>
      <c r="AQ602" s="280"/>
      <c r="AR602" s="280"/>
      <c r="AS602" s="280"/>
      <c r="AT602" s="280"/>
      <c r="AU602" s="281"/>
      <c r="AV602" s="281"/>
      <c r="AW602" s="281"/>
      <c r="AX602" s="281"/>
      <c r="AY602" s="281"/>
      <c r="AZ602" s="281"/>
      <c r="BA602" s="281"/>
      <c r="BB602" s="281"/>
      <c r="BC602" s="281"/>
      <c r="BD602" s="281"/>
      <c r="BE602" s="281"/>
      <c r="BF602" s="281"/>
      <c r="BG602" s="281"/>
      <c r="BH602" s="281"/>
      <c r="BI602" s="281"/>
      <c r="BJ602" s="281"/>
      <c r="BK602" s="281"/>
      <c r="BL602" s="281"/>
      <c r="BM602" s="281"/>
      <c r="BN602" s="281"/>
      <c r="BO602" s="281"/>
      <c r="BP602" s="281"/>
      <c r="BQ602" s="281"/>
      <c r="BR602" s="281"/>
      <c r="BS602" s="281"/>
      <c r="BT602" s="281"/>
      <c r="BU602" s="281"/>
      <c r="BV602" s="281"/>
      <c r="BW602" s="281"/>
      <c r="BX602" s="281"/>
      <c r="BY602" s="281"/>
      <c r="BZ602" s="281"/>
      <c r="CA602" s="281"/>
      <c r="CB602" s="281"/>
      <c r="CC602" s="281"/>
      <c r="CD602" s="281"/>
      <c r="CE602" s="281"/>
      <c r="CF602" s="281"/>
      <c r="CG602" s="281"/>
      <c r="CH602" s="281"/>
    </row>
    <row r="603" spans="1:102" ht="20.45" customHeight="1" thickTop="1" thickBot="1" x14ac:dyDescent="0.25">
      <c r="A603" s="383"/>
      <c r="B603" s="78"/>
      <c r="C603" s="185"/>
      <c r="D603" s="677" t="s">
        <v>515</v>
      </c>
      <c r="E603" s="760"/>
      <c r="F603" s="760"/>
      <c r="G603" s="760"/>
      <c r="H603" s="760"/>
      <c r="I603" s="760"/>
      <c r="J603" s="760"/>
      <c r="K603" s="760"/>
      <c r="L603" s="760"/>
      <c r="M603" s="760"/>
      <c r="N603" s="760"/>
      <c r="O603" s="760"/>
      <c r="P603" s="760"/>
      <c r="Q603" s="760"/>
      <c r="R603" s="760"/>
      <c r="S603" s="760"/>
      <c r="T603" s="761"/>
      <c r="U603" s="2">
        <f>SUM(U595:U602)</f>
        <v>0</v>
      </c>
      <c r="V603" s="388">
        <f>SUM(V595:V602)</f>
        <v>80</v>
      </c>
      <c r="Y603" s="306"/>
      <c r="Z603" s="302"/>
    </row>
    <row r="604" spans="1:102" ht="20.45" customHeight="1" thickBot="1" x14ac:dyDescent="0.25">
      <c r="A604" s="382"/>
      <c r="B604" s="184"/>
      <c r="C604" s="440"/>
      <c r="D604" s="875"/>
      <c r="E604" s="682"/>
      <c r="F604" s="734">
        <v>0</v>
      </c>
      <c r="G604" s="735"/>
      <c r="H604" s="735"/>
      <c r="I604" s="735"/>
      <c r="J604" s="735"/>
      <c r="K604" s="735"/>
      <c r="L604" s="735"/>
      <c r="M604" s="735"/>
      <c r="N604" s="735"/>
      <c r="O604" s="735"/>
      <c r="P604" s="735"/>
      <c r="Q604" s="735"/>
      <c r="R604" s="735"/>
      <c r="S604" s="735"/>
      <c r="T604" s="735"/>
      <c r="U604" s="735"/>
      <c r="V604" s="736"/>
      <c r="Z604" s="302"/>
    </row>
    <row r="605" spans="1:102" ht="21" customHeight="1" x14ac:dyDescent="0.2">
      <c r="A605" s="309"/>
      <c r="B605" s="280"/>
      <c r="C605" s="286"/>
      <c r="D605" s="280"/>
      <c r="E605" s="280"/>
      <c r="F605" s="280"/>
      <c r="G605" s="280"/>
      <c r="H605" s="280"/>
      <c r="I605" s="280"/>
      <c r="J605" s="280"/>
      <c r="K605" s="280"/>
      <c r="L605" s="280"/>
      <c r="M605" s="280"/>
      <c r="N605" s="280"/>
      <c r="O605" s="280"/>
      <c r="P605" s="280"/>
      <c r="Q605" s="280"/>
      <c r="R605" s="280"/>
      <c r="S605" s="280"/>
      <c r="T605" s="280"/>
      <c r="U605" s="280"/>
      <c r="V605" s="280"/>
      <c r="W605" s="280"/>
      <c r="X605" s="280"/>
      <c r="Y605" s="280"/>
      <c r="Z605" s="289"/>
      <c r="AA605" s="284"/>
      <c r="CI605" s="3"/>
      <c r="CJ605" s="3"/>
      <c r="CK605" s="3"/>
      <c r="CL605" s="3"/>
      <c r="CM605" s="3"/>
      <c r="CN605" s="3"/>
      <c r="CO605" s="3"/>
      <c r="CP605" s="3"/>
      <c r="CQ605" s="3"/>
      <c r="CR605" s="3"/>
      <c r="CS605" s="3"/>
      <c r="CT605" s="3"/>
      <c r="CU605" s="3"/>
      <c r="CV605" s="3"/>
      <c r="CW605" s="3"/>
      <c r="CX605" s="3"/>
    </row>
    <row r="606" spans="1:102" ht="27.75" x14ac:dyDescent="0.2">
      <c r="A606" s="341" t="s">
        <v>417</v>
      </c>
      <c r="B606" s="341"/>
      <c r="C606" s="342"/>
      <c r="D606" s="343"/>
      <c r="E606" s="343"/>
      <c r="F606" s="343"/>
      <c r="G606" s="343"/>
      <c r="H606" s="343"/>
      <c r="I606" s="343"/>
      <c r="J606" s="343"/>
      <c r="K606" s="343"/>
      <c r="L606" s="343"/>
      <c r="M606" s="343"/>
      <c r="N606" s="343"/>
      <c r="O606" s="343"/>
      <c r="P606" s="343"/>
      <c r="Q606" s="343"/>
      <c r="R606" s="343"/>
      <c r="S606" s="343"/>
      <c r="T606" s="343"/>
      <c r="U606" s="343"/>
      <c r="V606" s="343"/>
      <c r="W606" s="343"/>
      <c r="X606" s="343"/>
      <c r="Y606" s="280"/>
      <c r="Z606" s="289"/>
      <c r="AA606" s="284"/>
      <c r="CI606" s="3"/>
      <c r="CJ606" s="3"/>
      <c r="CK606" s="3"/>
      <c r="CL606" s="3"/>
      <c r="CM606" s="3"/>
      <c r="CN606" s="3"/>
      <c r="CO606" s="3"/>
      <c r="CP606" s="3"/>
      <c r="CQ606" s="3"/>
      <c r="CR606" s="3"/>
      <c r="CS606" s="3"/>
      <c r="CT606" s="3"/>
      <c r="CU606" s="3"/>
      <c r="CV606" s="3"/>
      <c r="CW606" s="3"/>
      <c r="CX606" s="3"/>
    </row>
    <row r="607" spans="1:102" x14ac:dyDescent="0.2">
      <c r="A607" s="281"/>
      <c r="B607" s="280"/>
      <c r="C607" s="288"/>
      <c r="D607" s="280"/>
      <c r="E607" s="280"/>
      <c r="F607" s="280"/>
      <c r="G607" s="280"/>
      <c r="H607" s="280"/>
      <c r="I607" s="280"/>
      <c r="J607" s="280"/>
      <c r="K607" s="280"/>
      <c r="L607" s="280"/>
      <c r="M607" s="280"/>
      <c r="N607" s="280"/>
      <c r="O607" s="280"/>
      <c r="P607" s="280"/>
      <c r="Q607" s="280"/>
      <c r="R607" s="280"/>
      <c r="S607" s="280"/>
      <c r="T607" s="280"/>
      <c r="U607" s="280"/>
      <c r="V607" s="289"/>
      <c r="W607" s="280"/>
      <c r="X607" s="280"/>
    </row>
    <row r="608" spans="1:102" x14ac:dyDescent="0.2">
      <c r="A608" s="281"/>
      <c r="B608" s="280"/>
      <c r="C608" s="288"/>
      <c r="D608" s="280"/>
      <c r="E608" s="280"/>
      <c r="F608" s="280"/>
      <c r="G608" s="280"/>
      <c r="H608" s="280"/>
      <c r="I608" s="280"/>
      <c r="J608" s="280"/>
      <c r="K608" s="280"/>
      <c r="L608" s="280"/>
      <c r="M608" s="280"/>
      <c r="N608" s="280"/>
      <c r="O608" s="280"/>
      <c r="P608" s="280"/>
      <c r="Q608" s="280"/>
      <c r="R608" s="280"/>
      <c r="S608" s="280"/>
      <c r="T608" s="280"/>
      <c r="U608" s="280"/>
      <c r="V608" s="289"/>
      <c r="W608" s="280"/>
      <c r="X608" s="280"/>
    </row>
    <row r="609" spans="1:24" x14ac:dyDescent="0.2">
      <c r="A609" s="281"/>
      <c r="B609" s="280"/>
      <c r="C609" s="288"/>
      <c r="D609" s="280"/>
      <c r="E609" s="280"/>
      <c r="F609" s="280"/>
      <c r="G609" s="280"/>
      <c r="H609" s="280"/>
      <c r="I609" s="280"/>
      <c r="J609" s="280"/>
      <c r="K609" s="280"/>
      <c r="L609" s="280"/>
      <c r="M609" s="280"/>
      <c r="N609" s="280"/>
      <c r="O609" s="280"/>
      <c r="P609" s="280"/>
      <c r="Q609" s="280"/>
      <c r="R609" s="280"/>
      <c r="S609" s="280"/>
      <c r="T609" s="280"/>
      <c r="U609" s="280"/>
      <c r="V609" s="289"/>
      <c r="W609" s="280"/>
      <c r="X609" s="280"/>
    </row>
    <row r="610" spans="1:24" x14ac:dyDescent="0.2">
      <c r="A610" s="281"/>
      <c r="B610" s="280"/>
      <c r="C610" s="288"/>
      <c r="D610" s="280"/>
      <c r="E610" s="280"/>
      <c r="F610" s="280"/>
      <c r="G610" s="280"/>
      <c r="H610" s="280"/>
      <c r="I610" s="280"/>
      <c r="J610" s="280"/>
      <c r="K610" s="280"/>
      <c r="L610" s="280"/>
      <c r="M610" s="280"/>
      <c r="N610" s="280"/>
      <c r="O610" s="280"/>
      <c r="P610" s="280"/>
      <c r="Q610" s="280"/>
      <c r="R610" s="280"/>
      <c r="S610" s="280"/>
      <c r="T610" s="280"/>
      <c r="U610" s="280"/>
      <c r="V610" s="289"/>
      <c r="W610" s="280"/>
      <c r="X610" s="280"/>
    </row>
    <row r="611" spans="1:24" x14ac:dyDescent="0.2">
      <c r="A611" s="281"/>
      <c r="B611" s="280"/>
      <c r="C611" s="288"/>
      <c r="D611" s="280"/>
      <c r="E611" s="280"/>
      <c r="F611" s="280"/>
      <c r="G611" s="280"/>
      <c r="H611" s="280"/>
      <c r="I611" s="280"/>
      <c r="J611" s="280"/>
      <c r="K611" s="280"/>
      <c r="L611" s="280"/>
      <c r="M611" s="280"/>
      <c r="N611" s="280"/>
      <c r="O611" s="280"/>
      <c r="P611" s="280"/>
      <c r="Q611" s="280"/>
      <c r="R611" s="280"/>
      <c r="S611" s="280"/>
      <c r="T611" s="280"/>
      <c r="U611" s="280"/>
      <c r="V611" s="289"/>
      <c r="W611" s="280"/>
      <c r="X611" s="280"/>
    </row>
    <row r="612" spans="1:24" x14ac:dyDescent="0.2">
      <c r="A612" s="281"/>
      <c r="B612" s="280"/>
      <c r="C612" s="288"/>
      <c r="D612" s="280"/>
      <c r="E612" s="280"/>
      <c r="F612" s="280"/>
      <c r="G612" s="280"/>
      <c r="H612" s="280"/>
      <c r="I612" s="280"/>
      <c r="J612" s="280"/>
      <c r="K612" s="280"/>
      <c r="L612" s="280"/>
      <c r="M612" s="280"/>
      <c r="N612" s="280"/>
      <c r="O612" s="280"/>
      <c r="P612" s="280"/>
      <c r="Q612" s="280"/>
      <c r="R612" s="280"/>
      <c r="S612" s="280"/>
      <c r="T612" s="280"/>
      <c r="U612" s="280"/>
      <c r="V612" s="289"/>
      <c r="W612" s="280"/>
      <c r="X612" s="280"/>
    </row>
    <row r="613" spans="1:24" x14ac:dyDescent="0.2">
      <c r="A613" s="281"/>
      <c r="B613" s="280"/>
      <c r="C613" s="288"/>
      <c r="D613" s="280"/>
      <c r="E613" s="280"/>
      <c r="F613" s="280"/>
      <c r="G613" s="280"/>
      <c r="H613" s="280"/>
      <c r="I613" s="280"/>
      <c r="J613" s="280"/>
      <c r="K613" s="280"/>
      <c r="L613" s="280"/>
      <c r="M613" s="280"/>
      <c r="N613" s="280"/>
      <c r="O613" s="280"/>
      <c r="P613" s="280"/>
      <c r="Q613" s="280"/>
      <c r="R613" s="280"/>
      <c r="S613" s="280"/>
      <c r="T613" s="280"/>
      <c r="U613" s="280"/>
      <c r="V613" s="289"/>
      <c r="W613" s="280"/>
      <c r="X613" s="280"/>
    </row>
    <row r="614" spans="1:24" x14ac:dyDescent="0.2">
      <c r="A614" s="281"/>
      <c r="B614" s="280"/>
      <c r="C614" s="288"/>
      <c r="D614" s="280"/>
      <c r="E614" s="280"/>
      <c r="F614" s="280"/>
      <c r="G614" s="280"/>
      <c r="H614" s="280"/>
      <c r="I614" s="280"/>
      <c r="J614" s="280"/>
      <c r="K614" s="280"/>
      <c r="L614" s="280"/>
      <c r="M614" s="280"/>
      <c r="N614" s="280"/>
      <c r="O614" s="280"/>
      <c r="P614" s="280"/>
      <c r="Q614" s="280"/>
      <c r="R614" s="280"/>
      <c r="S614" s="280"/>
      <c r="T614" s="280"/>
      <c r="U614" s="280"/>
      <c r="V614" s="289"/>
      <c r="W614" s="280"/>
      <c r="X614" s="280"/>
    </row>
    <row r="615" spans="1:24" x14ac:dyDescent="0.2">
      <c r="A615" s="281"/>
      <c r="B615" s="280"/>
      <c r="C615" s="288"/>
      <c r="D615" s="280"/>
      <c r="E615" s="280"/>
      <c r="F615" s="280"/>
      <c r="G615" s="280"/>
      <c r="H615" s="280"/>
      <c r="I615" s="280"/>
      <c r="J615" s="280"/>
      <c r="K615" s="280"/>
      <c r="L615" s="280"/>
      <c r="M615" s="280"/>
      <c r="N615" s="280"/>
      <c r="O615" s="280"/>
      <c r="P615" s="280"/>
      <c r="Q615" s="280"/>
      <c r="R615" s="280"/>
      <c r="S615" s="280"/>
      <c r="T615" s="280"/>
      <c r="U615" s="280"/>
      <c r="V615" s="289"/>
      <c r="W615" s="280"/>
      <c r="X615" s="280"/>
    </row>
    <row r="616" spans="1:24" x14ac:dyDescent="0.2">
      <c r="A616" s="281"/>
      <c r="B616" s="280"/>
      <c r="C616" s="288"/>
      <c r="D616" s="280"/>
      <c r="E616" s="280"/>
      <c r="F616" s="280"/>
      <c r="G616" s="280"/>
      <c r="H616" s="280"/>
      <c r="I616" s="280"/>
      <c r="J616" s="280"/>
      <c r="K616" s="280"/>
      <c r="L616" s="280"/>
      <c r="M616" s="280"/>
      <c r="N616" s="280"/>
      <c r="O616" s="280"/>
      <c r="P616" s="280"/>
      <c r="Q616" s="280"/>
      <c r="R616" s="280"/>
      <c r="S616" s="280"/>
      <c r="T616" s="280"/>
      <c r="U616" s="280"/>
      <c r="V616" s="289"/>
      <c r="W616" s="280"/>
      <c r="X616" s="280"/>
    </row>
    <row r="617" spans="1:24" x14ac:dyDescent="0.2">
      <c r="A617" s="281"/>
      <c r="B617" s="280"/>
      <c r="C617" s="288"/>
      <c r="D617" s="280"/>
      <c r="E617" s="280"/>
      <c r="F617" s="280"/>
      <c r="G617" s="280"/>
      <c r="H617" s="280"/>
      <c r="I617" s="280"/>
      <c r="J617" s="280"/>
      <c r="K617" s="280"/>
      <c r="L617" s="280"/>
      <c r="M617" s="280"/>
      <c r="N617" s="280"/>
      <c r="O617" s="280"/>
      <c r="P617" s="280"/>
      <c r="Q617" s="280"/>
      <c r="R617" s="280"/>
      <c r="S617" s="280"/>
      <c r="T617" s="280"/>
      <c r="U617" s="280"/>
      <c r="V617" s="289"/>
      <c r="W617" s="280"/>
      <c r="X617" s="280"/>
    </row>
    <row r="618" spans="1:24" x14ac:dyDescent="0.2">
      <c r="A618" s="281"/>
      <c r="B618" s="280"/>
      <c r="C618" s="288"/>
      <c r="D618" s="280"/>
      <c r="E618" s="280"/>
      <c r="F618" s="280"/>
      <c r="G618" s="280"/>
      <c r="H618" s="280"/>
      <c r="I618" s="280"/>
      <c r="J618" s="280"/>
      <c r="K618" s="280"/>
      <c r="L618" s="280"/>
      <c r="M618" s="280"/>
      <c r="N618" s="280"/>
      <c r="O618" s="280"/>
      <c r="P618" s="280"/>
      <c r="Q618" s="280"/>
      <c r="R618" s="280"/>
      <c r="S618" s="280"/>
      <c r="T618" s="280"/>
      <c r="U618" s="280"/>
      <c r="V618" s="289"/>
      <c r="W618" s="280"/>
      <c r="X618" s="280"/>
    </row>
    <row r="619" spans="1:24" x14ac:dyDescent="0.2">
      <c r="A619" s="281"/>
      <c r="B619" s="280"/>
      <c r="C619" s="288"/>
      <c r="D619" s="280"/>
      <c r="E619" s="280"/>
      <c r="F619" s="280"/>
      <c r="G619" s="280"/>
      <c r="H619" s="280"/>
      <c r="I619" s="280"/>
      <c r="J619" s="280"/>
      <c r="K619" s="280"/>
      <c r="L619" s="280"/>
      <c r="M619" s="280"/>
      <c r="N619" s="280"/>
      <c r="O619" s="280"/>
      <c r="P619" s="280"/>
      <c r="Q619" s="280"/>
      <c r="R619" s="280"/>
      <c r="S619" s="280"/>
      <c r="T619" s="280"/>
      <c r="U619" s="280"/>
      <c r="V619" s="289"/>
      <c r="W619" s="280"/>
      <c r="X619" s="280"/>
    </row>
    <row r="620" spans="1:24" x14ac:dyDescent="0.2">
      <c r="A620" s="281"/>
      <c r="B620" s="280"/>
      <c r="C620" s="288"/>
      <c r="D620" s="280"/>
      <c r="E620" s="280"/>
      <c r="F620" s="280"/>
      <c r="G620" s="280"/>
      <c r="H620" s="280"/>
      <c r="I620" s="280"/>
      <c r="J620" s="280"/>
      <c r="K620" s="280"/>
      <c r="L620" s="280"/>
      <c r="M620" s="280"/>
      <c r="N620" s="280"/>
      <c r="O620" s="280"/>
      <c r="P620" s="280"/>
      <c r="Q620" s="280"/>
      <c r="R620" s="280"/>
      <c r="S620" s="280"/>
      <c r="T620" s="280"/>
      <c r="U620" s="280"/>
      <c r="V620" s="289"/>
      <c r="W620" s="280"/>
      <c r="X620" s="280"/>
    </row>
    <row r="621" spans="1:24" x14ac:dyDescent="0.2">
      <c r="A621" s="281"/>
      <c r="B621" s="280"/>
      <c r="C621" s="288"/>
      <c r="D621" s="280"/>
      <c r="E621" s="280"/>
      <c r="F621" s="280"/>
      <c r="G621" s="280"/>
      <c r="H621" s="280"/>
      <c r="I621" s="280"/>
      <c r="J621" s="280"/>
      <c r="K621" s="280"/>
      <c r="L621" s="280"/>
      <c r="M621" s="280"/>
      <c r="N621" s="280"/>
      <c r="O621" s="280"/>
      <c r="P621" s="280"/>
      <c r="Q621" s="280"/>
      <c r="R621" s="280"/>
      <c r="S621" s="280"/>
      <c r="T621" s="280"/>
      <c r="U621" s="280"/>
      <c r="V621" s="289"/>
      <c r="W621" s="280"/>
      <c r="X621" s="280"/>
    </row>
    <row r="622" spans="1:24" x14ac:dyDescent="0.2">
      <c r="A622" s="281"/>
      <c r="B622" s="280"/>
      <c r="C622" s="288"/>
      <c r="D622" s="280"/>
      <c r="E622" s="280"/>
      <c r="F622" s="280"/>
      <c r="G622" s="280"/>
      <c r="H622" s="280"/>
      <c r="I622" s="280"/>
      <c r="J622" s="280"/>
      <c r="K622" s="280"/>
      <c r="L622" s="280"/>
      <c r="M622" s="280"/>
      <c r="N622" s="280"/>
      <c r="O622" s="280"/>
      <c r="P622" s="280"/>
      <c r="Q622" s="280"/>
      <c r="R622" s="280"/>
      <c r="S622" s="280"/>
      <c r="T622" s="280"/>
      <c r="U622" s="280"/>
      <c r="V622" s="289"/>
      <c r="W622" s="280"/>
      <c r="X622" s="280"/>
    </row>
    <row r="623" spans="1:24" x14ac:dyDescent="0.2">
      <c r="A623" s="281"/>
      <c r="B623" s="280"/>
      <c r="C623" s="288"/>
      <c r="D623" s="280"/>
      <c r="E623" s="280"/>
      <c r="F623" s="280"/>
      <c r="G623" s="280"/>
      <c r="H623" s="280"/>
      <c r="I623" s="280"/>
      <c r="J623" s="280"/>
      <c r="K623" s="280"/>
      <c r="L623" s="280"/>
      <c r="M623" s="280"/>
      <c r="N623" s="280"/>
      <c r="O623" s="280"/>
      <c r="P623" s="280"/>
      <c r="Q623" s="280"/>
      <c r="R623" s="280"/>
      <c r="S623" s="280"/>
      <c r="T623" s="280"/>
      <c r="U623" s="280"/>
      <c r="V623" s="289"/>
      <c r="W623" s="280"/>
      <c r="X623" s="280"/>
    </row>
    <row r="624" spans="1:24" x14ac:dyDescent="0.2">
      <c r="A624" s="281"/>
      <c r="B624" s="280"/>
      <c r="C624" s="288"/>
      <c r="D624" s="280"/>
      <c r="E624" s="280"/>
      <c r="F624" s="280"/>
      <c r="G624" s="280"/>
      <c r="H624" s="280"/>
      <c r="I624" s="280"/>
      <c r="J624" s="280"/>
      <c r="K624" s="280"/>
      <c r="L624" s="280"/>
      <c r="M624" s="280"/>
      <c r="N624" s="280"/>
      <c r="O624" s="280"/>
      <c r="P624" s="280"/>
      <c r="Q624" s="280"/>
      <c r="R624" s="280"/>
      <c r="S624" s="280"/>
      <c r="T624" s="280"/>
      <c r="U624" s="280"/>
      <c r="V624" s="289"/>
      <c r="W624" s="280"/>
      <c r="X624" s="280"/>
    </row>
    <row r="625" spans="1:24" x14ac:dyDescent="0.2">
      <c r="A625" s="281"/>
      <c r="B625" s="280"/>
      <c r="C625" s="288"/>
      <c r="D625" s="280"/>
      <c r="E625" s="280"/>
      <c r="F625" s="280"/>
      <c r="G625" s="280"/>
      <c r="H625" s="280"/>
      <c r="I625" s="280"/>
      <c r="J625" s="280"/>
      <c r="K625" s="280"/>
      <c r="L625" s="280"/>
      <c r="M625" s="280"/>
      <c r="N625" s="280"/>
      <c r="O625" s="280"/>
      <c r="P625" s="280"/>
      <c r="Q625" s="280"/>
      <c r="R625" s="280"/>
      <c r="S625" s="280"/>
      <c r="T625" s="280"/>
      <c r="U625" s="280"/>
      <c r="V625" s="289"/>
      <c r="W625" s="280"/>
      <c r="X625" s="280"/>
    </row>
    <row r="626" spans="1:24" x14ac:dyDescent="0.2">
      <c r="A626" s="281"/>
      <c r="B626" s="280"/>
      <c r="C626" s="288"/>
      <c r="D626" s="280"/>
      <c r="E626" s="280"/>
      <c r="F626" s="280"/>
      <c r="G626" s="280"/>
      <c r="H626" s="280"/>
      <c r="I626" s="280"/>
      <c r="J626" s="280"/>
      <c r="K626" s="280"/>
      <c r="L626" s="280"/>
      <c r="M626" s="280"/>
      <c r="N626" s="280"/>
      <c r="O626" s="280"/>
      <c r="P626" s="280"/>
      <c r="Q626" s="280"/>
      <c r="R626" s="280"/>
      <c r="S626" s="280"/>
      <c r="T626" s="280"/>
      <c r="U626" s="280"/>
      <c r="V626" s="289"/>
      <c r="W626" s="280"/>
      <c r="X626" s="280"/>
    </row>
    <row r="627" spans="1:24" x14ac:dyDescent="0.2">
      <c r="A627" s="281"/>
      <c r="B627" s="280"/>
      <c r="C627" s="288"/>
      <c r="D627" s="280"/>
      <c r="E627" s="280"/>
      <c r="F627" s="280"/>
      <c r="G627" s="280"/>
      <c r="H627" s="280"/>
      <c r="I627" s="280"/>
      <c r="J627" s="280"/>
      <c r="K627" s="280"/>
      <c r="L627" s="280"/>
      <c r="M627" s="280"/>
      <c r="N627" s="280"/>
      <c r="O627" s="280"/>
      <c r="P627" s="280"/>
      <c r="Q627" s="280"/>
      <c r="R627" s="280"/>
      <c r="S627" s="280"/>
      <c r="T627" s="280"/>
      <c r="U627" s="280"/>
      <c r="V627" s="289"/>
      <c r="W627" s="280"/>
      <c r="X627" s="280"/>
    </row>
    <row r="628" spans="1:24" x14ac:dyDescent="0.2">
      <c r="A628" s="281"/>
      <c r="B628" s="280"/>
      <c r="C628" s="288"/>
      <c r="D628" s="280"/>
      <c r="E628" s="280"/>
      <c r="F628" s="280"/>
      <c r="G628" s="280"/>
      <c r="H628" s="280"/>
      <c r="I628" s="280"/>
      <c r="J628" s="280"/>
      <c r="K628" s="280"/>
      <c r="L628" s="280"/>
      <c r="M628" s="280"/>
      <c r="N628" s="280"/>
      <c r="O628" s="280"/>
      <c r="P628" s="280"/>
      <c r="Q628" s="280"/>
      <c r="R628" s="280"/>
      <c r="S628" s="280"/>
      <c r="T628" s="280"/>
      <c r="U628" s="280"/>
      <c r="V628" s="289"/>
      <c r="W628" s="280"/>
      <c r="X628" s="280"/>
    </row>
    <row r="629" spans="1:24" x14ac:dyDescent="0.2">
      <c r="A629" s="281"/>
      <c r="B629" s="280"/>
      <c r="C629" s="288"/>
      <c r="D629" s="280"/>
      <c r="E629" s="280"/>
      <c r="F629" s="280"/>
      <c r="G629" s="280"/>
      <c r="H629" s="280"/>
      <c r="I629" s="280"/>
      <c r="J629" s="280"/>
      <c r="K629" s="280"/>
      <c r="L629" s="280"/>
      <c r="M629" s="280"/>
      <c r="N629" s="280"/>
      <c r="O629" s="280"/>
      <c r="P629" s="280"/>
      <c r="Q629" s="280"/>
      <c r="R629" s="280"/>
      <c r="S629" s="280"/>
      <c r="T629" s="280"/>
      <c r="U629" s="280"/>
      <c r="V629" s="289"/>
      <c r="W629" s="280"/>
      <c r="X629" s="280"/>
    </row>
    <row r="630" spans="1:24" x14ac:dyDescent="0.2">
      <c r="A630" s="281"/>
      <c r="B630" s="280"/>
      <c r="C630" s="288"/>
      <c r="D630" s="280"/>
      <c r="E630" s="280"/>
      <c r="F630" s="280"/>
      <c r="G630" s="280"/>
      <c r="H630" s="280"/>
      <c r="I630" s="280"/>
      <c r="J630" s="280"/>
      <c r="K630" s="280"/>
      <c r="L630" s="280"/>
      <c r="M630" s="280"/>
      <c r="N630" s="280"/>
      <c r="O630" s="280"/>
      <c r="P630" s="280"/>
      <c r="Q630" s="280"/>
      <c r="R630" s="280"/>
      <c r="S630" s="280"/>
      <c r="T630" s="280"/>
      <c r="U630" s="280"/>
      <c r="V630" s="289"/>
      <c r="W630" s="280"/>
      <c r="X630" s="280"/>
    </row>
    <row r="631" spans="1:24" x14ac:dyDescent="0.2">
      <c r="A631" s="281"/>
      <c r="B631" s="280"/>
      <c r="C631" s="288"/>
      <c r="D631" s="280"/>
      <c r="E631" s="280"/>
      <c r="F631" s="280"/>
      <c r="G631" s="280"/>
      <c r="H631" s="280"/>
      <c r="I631" s="280"/>
      <c r="J631" s="280"/>
      <c r="K631" s="280"/>
      <c r="L631" s="280"/>
      <c r="M631" s="280"/>
      <c r="N631" s="280"/>
      <c r="O631" s="280"/>
      <c r="P631" s="280"/>
      <c r="Q631" s="280"/>
      <c r="R631" s="280"/>
      <c r="S631" s="280"/>
      <c r="T631" s="280"/>
      <c r="U631" s="280"/>
      <c r="V631" s="289"/>
      <c r="W631" s="280"/>
      <c r="X631" s="280"/>
    </row>
    <row r="632" spans="1:24" x14ac:dyDescent="0.2">
      <c r="A632" s="281"/>
      <c r="B632" s="280"/>
      <c r="C632" s="288"/>
      <c r="D632" s="280"/>
      <c r="E632" s="280"/>
      <c r="F632" s="280"/>
      <c r="G632" s="280"/>
      <c r="H632" s="280"/>
      <c r="I632" s="280"/>
      <c r="J632" s="280"/>
      <c r="K632" s="280"/>
      <c r="L632" s="280"/>
      <c r="M632" s="280"/>
      <c r="N632" s="280"/>
      <c r="O632" s="280"/>
      <c r="P632" s="280"/>
      <c r="Q632" s="280"/>
      <c r="R632" s="280"/>
      <c r="S632" s="280"/>
      <c r="T632" s="280"/>
      <c r="U632" s="280"/>
      <c r="V632" s="289"/>
      <c r="W632" s="280"/>
      <c r="X632" s="280"/>
    </row>
    <row r="633" spans="1:24" x14ac:dyDescent="0.2">
      <c r="A633" s="281"/>
      <c r="B633" s="280"/>
      <c r="C633" s="288"/>
      <c r="D633" s="280"/>
      <c r="E633" s="280"/>
      <c r="F633" s="280"/>
      <c r="G633" s="280"/>
      <c r="H633" s="280"/>
      <c r="I633" s="280"/>
      <c r="J633" s="280"/>
      <c r="K633" s="280"/>
      <c r="L633" s="280"/>
      <c r="M633" s="280"/>
      <c r="N633" s="280"/>
      <c r="O633" s="280"/>
      <c r="P633" s="280"/>
      <c r="Q633" s="280"/>
      <c r="R633" s="280"/>
      <c r="S633" s="280"/>
      <c r="T633" s="280"/>
      <c r="U633" s="280"/>
      <c r="V633" s="289"/>
      <c r="W633" s="280"/>
      <c r="X633" s="280"/>
    </row>
    <row r="634" spans="1:24" x14ac:dyDescent="0.2">
      <c r="A634" s="281"/>
      <c r="B634" s="280"/>
      <c r="C634" s="288"/>
      <c r="D634" s="280"/>
      <c r="E634" s="280"/>
      <c r="F634" s="280"/>
      <c r="G634" s="280"/>
      <c r="H634" s="280"/>
      <c r="I634" s="280"/>
      <c r="J634" s="280"/>
      <c r="K634" s="280"/>
      <c r="L634" s="280"/>
      <c r="M634" s="280"/>
      <c r="N634" s="280"/>
      <c r="O634" s="280"/>
      <c r="P634" s="280"/>
      <c r="Q634" s="280"/>
      <c r="R634" s="280"/>
      <c r="S634" s="280"/>
      <c r="T634" s="280"/>
      <c r="U634" s="280"/>
      <c r="V634" s="289"/>
      <c r="W634" s="280"/>
      <c r="X634" s="280"/>
    </row>
    <row r="635" spans="1:24" x14ac:dyDescent="0.2">
      <c r="A635" s="281"/>
      <c r="B635" s="280"/>
      <c r="C635" s="288"/>
      <c r="D635" s="280"/>
      <c r="E635" s="280"/>
      <c r="F635" s="280"/>
      <c r="G635" s="280"/>
      <c r="H635" s="280"/>
      <c r="I635" s="280"/>
      <c r="J635" s="280"/>
      <c r="K635" s="280"/>
      <c r="L635" s="280"/>
      <c r="M635" s="280"/>
      <c r="N635" s="280"/>
      <c r="O635" s="280"/>
      <c r="P635" s="280"/>
      <c r="Q635" s="280"/>
      <c r="R635" s="280"/>
      <c r="S635" s="280"/>
      <c r="T635" s="280"/>
      <c r="U635" s="280"/>
      <c r="V635" s="289"/>
      <c r="W635" s="280"/>
      <c r="X635" s="280"/>
    </row>
    <row r="636" spans="1:24" x14ac:dyDescent="0.2">
      <c r="A636" s="281"/>
      <c r="B636" s="280"/>
      <c r="C636" s="288"/>
      <c r="D636" s="280"/>
      <c r="E636" s="280"/>
      <c r="F636" s="280"/>
      <c r="G636" s="280"/>
      <c r="H636" s="280"/>
      <c r="I636" s="280"/>
      <c r="J636" s="280"/>
      <c r="K636" s="280"/>
      <c r="L636" s="280"/>
      <c r="M636" s="280"/>
      <c r="N636" s="280"/>
      <c r="O636" s="280"/>
      <c r="P636" s="280"/>
      <c r="Q636" s="280"/>
      <c r="R636" s="280"/>
      <c r="S636" s="280"/>
      <c r="T636" s="280"/>
      <c r="U636" s="280"/>
      <c r="V636" s="289"/>
      <c r="W636" s="280"/>
      <c r="X636" s="280"/>
    </row>
    <row r="637" spans="1:24" x14ac:dyDescent="0.2">
      <c r="A637" s="281"/>
      <c r="B637" s="280"/>
      <c r="C637" s="288"/>
      <c r="D637" s="280"/>
      <c r="E637" s="280"/>
      <c r="F637" s="280"/>
      <c r="G637" s="280"/>
      <c r="H637" s="280"/>
      <c r="I637" s="280"/>
      <c r="J637" s="280"/>
      <c r="K637" s="280"/>
      <c r="L637" s="280"/>
      <c r="M637" s="280"/>
      <c r="N637" s="280"/>
      <c r="O637" s="280"/>
      <c r="P637" s="280"/>
      <c r="Q637" s="280"/>
      <c r="R637" s="280"/>
      <c r="S637" s="280"/>
      <c r="T637" s="280"/>
      <c r="U637" s="280"/>
      <c r="V637" s="289"/>
      <c r="W637" s="280"/>
      <c r="X637" s="280"/>
    </row>
    <row r="638" spans="1:24" x14ac:dyDescent="0.2">
      <c r="A638" s="281"/>
      <c r="B638" s="280"/>
      <c r="C638" s="288"/>
      <c r="D638" s="280"/>
      <c r="E638" s="280"/>
      <c r="F638" s="280"/>
      <c r="G638" s="280"/>
      <c r="H638" s="280"/>
      <c r="I638" s="280"/>
      <c r="J638" s="280"/>
      <c r="K638" s="280"/>
      <c r="L638" s="280"/>
      <c r="M638" s="280"/>
      <c r="N638" s="280"/>
      <c r="O638" s="280"/>
      <c r="P638" s="280"/>
      <c r="Q638" s="280"/>
      <c r="R638" s="280"/>
      <c r="S638" s="280"/>
      <c r="T638" s="280"/>
      <c r="U638" s="280"/>
      <c r="V638" s="289"/>
      <c r="W638" s="280"/>
      <c r="X638" s="280"/>
    </row>
    <row r="639" spans="1:24" x14ac:dyDescent="0.2">
      <c r="A639" s="281"/>
      <c r="B639" s="280"/>
      <c r="C639" s="288"/>
      <c r="D639" s="280"/>
      <c r="E639" s="280"/>
      <c r="F639" s="280"/>
      <c r="G639" s="280"/>
      <c r="H639" s="280"/>
      <c r="I639" s="280"/>
      <c r="J639" s="280"/>
      <c r="K639" s="280"/>
      <c r="L639" s="280"/>
      <c r="M639" s="280"/>
      <c r="N639" s="280"/>
      <c r="O639" s="280"/>
      <c r="P639" s="280"/>
      <c r="Q639" s="280"/>
      <c r="R639" s="280"/>
      <c r="S639" s="280"/>
      <c r="T639" s="280"/>
      <c r="U639" s="280"/>
      <c r="V639" s="289"/>
      <c r="W639" s="280"/>
      <c r="X639" s="280"/>
    </row>
    <row r="640" spans="1:24" x14ac:dyDescent="0.2">
      <c r="A640" s="281"/>
      <c r="B640" s="280"/>
      <c r="C640" s="288"/>
      <c r="D640" s="280"/>
      <c r="E640" s="280"/>
      <c r="F640" s="280"/>
      <c r="G640" s="280"/>
      <c r="H640" s="280"/>
      <c r="I640" s="280"/>
      <c r="J640" s="280"/>
      <c r="K640" s="280"/>
      <c r="L640" s="280"/>
      <c r="M640" s="280"/>
      <c r="N640" s="280"/>
      <c r="O640" s="280"/>
      <c r="P640" s="280"/>
      <c r="Q640" s="280"/>
      <c r="R640" s="280"/>
      <c r="S640" s="280"/>
      <c r="T640" s="280"/>
      <c r="U640" s="280"/>
      <c r="V640" s="289"/>
      <c r="W640" s="280"/>
      <c r="X640" s="280"/>
    </row>
    <row r="641" spans="1:24" x14ac:dyDescent="0.2">
      <c r="A641" s="281"/>
      <c r="B641" s="280"/>
      <c r="C641" s="288"/>
      <c r="D641" s="280"/>
      <c r="E641" s="280"/>
      <c r="F641" s="280"/>
      <c r="G641" s="280"/>
      <c r="H641" s="280"/>
      <c r="I641" s="280"/>
      <c r="J641" s="280"/>
      <c r="K641" s="280"/>
      <c r="L641" s="280"/>
      <c r="M641" s="280"/>
      <c r="N641" s="280"/>
      <c r="O641" s="280"/>
      <c r="P641" s="280"/>
      <c r="Q641" s="280"/>
      <c r="R641" s="280"/>
      <c r="S641" s="280"/>
      <c r="T641" s="280"/>
      <c r="U641" s="280"/>
      <c r="V641" s="289"/>
      <c r="W641" s="280"/>
      <c r="X641" s="280"/>
    </row>
    <row r="642" spans="1:24" x14ac:dyDescent="0.2">
      <c r="A642" s="281"/>
      <c r="B642" s="280"/>
      <c r="C642" s="288"/>
      <c r="D642" s="280"/>
      <c r="E642" s="280"/>
      <c r="F642" s="280"/>
      <c r="G642" s="280"/>
      <c r="H642" s="280"/>
      <c r="I642" s="280"/>
      <c r="J642" s="280"/>
      <c r="K642" s="280"/>
      <c r="L642" s="280"/>
      <c r="M642" s="280"/>
      <c r="N642" s="280"/>
      <c r="O642" s="280"/>
      <c r="P642" s="280"/>
      <c r="Q642" s="280"/>
      <c r="R642" s="280"/>
      <c r="S642" s="280"/>
      <c r="T642" s="280"/>
      <c r="U642" s="280"/>
      <c r="V642" s="289"/>
      <c r="W642" s="280"/>
      <c r="X642" s="280"/>
    </row>
    <row r="643" spans="1:24" x14ac:dyDescent="0.2">
      <c r="A643" s="281"/>
      <c r="B643" s="280"/>
      <c r="C643" s="288"/>
      <c r="D643" s="280"/>
      <c r="E643" s="280"/>
      <c r="F643" s="280"/>
      <c r="G643" s="280"/>
      <c r="H643" s="280"/>
      <c r="I643" s="280"/>
      <c r="J643" s="280"/>
      <c r="K643" s="280"/>
      <c r="L643" s="280"/>
      <c r="M643" s="280"/>
      <c r="N643" s="280"/>
      <c r="O643" s="280"/>
      <c r="P643" s="280"/>
      <c r="Q643" s="280"/>
      <c r="R643" s="280"/>
      <c r="S643" s="280"/>
      <c r="T643" s="280"/>
      <c r="U643" s="280"/>
      <c r="V643" s="289"/>
      <c r="W643" s="280"/>
      <c r="X643" s="280"/>
    </row>
    <row r="644" spans="1:24" x14ac:dyDescent="0.2">
      <c r="A644" s="281"/>
      <c r="B644" s="280"/>
      <c r="C644" s="288"/>
      <c r="D644" s="280"/>
      <c r="E644" s="280"/>
      <c r="F644" s="280"/>
      <c r="G644" s="280"/>
      <c r="H644" s="280"/>
      <c r="I644" s="280"/>
      <c r="J644" s="280"/>
      <c r="K644" s="280"/>
      <c r="L644" s="280"/>
      <c r="M644" s="280"/>
      <c r="N644" s="280"/>
      <c r="O644" s="280"/>
      <c r="P644" s="280"/>
      <c r="Q644" s="280"/>
      <c r="R644" s="280"/>
      <c r="S644" s="280"/>
      <c r="T644" s="280"/>
      <c r="U644" s="280"/>
      <c r="V644" s="289"/>
      <c r="W644" s="280"/>
      <c r="X644" s="280"/>
    </row>
    <row r="645" spans="1:24" x14ac:dyDescent="0.2">
      <c r="A645" s="281"/>
      <c r="B645" s="280"/>
      <c r="C645" s="288"/>
      <c r="D645" s="280"/>
      <c r="E645" s="280"/>
      <c r="F645" s="280"/>
      <c r="G645" s="280"/>
      <c r="H645" s="280"/>
      <c r="I645" s="280"/>
      <c r="J645" s="280"/>
      <c r="K645" s="280"/>
      <c r="L645" s="280"/>
      <c r="M645" s="280"/>
      <c r="N645" s="280"/>
      <c r="O645" s="280"/>
      <c r="P645" s="280"/>
      <c r="Q645" s="280"/>
      <c r="R645" s="280"/>
      <c r="S645" s="280"/>
      <c r="T645" s="280"/>
      <c r="U645" s="280"/>
      <c r="V645" s="289"/>
      <c r="W645" s="280"/>
      <c r="X645" s="280"/>
    </row>
    <row r="646" spans="1:24" x14ac:dyDescent="0.2">
      <c r="A646" s="281"/>
      <c r="B646" s="280"/>
      <c r="C646" s="288"/>
      <c r="D646" s="280"/>
      <c r="E646" s="280"/>
      <c r="F646" s="280"/>
      <c r="G646" s="280"/>
      <c r="H646" s="280"/>
      <c r="I646" s="280"/>
      <c r="J646" s="280"/>
      <c r="K646" s="280"/>
      <c r="L646" s="280"/>
      <c r="M646" s="280"/>
      <c r="N646" s="280"/>
      <c r="O646" s="280"/>
      <c r="P646" s="280"/>
      <c r="Q646" s="280"/>
      <c r="R646" s="280"/>
      <c r="S646" s="280"/>
      <c r="T646" s="280"/>
      <c r="U646" s="280"/>
      <c r="V646" s="289"/>
      <c r="W646" s="280"/>
      <c r="X646" s="280"/>
    </row>
    <row r="647" spans="1:24" x14ac:dyDescent="0.2">
      <c r="A647" s="281"/>
      <c r="B647" s="280"/>
      <c r="C647" s="288"/>
      <c r="D647" s="280"/>
      <c r="E647" s="280"/>
      <c r="F647" s="280"/>
      <c r="G647" s="280"/>
      <c r="H647" s="280"/>
      <c r="I647" s="280"/>
      <c r="J647" s="280"/>
      <c r="K647" s="280"/>
      <c r="L647" s="280"/>
      <c r="M647" s="280"/>
      <c r="N647" s="280"/>
      <c r="O647" s="280"/>
      <c r="P647" s="280"/>
      <c r="Q647" s="280"/>
      <c r="R647" s="280"/>
      <c r="S647" s="280"/>
      <c r="T647" s="280"/>
      <c r="U647" s="280"/>
      <c r="V647" s="289"/>
      <c r="W647" s="280"/>
      <c r="X647" s="280"/>
    </row>
    <row r="648" spans="1:24" x14ac:dyDescent="0.2">
      <c r="A648" s="281"/>
      <c r="B648" s="280"/>
      <c r="C648" s="288"/>
      <c r="D648" s="280"/>
      <c r="E648" s="280"/>
      <c r="F648" s="280"/>
      <c r="G648" s="280"/>
      <c r="H648" s="280"/>
      <c r="I648" s="280"/>
      <c r="J648" s="280"/>
      <c r="K648" s="280"/>
      <c r="L648" s="280"/>
      <c r="M648" s="280"/>
      <c r="N648" s="280"/>
      <c r="O648" s="280"/>
      <c r="P648" s="280"/>
      <c r="Q648" s="280"/>
      <c r="R648" s="280"/>
      <c r="S648" s="280"/>
      <c r="T648" s="280"/>
      <c r="U648" s="280"/>
      <c r="V648" s="289"/>
      <c r="W648" s="280"/>
      <c r="X648" s="280"/>
    </row>
    <row r="649" spans="1:24" x14ac:dyDescent="0.2">
      <c r="A649" s="281"/>
      <c r="B649" s="280"/>
      <c r="C649" s="288"/>
      <c r="D649" s="280"/>
      <c r="E649" s="280"/>
      <c r="F649" s="280"/>
      <c r="G649" s="280"/>
      <c r="H649" s="280"/>
      <c r="I649" s="280"/>
      <c r="J649" s="280"/>
      <c r="K649" s="280"/>
      <c r="L649" s="280"/>
      <c r="M649" s="280"/>
      <c r="N649" s="280"/>
      <c r="O649" s="280"/>
      <c r="P649" s="280"/>
      <c r="Q649" s="280"/>
      <c r="R649" s="280"/>
      <c r="S649" s="280"/>
      <c r="T649" s="280"/>
      <c r="U649" s="280"/>
      <c r="V649" s="289"/>
      <c r="W649" s="280"/>
      <c r="X649" s="280"/>
    </row>
    <row r="650" spans="1:24" x14ac:dyDescent="0.2">
      <c r="A650" s="281"/>
      <c r="B650" s="280"/>
      <c r="C650" s="288"/>
      <c r="D650" s="280"/>
      <c r="E650" s="280"/>
      <c r="F650" s="280"/>
      <c r="G650" s="280"/>
      <c r="H650" s="280"/>
      <c r="I650" s="280"/>
      <c r="J650" s="280"/>
      <c r="K650" s="280"/>
      <c r="L650" s="280"/>
      <c r="M650" s="280"/>
      <c r="N650" s="280"/>
      <c r="O650" s="280"/>
      <c r="P650" s="280"/>
      <c r="Q650" s="280"/>
      <c r="R650" s="280"/>
      <c r="S650" s="280"/>
      <c r="T650" s="280"/>
      <c r="U650" s="280"/>
      <c r="V650" s="289"/>
      <c r="W650" s="280"/>
      <c r="X650" s="280"/>
    </row>
    <row r="651" spans="1:24" x14ac:dyDescent="0.2">
      <c r="A651" s="281"/>
      <c r="B651" s="280"/>
      <c r="C651" s="288"/>
      <c r="D651" s="280"/>
      <c r="E651" s="280"/>
      <c r="F651" s="280"/>
      <c r="G651" s="280"/>
      <c r="H651" s="280"/>
      <c r="I651" s="280"/>
      <c r="J651" s="280"/>
      <c r="K651" s="280"/>
      <c r="L651" s="280"/>
      <c r="M651" s="280"/>
      <c r="N651" s="280"/>
      <c r="O651" s="280"/>
      <c r="P651" s="280"/>
      <c r="Q651" s="280"/>
      <c r="R651" s="280"/>
      <c r="S651" s="280"/>
      <c r="T651" s="280"/>
      <c r="U651" s="280"/>
      <c r="V651" s="289"/>
      <c r="W651" s="280"/>
      <c r="X651" s="280"/>
    </row>
    <row r="652" spans="1:24" x14ac:dyDescent="0.2">
      <c r="A652" s="281"/>
      <c r="B652" s="280"/>
      <c r="C652" s="288"/>
      <c r="D652" s="280"/>
      <c r="E652" s="280"/>
      <c r="F652" s="280"/>
      <c r="G652" s="280"/>
      <c r="H652" s="280"/>
      <c r="I652" s="280"/>
      <c r="J652" s="280"/>
      <c r="K652" s="280"/>
      <c r="L652" s="280"/>
      <c r="M652" s="280"/>
      <c r="N652" s="280"/>
      <c r="O652" s="280"/>
      <c r="P652" s="280"/>
      <c r="Q652" s="280"/>
      <c r="R652" s="280"/>
      <c r="S652" s="280"/>
      <c r="T652" s="280"/>
      <c r="U652" s="280"/>
      <c r="V652" s="289"/>
      <c r="W652" s="280"/>
      <c r="X652" s="280"/>
    </row>
    <row r="653" spans="1:24" x14ac:dyDescent="0.2">
      <c r="A653" s="281"/>
      <c r="B653" s="280"/>
      <c r="C653" s="288"/>
      <c r="D653" s="280"/>
      <c r="E653" s="280"/>
      <c r="F653" s="280"/>
      <c r="G653" s="280"/>
      <c r="H653" s="280"/>
      <c r="I653" s="280"/>
      <c r="J653" s="280"/>
      <c r="K653" s="280"/>
      <c r="L653" s="280"/>
      <c r="M653" s="280"/>
      <c r="N653" s="280"/>
      <c r="O653" s="280"/>
      <c r="P653" s="280"/>
      <c r="Q653" s="280"/>
      <c r="R653" s="280"/>
      <c r="S653" s="280"/>
      <c r="T653" s="280"/>
      <c r="U653" s="280"/>
      <c r="V653" s="289"/>
      <c r="W653" s="280"/>
      <c r="X653" s="280"/>
    </row>
    <row r="654" spans="1:24" x14ac:dyDescent="0.2">
      <c r="A654" s="281"/>
      <c r="B654" s="290"/>
      <c r="C654" s="288"/>
      <c r="D654" s="280"/>
      <c r="E654" s="280"/>
      <c r="F654" s="280"/>
      <c r="G654" s="280"/>
      <c r="H654" s="280"/>
      <c r="I654" s="280"/>
      <c r="J654" s="280"/>
      <c r="K654" s="280"/>
      <c r="L654" s="280"/>
      <c r="M654" s="280"/>
      <c r="N654" s="280"/>
      <c r="O654" s="280"/>
      <c r="P654" s="280"/>
      <c r="Q654" s="280"/>
      <c r="R654" s="280"/>
      <c r="S654" s="280"/>
      <c r="T654" s="280"/>
      <c r="U654" s="280"/>
      <c r="V654" s="289"/>
      <c r="W654" s="280"/>
      <c r="X654" s="280"/>
    </row>
    <row r="655" spans="1:24" x14ac:dyDescent="0.2">
      <c r="A655" s="281"/>
      <c r="B655" s="290"/>
      <c r="C655" s="288"/>
      <c r="D655" s="280"/>
      <c r="E655" s="280"/>
      <c r="F655" s="280"/>
      <c r="G655" s="280"/>
      <c r="H655" s="280"/>
      <c r="I655" s="280"/>
      <c r="J655" s="280"/>
      <c r="K655" s="280"/>
      <c r="L655" s="280"/>
      <c r="M655" s="280"/>
      <c r="N655" s="280"/>
      <c r="O655" s="280"/>
      <c r="P655" s="280"/>
      <c r="Q655" s="280"/>
      <c r="R655" s="280"/>
      <c r="S655" s="280"/>
      <c r="T655" s="280"/>
      <c r="U655" s="280"/>
      <c r="V655" s="289"/>
      <c r="W655" s="280"/>
      <c r="X655" s="280"/>
    </row>
    <row r="656" spans="1:24" x14ac:dyDescent="0.2">
      <c r="A656" s="281"/>
      <c r="B656" s="290"/>
      <c r="C656" s="288"/>
      <c r="D656" s="280"/>
      <c r="E656" s="280"/>
      <c r="F656" s="280"/>
      <c r="G656" s="280"/>
      <c r="H656" s="280"/>
      <c r="I656" s="280"/>
      <c r="J656" s="280"/>
      <c r="K656" s="280"/>
      <c r="L656" s="280"/>
      <c r="M656" s="280"/>
      <c r="N656" s="280"/>
      <c r="O656" s="280"/>
      <c r="P656" s="280"/>
      <c r="Q656" s="280"/>
      <c r="R656" s="280"/>
      <c r="S656" s="280"/>
      <c r="T656" s="280"/>
      <c r="U656" s="280"/>
      <c r="V656" s="289"/>
      <c r="W656" s="280"/>
      <c r="X656" s="280"/>
    </row>
    <row r="657" spans="1:24" x14ac:dyDescent="0.2">
      <c r="A657" s="281"/>
      <c r="B657" s="290"/>
      <c r="C657" s="288"/>
      <c r="D657" s="280"/>
      <c r="E657" s="280"/>
      <c r="F657" s="280"/>
      <c r="G657" s="280"/>
      <c r="H657" s="280"/>
      <c r="I657" s="280"/>
      <c r="J657" s="280"/>
      <c r="K657" s="280"/>
      <c r="L657" s="280"/>
      <c r="M657" s="280"/>
      <c r="N657" s="280"/>
      <c r="O657" s="280"/>
      <c r="P657" s="280"/>
      <c r="Q657" s="280"/>
      <c r="R657" s="280"/>
      <c r="S657" s="280"/>
      <c r="T657" s="280"/>
      <c r="U657" s="280"/>
      <c r="V657" s="289"/>
      <c r="W657" s="280"/>
      <c r="X657" s="280"/>
    </row>
    <row r="658" spans="1:24" x14ac:dyDescent="0.2">
      <c r="A658" s="281"/>
      <c r="B658" s="290"/>
      <c r="C658" s="288"/>
      <c r="D658" s="280"/>
      <c r="E658" s="280"/>
      <c r="F658" s="280"/>
      <c r="G658" s="280"/>
      <c r="H658" s="280"/>
      <c r="I658" s="280"/>
      <c r="J658" s="280"/>
      <c r="K658" s="280"/>
      <c r="L658" s="280"/>
      <c r="M658" s="280"/>
      <c r="N658" s="280"/>
      <c r="O658" s="280"/>
      <c r="P658" s="280"/>
      <c r="Q658" s="280"/>
      <c r="R658" s="280"/>
      <c r="S658" s="280"/>
      <c r="T658" s="280"/>
      <c r="U658" s="280"/>
      <c r="V658" s="289"/>
      <c r="W658" s="280"/>
      <c r="X658" s="280"/>
    </row>
    <row r="659" spans="1:24" x14ac:dyDescent="0.2">
      <c r="A659" s="281"/>
      <c r="B659" s="290"/>
      <c r="C659" s="288"/>
      <c r="D659" s="280"/>
      <c r="E659" s="280"/>
      <c r="F659" s="280"/>
      <c r="G659" s="280"/>
      <c r="H659" s="280"/>
      <c r="I659" s="280"/>
      <c r="J659" s="280"/>
      <c r="K659" s="280"/>
      <c r="L659" s="280"/>
      <c r="M659" s="280"/>
      <c r="N659" s="280"/>
      <c r="O659" s="280"/>
      <c r="P659" s="280"/>
      <c r="Q659" s="280"/>
      <c r="R659" s="280"/>
      <c r="S659" s="280"/>
      <c r="T659" s="280"/>
      <c r="U659" s="280"/>
      <c r="V659" s="289"/>
      <c r="W659" s="280"/>
      <c r="X659" s="280"/>
    </row>
    <row r="660" spans="1:24" x14ac:dyDescent="0.2">
      <c r="A660" s="281"/>
      <c r="B660" s="290"/>
      <c r="C660" s="288"/>
      <c r="D660" s="280"/>
      <c r="E660" s="280"/>
      <c r="F660" s="280"/>
      <c r="G660" s="280"/>
      <c r="H660" s="280"/>
      <c r="I660" s="280"/>
      <c r="J660" s="280"/>
      <c r="K660" s="280"/>
      <c r="L660" s="280"/>
      <c r="M660" s="280"/>
      <c r="N660" s="280"/>
      <c r="O660" s="280"/>
      <c r="P660" s="280"/>
      <c r="Q660" s="280"/>
      <c r="R660" s="280"/>
      <c r="S660" s="280"/>
      <c r="T660" s="280"/>
      <c r="U660" s="280"/>
      <c r="V660" s="289"/>
      <c r="W660" s="280"/>
      <c r="X660" s="280"/>
    </row>
    <row r="661" spans="1:24" x14ac:dyDescent="0.2">
      <c r="A661" s="281"/>
      <c r="B661" s="290"/>
      <c r="C661" s="288"/>
      <c r="D661" s="280"/>
      <c r="E661" s="280"/>
      <c r="F661" s="280"/>
      <c r="G661" s="280"/>
      <c r="H661" s="280"/>
      <c r="I661" s="280"/>
      <c r="J661" s="280"/>
      <c r="K661" s="280"/>
      <c r="L661" s="280"/>
      <c r="M661" s="280"/>
      <c r="N661" s="280"/>
      <c r="O661" s="280"/>
      <c r="P661" s="280"/>
      <c r="Q661" s="280"/>
      <c r="R661" s="280"/>
      <c r="S661" s="280"/>
      <c r="T661" s="280"/>
      <c r="U661" s="280"/>
      <c r="V661" s="289"/>
      <c r="W661" s="280"/>
      <c r="X661" s="280"/>
    </row>
    <row r="662" spans="1:24" x14ac:dyDescent="0.2">
      <c r="A662" s="281"/>
      <c r="B662" s="290"/>
      <c r="C662" s="288"/>
      <c r="D662" s="280"/>
      <c r="E662" s="280"/>
      <c r="F662" s="280"/>
      <c r="G662" s="280"/>
      <c r="H662" s="280"/>
      <c r="I662" s="280"/>
      <c r="J662" s="280"/>
      <c r="K662" s="280"/>
      <c r="L662" s="280"/>
      <c r="M662" s="280"/>
      <c r="N662" s="280"/>
      <c r="O662" s="280"/>
      <c r="P662" s="280"/>
      <c r="Q662" s="280"/>
      <c r="R662" s="280"/>
      <c r="S662" s="280"/>
      <c r="T662" s="280"/>
      <c r="U662" s="280"/>
      <c r="V662" s="289"/>
      <c r="W662" s="280"/>
      <c r="X662" s="280"/>
    </row>
    <row r="663" spans="1:24" x14ac:dyDescent="0.2">
      <c r="A663" s="281"/>
      <c r="B663" s="290"/>
      <c r="C663" s="288"/>
      <c r="D663" s="280"/>
      <c r="E663" s="280"/>
      <c r="F663" s="280"/>
      <c r="G663" s="280"/>
      <c r="H663" s="280"/>
      <c r="I663" s="280"/>
      <c r="J663" s="280"/>
      <c r="K663" s="280"/>
      <c r="L663" s="280"/>
      <c r="M663" s="280"/>
      <c r="N663" s="280"/>
      <c r="O663" s="280"/>
      <c r="P663" s="280"/>
      <c r="Q663" s="280"/>
      <c r="R663" s="280"/>
      <c r="S663" s="280"/>
      <c r="T663" s="280"/>
      <c r="U663" s="280"/>
      <c r="V663" s="289"/>
      <c r="W663" s="280"/>
      <c r="X663" s="280"/>
    </row>
    <row r="664" spans="1:24" x14ac:dyDescent="0.2">
      <c r="A664" s="281"/>
      <c r="B664" s="290"/>
      <c r="C664" s="288"/>
      <c r="D664" s="280"/>
      <c r="E664" s="280"/>
      <c r="F664" s="280"/>
      <c r="G664" s="280"/>
      <c r="H664" s="280"/>
      <c r="I664" s="280"/>
      <c r="J664" s="280"/>
      <c r="K664" s="280"/>
      <c r="L664" s="280"/>
      <c r="M664" s="280"/>
      <c r="N664" s="280"/>
      <c r="O664" s="280"/>
      <c r="P664" s="280"/>
      <c r="Q664" s="280"/>
      <c r="R664" s="280"/>
      <c r="S664" s="280"/>
      <c r="T664" s="280"/>
      <c r="U664" s="280"/>
      <c r="V664" s="289"/>
      <c r="W664" s="280"/>
      <c r="X664" s="280"/>
    </row>
    <row r="665" spans="1:24" x14ac:dyDescent="0.2">
      <c r="A665" s="281"/>
      <c r="B665" s="290"/>
      <c r="C665" s="288"/>
      <c r="D665" s="280"/>
      <c r="E665" s="280"/>
      <c r="F665" s="280"/>
      <c r="G665" s="280"/>
      <c r="H665" s="280"/>
      <c r="I665" s="280"/>
      <c r="J665" s="280"/>
      <c r="K665" s="280"/>
      <c r="L665" s="280"/>
      <c r="M665" s="280"/>
      <c r="N665" s="280"/>
      <c r="O665" s="280"/>
      <c r="P665" s="280"/>
      <c r="Q665" s="280"/>
      <c r="R665" s="280"/>
      <c r="S665" s="280"/>
      <c r="T665" s="280"/>
      <c r="U665" s="280"/>
      <c r="V665" s="289"/>
      <c r="W665" s="280"/>
      <c r="X665" s="280"/>
    </row>
    <row r="666" spans="1:24" x14ac:dyDescent="0.2">
      <c r="A666" s="281"/>
      <c r="B666" s="290"/>
      <c r="C666" s="288"/>
      <c r="D666" s="280"/>
      <c r="E666" s="280"/>
      <c r="F666" s="280"/>
      <c r="G666" s="280"/>
      <c r="H666" s="280"/>
      <c r="I666" s="280"/>
      <c r="J666" s="280"/>
      <c r="K666" s="280"/>
      <c r="L666" s="280"/>
      <c r="M666" s="280"/>
      <c r="N666" s="280"/>
      <c r="O666" s="280"/>
      <c r="P666" s="280"/>
      <c r="Q666" s="280"/>
      <c r="R666" s="280"/>
      <c r="S666" s="280"/>
      <c r="T666" s="280"/>
      <c r="U666" s="280"/>
      <c r="V666" s="289"/>
      <c r="W666" s="280"/>
      <c r="X666" s="280"/>
    </row>
    <row r="667" spans="1:24" x14ac:dyDescent="0.2">
      <c r="A667" s="281"/>
      <c r="B667" s="290"/>
      <c r="C667" s="288"/>
      <c r="D667" s="280"/>
      <c r="E667" s="280"/>
      <c r="F667" s="280"/>
      <c r="G667" s="280"/>
      <c r="H667" s="280"/>
      <c r="I667" s="280"/>
      <c r="J667" s="280"/>
      <c r="K667" s="280"/>
      <c r="L667" s="280"/>
      <c r="M667" s="280"/>
      <c r="N667" s="280"/>
      <c r="O667" s="280"/>
      <c r="P667" s="280"/>
      <c r="Q667" s="280"/>
      <c r="R667" s="280"/>
      <c r="S667" s="280"/>
      <c r="T667" s="280"/>
      <c r="U667" s="280"/>
      <c r="V667" s="289"/>
      <c r="W667" s="280"/>
      <c r="X667" s="280"/>
    </row>
    <row r="668" spans="1:24" x14ac:dyDescent="0.2">
      <c r="A668" s="281"/>
      <c r="B668" s="290"/>
      <c r="C668" s="288"/>
      <c r="D668" s="280"/>
      <c r="E668" s="280"/>
      <c r="F668" s="280"/>
      <c r="G668" s="280"/>
      <c r="H668" s="280"/>
      <c r="I668" s="280"/>
      <c r="J668" s="280"/>
      <c r="K668" s="280"/>
      <c r="L668" s="280"/>
      <c r="M668" s="280"/>
      <c r="N668" s="280"/>
      <c r="O668" s="280"/>
      <c r="P668" s="280"/>
      <c r="Q668" s="280"/>
      <c r="R668" s="280"/>
      <c r="S668" s="280"/>
      <c r="T668" s="280"/>
      <c r="U668" s="280"/>
      <c r="V668" s="289"/>
      <c r="W668" s="280"/>
      <c r="X668" s="280"/>
    </row>
    <row r="669" spans="1:24" x14ac:dyDescent="0.2">
      <c r="A669" s="281"/>
      <c r="B669" s="290"/>
      <c r="C669" s="288"/>
      <c r="D669" s="280"/>
      <c r="E669" s="280"/>
      <c r="F669" s="280"/>
      <c r="G669" s="280"/>
      <c r="H669" s="280"/>
      <c r="I669" s="280"/>
      <c r="J669" s="280"/>
      <c r="K669" s="280"/>
      <c r="L669" s="280"/>
      <c r="M669" s="280"/>
      <c r="N669" s="280"/>
      <c r="O669" s="280"/>
      <c r="P669" s="280"/>
      <c r="Q669" s="280"/>
      <c r="R669" s="280"/>
      <c r="S669" s="280"/>
      <c r="T669" s="280"/>
      <c r="U669" s="280"/>
      <c r="V669" s="289"/>
      <c r="W669" s="280"/>
      <c r="X669" s="280"/>
    </row>
    <row r="670" spans="1:24" x14ac:dyDescent="0.2">
      <c r="A670" s="281"/>
      <c r="B670" s="290"/>
      <c r="C670" s="288"/>
      <c r="D670" s="280"/>
      <c r="E670" s="280"/>
      <c r="F670" s="280"/>
      <c r="G670" s="280"/>
      <c r="H670" s="280"/>
      <c r="I670" s="280"/>
      <c r="J670" s="280"/>
      <c r="K670" s="280"/>
      <c r="L670" s="280"/>
      <c r="M670" s="280"/>
      <c r="N670" s="280"/>
      <c r="O670" s="280"/>
      <c r="P670" s="280"/>
      <c r="Q670" s="280"/>
      <c r="R670" s="280"/>
      <c r="S670" s="280"/>
      <c r="T670" s="280"/>
      <c r="U670" s="280"/>
      <c r="V670" s="289"/>
      <c r="W670" s="280"/>
      <c r="X670" s="280"/>
    </row>
    <row r="671" spans="1:24" x14ac:dyDescent="0.2">
      <c r="A671" s="281"/>
      <c r="B671" s="290"/>
      <c r="C671" s="288"/>
      <c r="D671" s="280"/>
      <c r="E671" s="280"/>
      <c r="F671" s="280"/>
      <c r="G671" s="280"/>
      <c r="H671" s="280"/>
      <c r="I671" s="280"/>
      <c r="J671" s="280"/>
      <c r="K671" s="280"/>
      <c r="L671" s="280"/>
      <c r="M671" s="280"/>
      <c r="N671" s="280"/>
      <c r="O671" s="280"/>
      <c r="P671" s="280"/>
      <c r="Q671" s="280"/>
      <c r="R671" s="280"/>
      <c r="S671" s="280"/>
      <c r="T671" s="280"/>
      <c r="U671" s="280"/>
      <c r="V671" s="289"/>
      <c r="W671" s="280"/>
      <c r="X671" s="280"/>
    </row>
    <row r="672" spans="1:24" x14ac:dyDescent="0.2">
      <c r="A672" s="281"/>
      <c r="B672" s="290"/>
      <c r="C672" s="288"/>
      <c r="D672" s="280"/>
      <c r="E672" s="280"/>
      <c r="F672" s="280"/>
      <c r="G672" s="280"/>
      <c r="H672" s="280"/>
      <c r="I672" s="280"/>
      <c r="J672" s="280"/>
      <c r="K672" s="280"/>
      <c r="L672" s="280"/>
      <c r="M672" s="280"/>
      <c r="N672" s="280"/>
      <c r="O672" s="280"/>
      <c r="P672" s="280"/>
      <c r="Q672" s="280"/>
      <c r="R672" s="280"/>
      <c r="S672" s="280"/>
      <c r="T672" s="280"/>
      <c r="U672" s="280"/>
      <c r="V672" s="289"/>
      <c r="W672" s="280"/>
      <c r="X672" s="280"/>
    </row>
    <row r="673" spans="1:24" x14ac:dyDescent="0.2">
      <c r="A673" s="281"/>
      <c r="B673" s="290"/>
      <c r="C673" s="288"/>
      <c r="D673" s="280"/>
      <c r="E673" s="280"/>
      <c r="F673" s="280"/>
      <c r="G673" s="280"/>
      <c r="H673" s="280"/>
      <c r="I673" s="280"/>
      <c r="J673" s="280"/>
      <c r="K673" s="280"/>
      <c r="L673" s="280"/>
      <c r="M673" s="280"/>
      <c r="N673" s="280"/>
      <c r="O673" s="280"/>
      <c r="P673" s="280"/>
      <c r="Q673" s="280"/>
      <c r="R673" s="280"/>
      <c r="S673" s="280"/>
      <c r="T673" s="280"/>
      <c r="U673" s="280"/>
      <c r="V673" s="289"/>
      <c r="W673" s="280"/>
      <c r="X673" s="280"/>
    </row>
    <row r="674" spans="1:24" x14ac:dyDescent="0.2">
      <c r="A674" s="281"/>
      <c r="B674" s="290"/>
      <c r="C674" s="288"/>
      <c r="D674" s="280"/>
      <c r="E674" s="280"/>
      <c r="F674" s="280"/>
      <c r="G674" s="280"/>
      <c r="H674" s="280"/>
      <c r="I674" s="280"/>
      <c r="J674" s="280"/>
      <c r="K674" s="280"/>
      <c r="L674" s="280"/>
      <c r="M674" s="280"/>
      <c r="N674" s="280"/>
      <c r="O674" s="280"/>
      <c r="P674" s="280"/>
      <c r="Q674" s="280"/>
      <c r="R674" s="280"/>
      <c r="S674" s="280"/>
      <c r="T674" s="280"/>
      <c r="U674" s="280"/>
      <c r="V674" s="289"/>
      <c r="W674" s="280"/>
      <c r="X674" s="280"/>
    </row>
    <row r="675" spans="1:24" x14ac:dyDescent="0.2">
      <c r="A675" s="281"/>
      <c r="B675" s="290"/>
      <c r="C675" s="288"/>
      <c r="D675" s="280"/>
      <c r="E675" s="280"/>
      <c r="F675" s="280"/>
      <c r="G675" s="280"/>
      <c r="H675" s="280"/>
      <c r="I675" s="280"/>
      <c r="J675" s="280"/>
      <c r="K675" s="280"/>
      <c r="L675" s="280"/>
      <c r="M675" s="280"/>
      <c r="N675" s="280"/>
      <c r="O675" s="280"/>
      <c r="P675" s="280"/>
      <c r="Q675" s="280"/>
      <c r="R675" s="280"/>
      <c r="S675" s="280"/>
      <c r="T675" s="280"/>
      <c r="U675" s="280"/>
      <c r="V675" s="289"/>
      <c r="W675" s="280"/>
      <c r="X675" s="280"/>
    </row>
    <row r="676" spans="1:24" x14ac:dyDescent="0.2">
      <c r="A676" s="281"/>
      <c r="B676" s="290"/>
      <c r="C676" s="288"/>
      <c r="D676" s="280"/>
      <c r="E676" s="280"/>
      <c r="F676" s="280"/>
      <c r="G676" s="280"/>
      <c r="H676" s="280"/>
      <c r="I676" s="280"/>
      <c r="J676" s="280"/>
      <c r="K676" s="280"/>
      <c r="L676" s="280"/>
      <c r="M676" s="280"/>
      <c r="N676" s="280"/>
      <c r="O676" s="280"/>
      <c r="P676" s="280"/>
      <c r="Q676" s="280"/>
      <c r="R676" s="280"/>
      <c r="S676" s="280"/>
      <c r="T676" s="280"/>
      <c r="U676" s="280"/>
      <c r="V676" s="289"/>
      <c r="W676" s="280"/>
      <c r="X676" s="280"/>
    </row>
    <row r="677" spans="1:24" x14ac:dyDescent="0.2">
      <c r="A677" s="281"/>
      <c r="B677" s="290"/>
      <c r="C677" s="288"/>
      <c r="D677" s="280"/>
      <c r="E677" s="280"/>
      <c r="F677" s="280"/>
      <c r="G677" s="280"/>
      <c r="H677" s="280"/>
      <c r="I677" s="280"/>
      <c r="J677" s="280"/>
      <c r="K677" s="280"/>
      <c r="L677" s="280"/>
      <c r="M677" s="280"/>
      <c r="N677" s="280"/>
      <c r="O677" s="280"/>
      <c r="P677" s="280"/>
      <c r="Q677" s="280"/>
      <c r="R677" s="280"/>
      <c r="S677" s="280"/>
      <c r="T677" s="280"/>
      <c r="U677" s="280"/>
      <c r="V677" s="289"/>
      <c r="W677" s="280"/>
      <c r="X677" s="280"/>
    </row>
    <row r="678" spans="1:24" x14ac:dyDescent="0.2">
      <c r="A678" s="281"/>
      <c r="B678" s="290"/>
      <c r="C678" s="288"/>
      <c r="D678" s="280"/>
      <c r="E678" s="280"/>
      <c r="F678" s="280"/>
      <c r="G678" s="280"/>
      <c r="H678" s="280"/>
      <c r="I678" s="280"/>
      <c r="J678" s="280"/>
      <c r="K678" s="280"/>
      <c r="L678" s="280"/>
      <c r="M678" s="280"/>
      <c r="N678" s="280"/>
      <c r="O678" s="280"/>
      <c r="P678" s="280"/>
      <c r="Q678" s="280"/>
      <c r="R678" s="280"/>
      <c r="S678" s="280"/>
      <c r="T678" s="280"/>
      <c r="U678" s="280"/>
      <c r="V678" s="289"/>
      <c r="W678" s="280"/>
      <c r="X678" s="280"/>
    </row>
    <row r="679" spans="1:24" x14ac:dyDescent="0.2">
      <c r="A679" s="281"/>
      <c r="B679" s="290"/>
      <c r="C679" s="288"/>
      <c r="D679" s="280"/>
      <c r="E679" s="280"/>
      <c r="F679" s="280"/>
      <c r="G679" s="280"/>
      <c r="H679" s="280"/>
      <c r="I679" s="280"/>
      <c r="J679" s="280"/>
      <c r="K679" s="280"/>
      <c r="L679" s="280"/>
      <c r="M679" s="280"/>
      <c r="N679" s="280"/>
      <c r="O679" s="280"/>
      <c r="P679" s="280"/>
      <c r="Q679" s="280"/>
      <c r="R679" s="280"/>
      <c r="S679" s="280"/>
      <c r="T679" s="280"/>
      <c r="U679" s="280"/>
      <c r="V679" s="289"/>
      <c r="W679" s="280"/>
      <c r="X679" s="280"/>
    </row>
    <row r="680" spans="1:24" x14ac:dyDescent="0.2">
      <c r="A680" s="281"/>
      <c r="B680" s="290"/>
      <c r="C680" s="288"/>
      <c r="D680" s="280"/>
      <c r="E680" s="280"/>
      <c r="F680" s="280"/>
      <c r="G680" s="280"/>
      <c r="H680" s="280"/>
      <c r="I680" s="280"/>
      <c r="J680" s="280"/>
      <c r="K680" s="280"/>
      <c r="L680" s="280"/>
      <c r="M680" s="280"/>
      <c r="N680" s="280"/>
      <c r="O680" s="280"/>
      <c r="P680" s="280"/>
      <c r="Q680" s="280"/>
      <c r="R680" s="280"/>
      <c r="S680" s="280"/>
      <c r="T680" s="280"/>
      <c r="U680" s="280"/>
      <c r="V680" s="289"/>
      <c r="W680" s="280"/>
      <c r="X680" s="280"/>
    </row>
    <row r="681" spans="1:24" x14ac:dyDescent="0.2">
      <c r="A681" s="281"/>
      <c r="B681" s="290"/>
      <c r="C681" s="288"/>
      <c r="D681" s="280"/>
      <c r="E681" s="280"/>
      <c r="F681" s="280"/>
      <c r="G681" s="280"/>
      <c r="H681" s="280"/>
      <c r="I681" s="280"/>
      <c r="J681" s="280"/>
      <c r="K681" s="280"/>
      <c r="L681" s="280"/>
      <c r="M681" s="280"/>
      <c r="N681" s="280"/>
      <c r="O681" s="280"/>
      <c r="P681" s="280"/>
      <c r="Q681" s="280"/>
      <c r="R681" s="280"/>
      <c r="S681" s="280"/>
      <c r="T681" s="280"/>
      <c r="U681" s="280"/>
      <c r="V681" s="289"/>
      <c r="W681" s="280"/>
      <c r="X681" s="280"/>
    </row>
    <row r="682" spans="1:24" x14ac:dyDescent="0.2">
      <c r="A682" s="281"/>
      <c r="B682" s="290"/>
      <c r="C682" s="288"/>
      <c r="D682" s="280"/>
      <c r="E682" s="280"/>
      <c r="F682" s="280"/>
      <c r="G682" s="280"/>
      <c r="H682" s="280"/>
      <c r="I682" s="280"/>
      <c r="J682" s="280"/>
      <c r="K682" s="280"/>
      <c r="L682" s="280"/>
      <c r="M682" s="280"/>
      <c r="N682" s="280"/>
      <c r="O682" s="280"/>
      <c r="P682" s="280"/>
      <c r="Q682" s="280"/>
      <c r="R682" s="280"/>
      <c r="S682" s="280"/>
      <c r="T682" s="280"/>
      <c r="U682" s="280"/>
      <c r="V682" s="289"/>
      <c r="W682" s="280"/>
      <c r="X682" s="280"/>
    </row>
    <row r="683" spans="1:24" x14ac:dyDescent="0.2">
      <c r="A683" s="281"/>
      <c r="B683" s="290"/>
      <c r="C683" s="288"/>
      <c r="D683" s="280"/>
      <c r="E683" s="280"/>
      <c r="F683" s="280"/>
      <c r="G683" s="280"/>
      <c r="H683" s="280"/>
      <c r="I683" s="280"/>
      <c r="J683" s="280"/>
      <c r="K683" s="280"/>
      <c r="L683" s="280"/>
      <c r="M683" s="280"/>
      <c r="N683" s="280"/>
      <c r="O683" s="280"/>
      <c r="P683" s="280"/>
      <c r="Q683" s="280"/>
      <c r="R683" s="280"/>
      <c r="S683" s="280"/>
      <c r="T683" s="280"/>
      <c r="U683" s="280"/>
      <c r="V683" s="289"/>
      <c r="W683" s="280"/>
      <c r="X683" s="280"/>
    </row>
    <row r="684" spans="1:24" x14ac:dyDescent="0.2">
      <c r="A684" s="281"/>
      <c r="B684" s="290"/>
      <c r="C684" s="288"/>
      <c r="D684" s="280"/>
      <c r="E684" s="280"/>
      <c r="F684" s="280"/>
      <c r="G684" s="280"/>
      <c r="H684" s="280"/>
      <c r="I684" s="280"/>
      <c r="J684" s="280"/>
      <c r="K684" s="280"/>
      <c r="L684" s="280"/>
      <c r="M684" s="280"/>
      <c r="N684" s="280"/>
      <c r="O684" s="280"/>
      <c r="P684" s="280"/>
      <c r="Q684" s="280"/>
      <c r="R684" s="280"/>
      <c r="S684" s="280"/>
      <c r="T684" s="280"/>
      <c r="U684" s="280"/>
      <c r="V684" s="289"/>
      <c r="W684" s="280"/>
      <c r="X684" s="280"/>
    </row>
    <row r="685" spans="1:24" x14ac:dyDescent="0.2">
      <c r="A685" s="281"/>
      <c r="B685" s="290"/>
      <c r="C685" s="288"/>
      <c r="D685" s="280"/>
      <c r="E685" s="280"/>
      <c r="F685" s="280"/>
      <c r="G685" s="280"/>
      <c r="H685" s="280"/>
      <c r="I685" s="280"/>
      <c r="J685" s="280"/>
      <c r="K685" s="280"/>
      <c r="L685" s="280"/>
      <c r="M685" s="280"/>
      <c r="N685" s="280"/>
      <c r="O685" s="280"/>
      <c r="P685" s="280"/>
      <c r="Q685" s="280"/>
      <c r="R685" s="280"/>
      <c r="S685" s="280"/>
      <c r="T685" s="280"/>
      <c r="U685" s="280"/>
      <c r="V685" s="289"/>
      <c r="W685" s="280"/>
      <c r="X685" s="280"/>
    </row>
    <row r="686" spans="1:24" x14ac:dyDescent="0.2">
      <c r="A686" s="281"/>
      <c r="B686" s="290"/>
      <c r="C686" s="288"/>
      <c r="D686" s="280"/>
      <c r="E686" s="280"/>
      <c r="F686" s="280"/>
      <c r="G686" s="280"/>
      <c r="H686" s="280"/>
      <c r="I686" s="280"/>
      <c r="J686" s="280"/>
      <c r="K686" s="280"/>
      <c r="L686" s="280"/>
      <c r="M686" s="280"/>
      <c r="N686" s="280"/>
      <c r="O686" s="280"/>
      <c r="P686" s="280"/>
      <c r="Q686" s="280"/>
      <c r="R686" s="280"/>
      <c r="S686" s="280"/>
      <c r="T686" s="280"/>
      <c r="U686" s="280"/>
      <c r="V686" s="289"/>
      <c r="W686" s="280"/>
      <c r="X686" s="280"/>
    </row>
    <row r="687" spans="1:24" x14ac:dyDescent="0.2">
      <c r="A687" s="281"/>
      <c r="B687" s="290"/>
      <c r="C687" s="288"/>
      <c r="D687" s="280"/>
      <c r="E687" s="280"/>
      <c r="F687" s="280"/>
      <c r="G687" s="280"/>
      <c r="H687" s="280"/>
      <c r="I687" s="280"/>
      <c r="J687" s="280"/>
      <c r="K687" s="280"/>
      <c r="L687" s="280"/>
      <c r="M687" s="280"/>
      <c r="N687" s="280"/>
      <c r="O687" s="280"/>
      <c r="P687" s="280"/>
      <c r="Q687" s="280"/>
      <c r="R687" s="280"/>
      <c r="S687" s="280"/>
      <c r="T687" s="280"/>
      <c r="U687" s="280"/>
      <c r="V687" s="289"/>
      <c r="W687" s="280"/>
      <c r="X687" s="280"/>
    </row>
    <row r="688" spans="1:24" x14ac:dyDescent="0.2">
      <c r="A688" s="281"/>
      <c r="B688" s="290"/>
      <c r="C688" s="288"/>
      <c r="D688" s="280"/>
      <c r="E688" s="280"/>
      <c r="F688" s="280"/>
      <c r="G688" s="280"/>
      <c r="H688" s="280"/>
      <c r="I688" s="280"/>
      <c r="J688" s="280"/>
      <c r="K688" s="280"/>
      <c r="L688" s="280"/>
      <c r="M688" s="280"/>
      <c r="N688" s="280"/>
      <c r="O688" s="280"/>
      <c r="P688" s="280"/>
      <c r="Q688" s="280"/>
      <c r="R688" s="280"/>
      <c r="S688" s="280"/>
      <c r="T688" s="280"/>
      <c r="U688" s="280"/>
      <c r="V688" s="289"/>
      <c r="W688" s="280"/>
      <c r="X688" s="280"/>
    </row>
    <row r="689" spans="1:24" x14ac:dyDescent="0.2">
      <c r="A689" s="281"/>
      <c r="B689" s="290"/>
      <c r="C689" s="288"/>
      <c r="D689" s="280"/>
      <c r="E689" s="280"/>
      <c r="F689" s="280"/>
      <c r="G689" s="280"/>
      <c r="H689" s="280"/>
      <c r="I689" s="280"/>
      <c r="J689" s="280"/>
      <c r="K689" s="280"/>
      <c r="L689" s="280"/>
      <c r="M689" s="280"/>
      <c r="N689" s="280"/>
      <c r="O689" s="280"/>
      <c r="P689" s="280"/>
      <c r="Q689" s="280"/>
      <c r="R689" s="280"/>
      <c r="S689" s="280"/>
      <c r="T689" s="280"/>
      <c r="U689" s="280"/>
      <c r="V689" s="289"/>
      <c r="W689" s="280"/>
      <c r="X689" s="280"/>
    </row>
    <row r="690" spans="1:24" x14ac:dyDescent="0.2">
      <c r="A690" s="281"/>
      <c r="B690" s="290"/>
      <c r="C690" s="288"/>
      <c r="D690" s="280"/>
      <c r="E690" s="280"/>
      <c r="F690" s="280"/>
      <c r="G690" s="280"/>
      <c r="H690" s="280"/>
      <c r="I690" s="280"/>
      <c r="J690" s="280"/>
      <c r="K690" s="280"/>
      <c r="L690" s="280"/>
      <c r="M690" s="280"/>
      <c r="N690" s="280"/>
      <c r="O690" s="280"/>
      <c r="P690" s="280"/>
      <c r="Q690" s="280"/>
      <c r="R690" s="280"/>
      <c r="S690" s="280"/>
      <c r="T690" s="280"/>
      <c r="U690" s="280"/>
      <c r="V690" s="289"/>
      <c r="W690" s="280"/>
      <c r="X690" s="280"/>
    </row>
    <row r="691" spans="1:24" x14ac:dyDescent="0.2">
      <c r="A691" s="281"/>
      <c r="B691" s="290"/>
      <c r="C691" s="288"/>
      <c r="D691" s="280"/>
      <c r="E691" s="280"/>
      <c r="F691" s="280"/>
      <c r="G691" s="280"/>
      <c r="H691" s="280"/>
      <c r="I691" s="280"/>
      <c r="J691" s="280"/>
      <c r="K691" s="280"/>
      <c r="L691" s="280"/>
      <c r="M691" s="280"/>
      <c r="N691" s="280"/>
      <c r="O691" s="280"/>
      <c r="P691" s="280"/>
      <c r="Q691" s="280"/>
      <c r="R691" s="280"/>
      <c r="S691" s="280"/>
      <c r="T691" s="280"/>
      <c r="U691" s="280"/>
      <c r="V691" s="289"/>
      <c r="W691" s="280"/>
      <c r="X691" s="280"/>
    </row>
    <row r="692" spans="1:24" x14ac:dyDescent="0.2">
      <c r="A692" s="281"/>
      <c r="B692" s="290"/>
      <c r="C692" s="288"/>
      <c r="D692" s="280"/>
      <c r="E692" s="280"/>
      <c r="F692" s="280"/>
      <c r="G692" s="280"/>
      <c r="H692" s="280"/>
      <c r="I692" s="280"/>
      <c r="J692" s="280"/>
      <c r="K692" s="280"/>
      <c r="L692" s="280"/>
      <c r="M692" s="280"/>
      <c r="N692" s="280"/>
      <c r="O692" s="280"/>
      <c r="P692" s="280"/>
      <c r="Q692" s="280"/>
      <c r="R692" s="280"/>
      <c r="S692" s="280"/>
      <c r="T692" s="280"/>
      <c r="U692" s="280"/>
      <c r="V692" s="289"/>
      <c r="W692" s="280"/>
      <c r="X692" s="280"/>
    </row>
    <row r="693" spans="1:24" x14ac:dyDescent="0.2">
      <c r="A693" s="281"/>
      <c r="B693" s="290"/>
      <c r="C693" s="288"/>
      <c r="D693" s="280"/>
      <c r="E693" s="280"/>
      <c r="F693" s="280"/>
      <c r="G693" s="280"/>
      <c r="H693" s="280"/>
      <c r="I693" s="280"/>
      <c r="J693" s="280"/>
      <c r="K693" s="280"/>
      <c r="L693" s="280"/>
      <c r="M693" s="280"/>
      <c r="N693" s="280"/>
      <c r="O693" s="280"/>
      <c r="P693" s="280"/>
      <c r="Q693" s="280"/>
      <c r="R693" s="280"/>
      <c r="S693" s="280"/>
      <c r="T693" s="280"/>
      <c r="U693" s="280"/>
      <c r="V693" s="289"/>
      <c r="W693" s="280"/>
      <c r="X693" s="280"/>
    </row>
    <row r="694" spans="1:24" x14ac:dyDescent="0.2">
      <c r="A694" s="281"/>
      <c r="B694" s="290"/>
      <c r="C694" s="288"/>
      <c r="D694" s="280"/>
      <c r="E694" s="280"/>
      <c r="F694" s="280"/>
      <c r="G694" s="280"/>
      <c r="H694" s="280"/>
      <c r="I694" s="280"/>
      <c r="J694" s="280"/>
      <c r="K694" s="280"/>
      <c r="L694" s="280"/>
      <c r="M694" s="280"/>
      <c r="N694" s="280"/>
      <c r="O694" s="280"/>
      <c r="P694" s="280"/>
      <c r="Q694" s="280"/>
      <c r="R694" s="280"/>
      <c r="S694" s="280"/>
      <c r="T694" s="280"/>
      <c r="U694" s="280"/>
      <c r="V694" s="289"/>
      <c r="W694" s="280"/>
      <c r="X694" s="280"/>
    </row>
    <row r="695" spans="1:24" x14ac:dyDescent="0.2">
      <c r="A695" s="281"/>
      <c r="B695" s="290"/>
      <c r="C695" s="288"/>
      <c r="D695" s="280"/>
      <c r="E695" s="280"/>
      <c r="F695" s="280"/>
      <c r="G695" s="280"/>
      <c r="H695" s="280"/>
      <c r="I695" s="280"/>
      <c r="J695" s="280"/>
      <c r="K695" s="280"/>
      <c r="L695" s="280"/>
      <c r="M695" s="280"/>
      <c r="N695" s="280"/>
      <c r="O695" s="280"/>
      <c r="P695" s="280"/>
      <c r="Q695" s="280"/>
      <c r="R695" s="280"/>
      <c r="S695" s="280"/>
      <c r="T695" s="280"/>
      <c r="U695" s="280"/>
      <c r="V695" s="289"/>
      <c r="W695" s="280"/>
      <c r="X695" s="280"/>
    </row>
    <row r="696" spans="1:24" x14ac:dyDescent="0.2">
      <c r="A696" s="281"/>
      <c r="B696" s="290"/>
      <c r="C696" s="288"/>
      <c r="D696" s="280"/>
      <c r="E696" s="280"/>
      <c r="F696" s="280"/>
      <c r="G696" s="280"/>
      <c r="H696" s="280"/>
      <c r="I696" s="280"/>
      <c r="J696" s="280"/>
      <c r="K696" s="280"/>
      <c r="L696" s="280"/>
      <c r="M696" s="280"/>
      <c r="N696" s="280"/>
      <c r="O696" s="280"/>
      <c r="P696" s="280"/>
      <c r="Q696" s="280"/>
      <c r="R696" s="280"/>
      <c r="S696" s="280"/>
      <c r="T696" s="280"/>
      <c r="U696" s="280"/>
      <c r="V696" s="289"/>
      <c r="W696" s="280"/>
      <c r="X696" s="280"/>
    </row>
    <row r="697" spans="1:24" x14ac:dyDescent="0.2">
      <c r="A697" s="281"/>
      <c r="B697" s="290"/>
      <c r="C697" s="288"/>
      <c r="D697" s="280"/>
      <c r="E697" s="280"/>
      <c r="F697" s="280"/>
      <c r="G697" s="280"/>
      <c r="H697" s="280"/>
      <c r="I697" s="280"/>
      <c r="J697" s="280"/>
      <c r="K697" s="280"/>
      <c r="L697" s="280"/>
      <c r="M697" s="280"/>
      <c r="N697" s="280"/>
      <c r="O697" s="280"/>
      <c r="P697" s="280"/>
      <c r="Q697" s="280"/>
      <c r="R697" s="280"/>
      <c r="S697" s="280"/>
      <c r="T697" s="280"/>
      <c r="U697" s="280"/>
      <c r="V697" s="289"/>
      <c r="W697" s="280"/>
      <c r="X697" s="280"/>
    </row>
    <row r="698" spans="1:24" x14ac:dyDescent="0.2">
      <c r="A698" s="281"/>
      <c r="B698" s="290"/>
      <c r="C698" s="288"/>
      <c r="D698" s="280"/>
      <c r="E698" s="280"/>
      <c r="F698" s="280"/>
      <c r="G698" s="280"/>
      <c r="H698" s="280"/>
      <c r="I698" s="280"/>
      <c r="J698" s="280"/>
      <c r="K698" s="280"/>
      <c r="L698" s="280"/>
      <c r="M698" s="280"/>
      <c r="N698" s="280"/>
      <c r="O698" s="280"/>
      <c r="P698" s="280"/>
      <c r="Q698" s="280"/>
      <c r="R698" s="280"/>
      <c r="S698" s="280"/>
      <c r="T698" s="280"/>
      <c r="U698" s="280"/>
      <c r="V698" s="289"/>
      <c r="W698" s="280"/>
      <c r="X698" s="280"/>
    </row>
    <row r="699" spans="1:24" x14ac:dyDescent="0.2">
      <c r="A699" s="281"/>
      <c r="B699" s="290"/>
      <c r="C699" s="288"/>
      <c r="D699" s="280"/>
      <c r="E699" s="280"/>
      <c r="F699" s="280"/>
      <c r="G699" s="280"/>
      <c r="H699" s="280"/>
      <c r="I699" s="280"/>
      <c r="J699" s="280"/>
      <c r="K699" s="280"/>
      <c r="L699" s="280"/>
      <c r="M699" s="280"/>
      <c r="N699" s="280"/>
      <c r="O699" s="280"/>
      <c r="P699" s="280"/>
      <c r="Q699" s="280"/>
      <c r="R699" s="280"/>
      <c r="S699" s="280"/>
      <c r="T699" s="280"/>
      <c r="U699" s="280"/>
      <c r="V699" s="289"/>
      <c r="W699" s="280"/>
      <c r="X699" s="280"/>
    </row>
    <row r="700" spans="1:24" x14ac:dyDescent="0.2">
      <c r="A700" s="281"/>
      <c r="B700" s="290"/>
      <c r="C700" s="288"/>
      <c r="D700" s="280"/>
      <c r="E700" s="280"/>
      <c r="F700" s="280"/>
      <c r="G700" s="280"/>
      <c r="H700" s="280"/>
      <c r="I700" s="280"/>
      <c r="J700" s="280"/>
      <c r="K700" s="280"/>
      <c r="L700" s="280"/>
      <c r="M700" s="280"/>
      <c r="N700" s="280"/>
      <c r="O700" s="280"/>
      <c r="P700" s="280"/>
      <c r="Q700" s="280"/>
      <c r="R700" s="280"/>
      <c r="S700" s="280"/>
      <c r="T700" s="280"/>
      <c r="U700" s="280"/>
      <c r="V700" s="289"/>
      <c r="W700" s="280"/>
      <c r="X700" s="280"/>
    </row>
    <row r="701" spans="1:24" x14ac:dyDescent="0.2">
      <c r="A701" s="281"/>
      <c r="B701" s="290"/>
      <c r="C701" s="288"/>
      <c r="D701" s="280"/>
      <c r="E701" s="280"/>
      <c r="F701" s="280"/>
      <c r="G701" s="280"/>
      <c r="H701" s="280"/>
      <c r="I701" s="280"/>
      <c r="J701" s="280"/>
      <c r="K701" s="280"/>
      <c r="L701" s="280"/>
      <c r="M701" s="280"/>
      <c r="N701" s="280"/>
      <c r="O701" s="280"/>
      <c r="P701" s="280"/>
      <c r="Q701" s="280"/>
      <c r="R701" s="280"/>
      <c r="S701" s="280"/>
      <c r="T701" s="280"/>
      <c r="U701" s="280"/>
      <c r="V701" s="289"/>
      <c r="W701" s="280"/>
      <c r="X701" s="280"/>
    </row>
    <row r="702" spans="1:24" x14ac:dyDescent="0.2">
      <c r="A702" s="281"/>
      <c r="B702" s="290"/>
      <c r="C702" s="288"/>
      <c r="D702" s="280"/>
      <c r="E702" s="280"/>
      <c r="F702" s="280"/>
      <c r="G702" s="280"/>
      <c r="H702" s="280"/>
      <c r="I702" s="280"/>
      <c r="J702" s="280"/>
      <c r="K702" s="280"/>
      <c r="L702" s="280"/>
      <c r="M702" s="280"/>
      <c r="N702" s="280"/>
      <c r="O702" s="280"/>
      <c r="P702" s="280"/>
      <c r="Q702" s="280"/>
      <c r="R702" s="280"/>
      <c r="S702" s="280"/>
      <c r="T702" s="280"/>
      <c r="U702" s="280"/>
      <c r="V702" s="289"/>
      <c r="W702" s="280"/>
      <c r="X702" s="280"/>
    </row>
    <row r="703" spans="1:24" x14ac:dyDescent="0.2">
      <c r="A703" s="281"/>
      <c r="B703" s="290"/>
      <c r="C703" s="288"/>
      <c r="D703" s="280"/>
      <c r="E703" s="280"/>
      <c r="F703" s="280"/>
      <c r="G703" s="280"/>
      <c r="H703" s="280"/>
      <c r="I703" s="280"/>
      <c r="J703" s="280"/>
      <c r="K703" s="280"/>
      <c r="L703" s="280"/>
      <c r="M703" s="280"/>
      <c r="N703" s="280"/>
      <c r="O703" s="280"/>
      <c r="P703" s="280"/>
      <c r="Q703" s="280"/>
      <c r="R703" s="280"/>
      <c r="S703" s="280"/>
      <c r="T703" s="280"/>
      <c r="U703" s="280"/>
      <c r="V703" s="289"/>
      <c r="W703" s="280"/>
      <c r="X703" s="280"/>
    </row>
  </sheetData>
  <sheetProtection algorithmName="SHA-512" hashValue="M+0uGhe1mEEc/Tt4cBJHlZA0x6LQZyLf0uxwT5vZMvpGuvYbHtqPVaqMxyM0+ySrBtixjy2T+LwyS4Grohta5A==" saltValue="Cb9bnqm4+6AduUkoGR7fRg==" spinCount="100000" sheet="1" objects="1" scenarios="1"/>
  <mergeCells count="3149">
    <mergeCell ref="F481:G481"/>
    <mergeCell ref="H481:I481"/>
    <mergeCell ref="J481:K481"/>
    <mergeCell ref="L481:M481"/>
    <mergeCell ref="N481:O481"/>
    <mergeCell ref="P481:Q481"/>
    <mergeCell ref="R481:S481"/>
    <mergeCell ref="R401:S401"/>
    <mergeCell ref="D394:E394"/>
    <mergeCell ref="F394:G394"/>
    <mergeCell ref="H394:I394"/>
    <mergeCell ref="F368:V368"/>
    <mergeCell ref="N371:O371"/>
    <mergeCell ref="L395:M395"/>
    <mergeCell ref="P198:Q198"/>
    <mergeCell ref="R198:S198"/>
    <mergeCell ref="D199:T199"/>
    <mergeCell ref="N395:O395"/>
    <mergeCell ref="P395:Q395"/>
    <mergeCell ref="R395:S395"/>
    <mergeCell ref="D396:V396"/>
    <mergeCell ref="F272:G272"/>
    <mergeCell ref="H272:I272"/>
    <mergeCell ref="D212:E212"/>
    <mergeCell ref="D225:E225"/>
    <mergeCell ref="F225:G225"/>
    <mergeCell ref="D403:E403"/>
    <mergeCell ref="F403:G403"/>
    <mergeCell ref="H403:I403"/>
    <mergeCell ref="J403:K403"/>
    <mergeCell ref="L403:M403"/>
    <mergeCell ref="N403:O403"/>
    <mergeCell ref="P403:Q403"/>
    <mergeCell ref="R403:S403"/>
    <mergeCell ref="D404:E404"/>
    <mergeCell ref="F404:G404"/>
    <mergeCell ref="H404:I404"/>
    <mergeCell ref="J404:K404"/>
    <mergeCell ref="L404:M404"/>
    <mergeCell ref="N404:O404"/>
    <mergeCell ref="P404:Q404"/>
    <mergeCell ref="R404:S404"/>
    <mergeCell ref="D399:E399"/>
    <mergeCell ref="F399:G399"/>
    <mergeCell ref="H399:I399"/>
    <mergeCell ref="J399:K399"/>
    <mergeCell ref="L399:M399"/>
    <mergeCell ref="N399:O399"/>
    <mergeCell ref="P399:Q399"/>
    <mergeCell ref="D402:V402"/>
    <mergeCell ref="D401:E401"/>
    <mergeCell ref="F401:G401"/>
    <mergeCell ref="H401:I401"/>
    <mergeCell ref="J401:K401"/>
    <mergeCell ref="L401:M401"/>
    <mergeCell ref="N401:O401"/>
    <mergeCell ref="L490:M490"/>
    <mergeCell ref="F511:G511"/>
    <mergeCell ref="D590:E590"/>
    <mergeCell ref="F590:G590"/>
    <mergeCell ref="H590:I590"/>
    <mergeCell ref="J590:K590"/>
    <mergeCell ref="L590:M590"/>
    <mergeCell ref="N590:O590"/>
    <mergeCell ref="P590:Q590"/>
    <mergeCell ref="R590:S590"/>
    <mergeCell ref="D586:E586"/>
    <mergeCell ref="F586:G586"/>
    <mergeCell ref="H586:I586"/>
    <mergeCell ref="J586:K586"/>
    <mergeCell ref="L586:M586"/>
    <mergeCell ref="N586:O586"/>
    <mergeCell ref="P586:Q586"/>
    <mergeCell ref="R586:S586"/>
    <mergeCell ref="D587:E587"/>
    <mergeCell ref="F587:G587"/>
    <mergeCell ref="H587:I587"/>
    <mergeCell ref="J587:K587"/>
    <mergeCell ref="L587:M587"/>
    <mergeCell ref="N587:O587"/>
    <mergeCell ref="P587:Q587"/>
    <mergeCell ref="R587:S587"/>
    <mergeCell ref="D584:V584"/>
    <mergeCell ref="D585:E585"/>
    <mergeCell ref="F585:G585"/>
    <mergeCell ref="H585:I585"/>
    <mergeCell ref="J585:K585"/>
    <mergeCell ref="L585:M585"/>
    <mergeCell ref="D426:E426"/>
    <mergeCell ref="D444:E444"/>
    <mergeCell ref="D417:E417"/>
    <mergeCell ref="J418:K418"/>
    <mergeCell ref="L423:M423"/>
    <mergeCell ref="P585:Q585"/>
    <mergeCell ref="R585:S585"/>
    <mergeCell ref="D582:E582"/>
    <mergeCell ref="F582:G582"/>
    <mergeCell ref="H582:I582"/>
    <mergeCell ref="J582:K582"/>
    <mergeCell ref="L582:M582"/>
    <mergeCell ref="N582:O582"/>
    <mergeCell ref="D589:E589"/>
    <mergeCell ref="F589:G589"/>
    <mergeCell ref="H589:I589"/>
    <mergeCell ref="J589:K589"/>
    <mergeCell ref="L589:M589"/>
    <mergeCell ref="N589:O589"/>
    <mergeCell ref="P589:Q589"/>
    <mergeCell ref="R589:S589"/>
    <mergeCell ref="P582:Q582"/>
    <mergeCell ref="R582:S582"/>
    <mergeCell ref="D583:E583"/>
    <mergeCell ref="F583:G583"/>
    <mergeCell ref="H583:I583"/>
    <mergeCell ref="J583:K583"/>
    <mergeCell ref="L583:M583"/>
    <mergeCell ref="N583:O583"/>
    <mergeCell ref="P583:Q583"/>
    <mergeCell ref="R583:S583"/>
    <mergeCell ref="D588:V588"/>
    <mergeCell ref="J388:K388"/>
    <mergeCell ref="D395:E395"/>
    <mergeCell ref="F395:G395"/>
    <mergeCell ref="H395:I395"/>
    <mergeCell ref="J395:K395"/>
    <mergeCell ref="D564:E564"/>
    <mergeCell ref="J564:K564"/>
    <mergeCell ref="D563:E563"/>
    <mergeCell ref="F563:G563"/>
    <mergeCell ref="H400:I400"/>
    <mergeCell ref="J416:K416"/>
    <mergeCell ref="L416:M416"/>
    <mergeCell ref="N416:O416"/>
    <mergeCell ref="P416:Q416"/>
    <mergeCell ref="R416:S416"/>
    <mergeCell ref="D409:E409"/>
    <mergeCell ref="F409:G409"/>
    <mergeCell ref="H409:I409"/>
    <mergeCell ref="J409:K409"/>
    <mergeCell ref="P409:Q409"/>
    <mergeCell ref="D415:E415"/>
    <mergeCell ref="D557:E557"/>
    <mergeCell ref="R400:S400"/>
    <mergeCell ref="D400:E400"/>
    <mergeCell ref="F400:G400"/>
    <mergeCell ref="J400:K400"/>
    <mergeCell ref="L400:M400"/>
    <mergeCell ref="N400:O400"/>
    <mergeCell ref="P400:Q400"/>
    <mergeCell ref="H416:I416"/>
    <mergeCell ref="H488:I488"/>
    <mergeCell ref="C485:V485"/>
    <mergeCell ref="J222:K222"/>
    <mergeCell ref="L222:M222"/>
    <mergeCell ref="N222:O222"/>
    <mergeCell ref="P222:Q222"/>
    <mergeCell ref="J370:K370"/>
    <mergeCell ref="D373:T373"/>
    <mergeCell ref="D392:V392"/>
    <mergeCell ref="D393:E393"/>
    <mergeCell ref="F393:G393"/>
    <mergeCell ref="H393:I393"/>
    <mergeCell ref="J393:K393"/>
    <mergeCell ref="L393:M393"/>
    <mergeCell ref="N393:O393"/>
    <mergeCell ref="P393:Q393"/>
    <mergeCell ref="R393:S393"/>
    <mergeCell ref="D406:E406"/>
    <mergeCell ref="P388:Q388"/>
    <mergeCell ref="L371:M371"/>
    <mergeCell ref="D389:T389"/>
    <mergeCell ref="J394:K394"/>
    <mergeCell ref="L394:M394"/>
    <mergeCell ref="N394:O394"/>
    <mergeCell ref="F387:G387"/>
    <mergeCell ref="D387:E387"/>
    <mergeCell ref="P394:Q394"/>
    <mergeCell ref="R394:S394"/>
    <mergeCell ref="F397:G397"/>
    <mergeCell ref="H397:I397"/>
    <mergeCell ref="J397:K397"/>
    <mergeCell ref="L397:M397"/>
    <mergeCell ref="N397:O397"/>
    <mergeCell ref="P397:Q397"/>
    <mergeCell ref="H223:I223"/>
    <mergeCell ref="H225:I225"/>
    <mergeCell ref="J225:K225"/>
    <mergeCell ref="L225:M225"/>
    <mergeCell ref="N225:O225"/>
    <mergeCell ref="P225:Q225"/>
    <mergeCell ref="R225:S225"/>
    <mergeCell ref="D226:V226"/>
    <mergeCell ref="D227:E227"/>
    <mergeCell ref="F227:G227"/>
    <mergeCell ref="H227:I227"/>
    <mergeCell ref="J227:K227"/>
    <mergeCell ref="D264:E264"/>
    <mergeCell ref="D257:V257"/>
    <mergeCell ref="D258:E258"/>
    <mergeCell ref="J262:K262"/>
    <mergeCell ref="L262:M262"/>
    <mergeCell ref="L227:M227"/>
    <mergeCell ref="N227:O227"/>
    <mergeCell ref="P227:Q227"/>
    <mergeCell ref="R227:S227"/>
    <mergeCell ref="D239:E239"/>
    <mergeCell ref="J246:K246"/>
    <mergeCell ref="P255:Q255"/>
    <mergeCell ref="N231:O231"/>
    <mergeCell ref="D255:E255"/>
    <mergeCell ref="L237:M237"/>
    <mergeCell ref="N233:O233"/>
    <mergeCell ref="H231:I231"/>
    <mergeCell ref="D232:E232"/>
    <mergeCell ref="R231:S231"/>
    <mergeCell ref="P232:Q232"/>
    <mergeCell ref="R222:S222"/>
    <mergeCell ref="J220:K220"/>
    <mergeCell ref="L220:M220"/>
    <mergeCell ref="N220:O220"/>
    <mergeCell ref="P220:Q220"/>
    <mergeCell ref="R223:S223"/>
    <mergeCell ref="H218:I218"/>
    <mergeCell ref="J218:K218"/>
    <mergeCell ref="L218:M218"/>
    <mergeCell ref="N218:O218"/>
    <mergeCell ref="P218:Q218"/>
    <mergeCell ref="D213:E213"/>
    <mergeCell ref="F213:G213"/>
    <mergeCell ref="H213:I213"/>
    <mergeCell ref="J213:K213"/>
    <mergeCell ref="L213:M213"/>
    <mergeCell ref="N213:O213"/>
    <mergeCell ref="P213:Q213"/>
    <mergeCell ref="N216:O216"/>
    <mergeCell ref="P216:Q216"/>
    <mergeCell ref="R216:S216"/>
    <mergeCell ref="R213:S213"/>
    <mergeCell ref="D215:V215"/>
    <mergeCell ref="D216:E216"/>
    <mergeCell ref="F216:G216"/>
    <mergeCell ref="R218:S218"/>
    <mergeCell ref="D214:E214"/>
    <mergeCell ref="F214:G214"/>
    <mergeCell ref="H214:I214"/>
    <mergeCell ref="J214:K214"/>
    <mergeCell ref="L214:M214"/>
    <mergeCell ref="N214:O214"/>
    <mergeCell ref="L155:M155"/>
    <mergeCell ref="N155:O155"/>
    <mergeCell ref="P155:Q155"/>
    <mergeCell ref="R155:S155"/>
    <mergeCell ref="D156:E156"/>
    <mergeCell ref="F156:G156"/>
    <mergeCell ref="H156:I156"/>
    <mergeCell ref="J156:K156"/>
    <mergeCell ref="L156:M156"/>
    <mergeCell ref="L211:M211"/>
    <mergeCell ref="N211:O211"/>
    <mergeCell ref="D219:V219"/>
    <mergeCell ref="D218:E218"/>
    <mergeCell ref="F218:G218"/>
    <mergeCell ref="D224:E224"/>
    <mergeCell ref="F224:G224"/>
    <mergeCell ref="H224:I224"/>
    <mergeCell ref="J224:K224"/>
    <mergeCell ref="L224:M224"/>
    <mergeCell ref="N224:O224"/>
    <mergeCell ref="P224:Q224"/>
    <mergeCell ref="R224:S224"/>
    <mergeCell ref="D220:E220"/>
    <mergeCell ref="F220:G220"/>
    <mergeCell ref="R220:S220"/>
    <mergeCell ref="D221:E221"/>
    <mergeCell ref="F221:G221"/>
    <mergeCell ref="H221:I221"/>
    <mergeCell ref="J221:K221"/>
    <mergeCell ref="L221:M221"/>
    <mergeCell ref="N221:O221"/>
    <mergeCell ref="P221:Q221"/>
    <mergeCell ref="D147:V147"/>
    <mergeCell ref="D148:V148"/>
    <mergeCell ref="D149:E149"/>
    <mergeCell ref="F149:G149"/>
    <mergeCell ref="H131:I131"/>
    <mergeCell ref="P132:Q132"/>
    <mergeCell ref="L142:M142"/>
    <mergeCell ref="F145:V145"/>
    <mergeCell ref="D135:T135"/>
    <mergeCell ref="H149:I149"/>
    <mergeCell ref="J149:K149"/>
    <mergeCell ref="L149:M149"/>
    <mergeCell ref="N149:O149"/>
    <mergeCell ref="P149:Q149"/>
    <mergeCell ref="F70:G70"/>
    <mergeCell ref="N104:O104"/>
    <mergeCell ref="D129:E129"/>
    <mergeCell ref="P76:Q76"/>
    <mergeCell ref="R140:S140"/>
    <mergeCell ref="N131:O131"/>
    <mergeCell ref="D132:E132"/>
    <mergeCell ref="J126:K126"/>
    <mergeCell ref="P98:Q98"/>
    <mergeCell ref="P111:Q111"/>
    <mergeCell ref="C94:V94"/>
    <mergeCell ref="L131:M131"/>
    <mergeCell ref="N114:O114"/>
    <mergeCell ref="P75:Q75"/>
    <mergeCell ref="R75:S75"/>
    <mergeCell ref="J113:K113"/>
    <mergeCell ref="R127:S127"/>
    <mergeCell ref="H105:I105"/>
    <mergeCell ref="D602:E602"/>
    <mergeCell ref="F602:G602"/>
    <mergeCell ref="H602:I602"/>
    <mergeCell ref="L602:M602"/>
    <mergeCell ref="N602:O602"/>
    <mergeCell ref="P602:Q602"/>
    <mergeCell ref="R602:S602"/>
    <mergeCell ref="J602:K602"/>
    <mergeCell ref="D598:E598"/>
    <mergeCell ref="F598:G598"/>
    <mergeCell ref="H598:I598"/>
    <mergeCell ref="J598:K598"/>
    <mergeCell ref="L598:M598"/>
    <mergeCell ref="N598:O598"/>
    <mergeCell ref="P598:Q598"/>
    <mergeCell ref="R598:S598"/>
    <mergeCell ref="D599:E599"/>
    <mergeCell ref="F599:G599"/>
    <mergeCell ref="H599:I599"/>
    <mergeCell ref="J599:K599"/>
    <mergeCell ref="L599:M599"/>
    <mergeCell ref="N599:O599"/>
    <mergeCell ref="P599:Q599"/>
    <mergeCell ref="R599:S599"/>
    <mergeCell ref="D601:E601"/>
    <mergeCell ref="F601:G601"/>
    <mergeCell ref="H601:I601"/>
    <mergeCell ref="J601:K601"/>
    <mergeCell ref="L601:M601"/>
    <mergeCell ref="N601:O601"/>
    <mergeCell ref="P601:Q601"/>
    <mergeCell ref="R601:S601"/>
    <mergeCell ref="J595:K595"/>
    <mergeCell ref="L595:M595"/>
    <mergeCell ref="N595:O595"/>
    <mergeCell ref="P595:Q595"/>
    <mergeCell ref="R595:S595"/>
    <mergeCell ref="D597:E597"/>
    <mergeCell ref="F597:G597"/>
    <mergeCell ref="H597:I597"/>
    <mergeCell ref="J597:K597"/>
    <mergeCell ref="L597:M597"/>
    <mergeCell ref="N597:O597"/>
    <mergeCell ref="D32:E32"/>
    <mergeCell ref="F44:G44"/>
    <mergeCell ref="P597:Q597"/>
    <mergeCell ref="R597:S597"/>
    <mergeCell ref="D56:E56"/>
    <mergeCell ref="F56:G56"/>
    <mergeCell ref="H56:I56"/>
    <mergeCell ref="J56:K56"/>
    <mergeCell ref="L56:M56"/>
    <mergeCell ref="N56:O56"/>
    <mergeCell ref="P56:Q56"/>
    <mergeCell ref="R56:S56"/>
    <mergeCell ref="D57:E57"/>
    <mergeCell ref="F57:G57"/>
    <mergeCell ref="H57:I57"/>
    <mergeCell ref="J57:K57"/>
    <mergeCell ref="D47:E47"/>
    <mergeCell ref="F47:G47"/>
    <mergeCell ref="L55:M55"/>
    <mergeCell ref="N55:O55"/>
    <mergeCell ref="P55:Q55"/>
    <mergeCell ref="L39:M39"/>
    <mergeCell ref="N39:O39"/>
    <mergeCell ref="P39:Q39"/>
    <mergeCell ref="R39:S39"/>
    <mergeCell ref="D40:T40"/>
    <mergeCell ref="D41:E41"/>
    <mergeCell ref="F41:V41"/>
    <mergeCell ref="L48:M48"/>
    <mergeCell ref="N48:O48"/>
    <mergeCell ref="P44:Q44"/>
    <mergeCell ref="N49:O49"/>
    <mergeCell ref="D39:E39"/>
    <mergeCell ref="F39:G39"/>
    <mergeCell ref="H47:I47"/>
    <mergeCell ref="H45:I45"/>
    <mergeCell ref="L47:M47"/>
    <mergeCell ref="N47:O47"/>
    <mergeCell ref="R43:S43"/>
    <mergeCell ref="P43:Q43"/>
    <mergeCell ref="P156:Q156"/>
    <mergeCell ref="R57:S57"/>
    <mergeCell ref="R149:S149"/>
    <mergeCell ref="D150:V150"/>
    <mergeCell ref="J151:K151"/>
    <mergeCell ref="L151:M151"/>
    <mergeCell ref="N151:O151"/>
    <mergeCell ref="P151:Q151"/>
    <mergeCell ref="R559:S559"/>
    <mergeCell ref="R151:S151"/>
    <mergeCell ref="N210:O210"/>
    <mergeCell ref="P210:Q210"/>
    <mergeCell ref="R210:S210"/>
    <mergeCell ref="D211:E211"/>
    <mergeCell ref="F211:G211"/>
    <mergeCell ref="H211:I211"/>
    <mergeCell ref="J211:K211"/>
    <mergeCell ref="P153:Q153"/>
    <mergeCell ref="F490:G490"/>
    <mergeCell ref="H490:I490"/>
    <mergeCell ref="R156:S156"/>
    <mergeCell ref="R153:S153"/>
    <mergeCell ref="D157:V157"/>
    <mergeCell ref="D158:E158"/>
    <mergeCell ref="F158:G158"/>
    <mergeCell ref="H158:I158"/>
    <mergeCell ref="J158:K158"/>
    <mergeCell ref="L158:M158"/>
    <mergeCell ref="N158:O158"/>
    <mergeCell ref="P158:Q158"/>
    <mergeCell ref="R158:S158"/>
    <mergeCell ref="R58:S58"/>
    <mergeCell ref="D154:V154"/>
    <mergeCell ref="D155:E155"/>
    <mergeCell ref="F155:G155"/>
    <mergeCell ref="D55:E55"/>
    <mergeCell ref="F55:G55"/>
    <mergeCell ref="H55:I55"/>
    <mergeCell ref="J55:K55"/>
    <mergeCell ref="D151:E151"/>
    <mergeCell ref="F151:G151"/>
    <mergeCell ref="H151:I151"/>
    <mergeCell ref="N153:O153"/>
    <mergeCell ref="L57:M57"/>
    <mergeCell ref="N57:O57"/>
    <mergeCell ref="P57:Q57"/>
    <mergeCell ref="J560:K560"/>
    <mergeCell ref="F558:G558"/>
    <mergeCell ref="H558:I558"/>
    <mergeCell ref="H258:I258"/>
    <mergeCell ref="J258:K258"/>
    <mergeCell ref="L258:M258"/>
    <mergeCell ref="L259:M259"/>
    <mergeCell ref="N259:O259"/>
    <mergeCell ref="P259:Q259"/>
    <mergeCell ref="N165:O165"/>
    <mergeCell ref="J163:K163"/>
    <mergeCell ref="F164:G164"/>
    <mergeCell ref="D58:E58"/>
    <mergeCell ref="F58:G58"/>
    <mergeCell ref="H58:I58"/>
    <mergeCell ref="J58:K58"/>
    <mergeCell ref="L58:M58"/>
    <mergeCell ref="N58:O58"/>
    <mergeCell ref="H155:I155"/>
    <mergeCell ref="J155:K155"/>
    <mergeCell ref="P47:Q47"/>
    <mergeCell ref="R47:S47"/>
    <mergeCell ref="R48:S48"/>
    <mergeCell ref="F48:G48"/>
    <mergeCell ref="H48:I48"/>
    <mergeCell ref="J48:K48"/>
    <mergeCell ref="H44:I44"/>
    <mergeCell ref="J44:K44"/>
    <mergeCell ref="L44:M44"/>
    <mergeCell ref="D48:E48"/>
    <mergeCell ref="D45:E45"/>
    <mergeCell ref="L45:M45"/>
    <mergeCell ref="D54:E54"/>
    <mergeCell ref="F54:G54"/>
    <mergeCell ref="H54:I54"/>
    <mergeCell ref="J54:K54"/>
    <mergeCell ref="L54:M54"/>
    <mergeCell ref="N54:O54"/>
    <mergeCell ref="P54:Q54"/>
    <mergeCell ref="R54:S54"/>
    <mergeCell ref="N76:O76"/>
    <mergeCell ref="L132:M132"/>
    <mergeCell ref="L127:M127"/>
    <mergeCell ref="P67:Q67"/>
    <mergeCell ref="R131:S131"/>
    <mergeCell ref="R76:S76"/>
    <mergeCell ref="D77:T77"/>
    <mergeCell ref="D78:E78"/>
    <mergeCell ref="F78:V78"/>
    <mergeCell ref="L68:M68"/>
    <mergeCell ref="L186:M186"/>
    <mergeCell ref="F160:V160"/>
    <mergeCell ref="H163:I163"/>
    <mergeCell ref="D163:E163"/>
    <mergeCell ref="N156:O156"/>
    <mergeCell ref="P163:Q163"/>
    <mergeCell ref="N561:O561"/>
    <mergeCell ref="D559:E559"/>
    <mergeCell ref="N558:O558"/>
    <mergeCell ref="P559:Q559"/>
    <mergeCell ref="D441:E441"/>
    <mergeCell ref="D436:E436"/>
    <mergeCell ref="J427:K427"/>
    <mergeCell ref="L427:M427"/>
    <mergeCell ref="N427:O427"/>
    <mergeCell ref="P427:Q427"/>
    <mergeCell ref="D505:E505"/>
    <mergeCell ref="D439:E439"/>
    <mergeCell ref="J439:K439"/>
    <mergeCell ref="L438:M438"/>
    <mergeCell ref="L545:M545"/>
    <mergeCell ref="J558:K558"/>
    <mergeCell ref="D440:T440"/>
    <mergeCell ref="R547:S547"/>
    <mergeCell ref="H427:I427"/>
    <mergeCell ref="L548:M548"/>
    <mergeCell ref="D164:E164"/>
    <mergeCell ref="J166:K166"/>
    <mergeCell ref="L170:M170"/>
    <mergeCell ref="N170:O170"/>
    <mergeCell ref="N437:O437"/>
    <mergeCell ref="P437:Q437"/>
    <mergeCell ref="H222:I222"/>
    <mergeCell ref="N163:O163"/>
    <mergeCell ref="J206:K206"/>
    <mergeCell ref="L206:M206"/>
    <mergeCell ref="N206:O206"/>
    <mergeCell ref="P206:Q206"/>
    <mergeCell ref="R206:S206"/>
    <mergeCell ref="J185:K185"/>
    <mergeCell ref="D207:E207"/>
    <mergeCell ref="F207:G207"/>
    <mergeCell ref="H207:I207"/>
    <mergeCell ref="J207:K207"/>
    <mergeCell ref="L207:M207"/>
    <mergeCell ref="N207:O207"/>
    <mergeCell ref="P207:Q207"/>
    <mergeCell ref="R207:S207"/>
    <mergeCell ref="D209:V209"/>
    <mergeCell ref="D208:V208"/>
    <mergeCell ref="D200:E200"/>
    <mergeCell ref="F200:V200"/>
    <mergeCell ref="D197:E197"/>
    <mergeCell ref="F197:G197"/>
    <mergeCell ref="H197:I197"/>
    <mergeCell ref="J197:K197"/>
    <mergeCell ref="L197:M197"/>
    <mergeCell ref="N197:O197"/>
    <mergeCell ref="P197:Q197"/>
    <mergeCell ref="R197:S197"/>
    <mergeCell ref="D198:E198"/>
    <mergeCell ref="F204:G204"/>
    <mergeCell ref="H204:I204"/>
    <mergeCell ref="J204:K204"/>
    <mergeCell ref="C193:V193"/>
    <mergeCell ref="L212:M212"/>
    <mergeCell ref="N212:O212"/>
    <mergeCell ref="F258:G258"/>
    <mergeCell ref="N223:O223"/>
    <mergeCell ref="P223:Q223"/>
    <mergeCell ref="R212:S212"/>
    <mergeCell ref="D206:E206"/>
    <mergeCell ref="F206:G206"/>
    <mergeCell ref="H206:I206"/>
    <mergeCell ref="P211:Q211"/>
    <mergeCell ref="F182:V182"/>
    <mergeCell ref="P171:Q171"/>
    <mergeCell ref="N171:O171"/>
    <mergeCell ref="L246:M246"/>
    <mergeCell ref="N246:O246"/>
    <mergeCell ref="D210:E210"/>
    <mergeCell ref="F210:G210"/>
    <mergeCell ref="H210:I210"/>
    <mergeCell ref="J210:K210"/>
    <mergeCell ref="L210:M210"/>
    <mergeCell ref="L204:M204"/>
    <mergeCell ref="N204:O204"/>
    <mergeCell ref="P204:Q204"/>
    <mergeCell ref="R204:S204"/>
    <mergeCell ref="D205:E205"/>
    <mergeCell ref="F205:G205"/>
    <mergeCell ref="H205:I205"/>
    <mergeCell ref="J205:K205"/>
    <mergeCell ref="R221:S221"/>
    <mergeCell ref="D222:E222"/>
    <mergeCell ref="F222:G222"/>
    <mergeCell ref="H195:I195"/>
    <mergeCell ref="J195:K195"/>
    <mergeCell ref="L195:M195"/>
    <mergeCell ref="N195:O195"/>
    <mergeCell ref="P195:Q195"/>
    <mergeCell ref="R195:S195"/>
    <mergeCell ref="D196:E196"/>
    <mergeCell ref="F196:G196"/>
    <mergeCell ref="H196:I196"/>
    <mergeCell ref="J196:K196"/>
    <mergeCell ref="L196:M196"/>
    <mergeCell ref="N196:O196"/>
    <mergeCell ref="D203:E203"/>
    <mergeCell ref="F203:G203"/>
    <mergeCell ref="H203:I203"/>
    <mergeCell ref="J203:K203"/>
    <mergeCell ref="L203:M203"/>
    <mergeCell ref="N203:O203"/>
    <mergeCell ref="R196:S196"/>
    <mergeCell ref="F198:G198"/>
    <mergeCell ref="H198:I198"/>
    <mergeCell ref="J198:K198"/>
    <mergeCell ref="L198:M198"/>
    <mergeCell ref="N198:O198"/>
    <mergeCell ref="J172:K172"/>
    <mergeCell ref="N258:O258"/>
    <mergeCell ref="R545:S545"/>
    <mergeCell ref="J512:K512"/>
    <mergeCell ref="F512:G512"/>
    <mergeCell ref="H220:I220"/>
    <mergeCell ref="J186:K186"/>
    <mergeCell ref="F190:G190"/>
    <mergeCell ref="H190:I190"/>
    <mergeCell ref="P196:Q196"/>
    <mergeCell ref="F212:G212"/>
    <mergeCell ref="H212:I212"/>
    <mergeCell ref="J212:K212"/>
    <mergeCell ref="D185:E185"/>
    <mergeCell ref="F185:G185"/>
    <mergeCell ref="N169:O169"/>
    <mergeCell ref="N64:O64"/>
    <mergeCell ref="L282:M282"/>
    <mergeCell ref="H233:I233"/>
    <mergeCell ref="D231:E231"/>
    <mergeCell ref="D282:E282"/>
    <mergeCell ref="D235:E235"/>
    <mergeCell ref="D233:E233"/>
    <mergeCell ref="F255:G255"/>
    <mergeCell ref="D286:E286"/>
    <mergeCell ref="N536:O536"/>
    <mergeCell ref="P231:Q231"/>
    <mergeCell ref="J231:K231"/>
    <mergeCell ref="L231:M231"/>
    <mergeCell ref="D388:E388"/>
    <mergeCell ref="D418:E418"/>
    <mergeCell ref="D190:E190"/>
    <mergeCell ref="R387:S387"/>
    <mergeCell ref="R371:S371"/>
    <mergeCell ref="R488:S488"/>
    <mergeCell ref="R487:S487"/>
    <mergeCell ref="R284:S284"/>
    <mergeCell ref="N292:O292"/>
    <mergeCell ref="L171:M171"/>
    <mergeCell ref="J417:K417"/>
    <mergeCell ref="D363:V363"/>
    <mergeCell ref="R163:S163"/>
    <mergeCell ref="J171:K171"/>
    <mergeCell ref="R555:S555"/>
    <mergeCell ref="F437:G437"/>
    <mergeCell ref="H437:I437"/>
    <mergeCell ref="J437:K437"/>
    <mergeCell ref="F517:G517"/>
    <mergeCell ref="F231:G231"/>
    <mergeCell ref="L283:M283"/>
    <mergeCell ref="F439:G439"/>
    <mergeCell ref="H439:I439"/>
    <mergeCell ref="R427:S427"/>
    <mergeCell ref="R425:S425"/>
    <mergeCell ref="F426:G426"/>
    <mergeCell ref="F444:G444"/>
    <mergeCell ref="H444:I444"/>
    <mergeCell ref="J444:K444"/>
    <mergeCell ref="L444:M444"/>
    <mergeCell ref="N444:O444"/>
    <mergeCell ref="P444:Q444"/>
    <mergeCell ref="F441:V441"/>
    <mergeCell ref="R172:S172"/>
    <mergeCell ref="L172:M172"/>
    <mergeCell ref="D359:V359"/>
    <mergeCell ref="D360:E360"/>
    <mergeCell ref="F264:V264"/>
    <mergeCell ref="D266:V266"/>
    <mergeCell ref="D267:E267"/>
    <mergeCell ref="F267:G267"/>
    <mergeCell ref="H267:I267"/>
    <mergeCell ref="D236:E236"/>
    <mergeCell ref="D374:E374"/>
    <mergeCell ref="D372:E372"/>
    <mergeCell ref="H237:I237"/>
    <mergeCell ref="F237:G237"/>
    <mergeCell ref="N255:O255"/>
    <mergeCell ref="F277:G277"/>
    <mergeCell ref="H277:I277"/>
    <mergeCell ref="R278:S278"/>
    <mergeCell ref="N366:O366"/>
    <mergeCell ref="P258:Q258"/>
    <mergeCell ref="H246:I246"/>
    <mergeCell ref="R366:S366"/>
    <mergeCell ref="F366:G366"/>
    <mergeCell ref="H366:I366"/>
    <mergeCell ref="R282:S282"/>
    <mergeCell ref="F360:G360"/>
    <mergeCell ref="H360:I360"/>
    <mergeCell ref="J360:K360"/>
    <mergeCell ref="J371:K371"/>
    <mergeCell ref="F372:G372"/>
    <mergeCell ref="F278:G278"/>
    <mergeCell ref="H278:I278"/>
    <mergeCell ref="J278:K278"/>
    <mergeCell ref="L278:M278"/>
    <mergeCell ref="P487:Q487"/>
    <mergeCell ref="F487:G487"/>
    <mergeCell ref="P488:Q488"/>
    <mergeCell ref="J488:K488"/>
    <mergeCell ref="H487:I487"/>
    <mergeCell ref="D437:E437"/>
    <mergeCell ref="F568:G568"/>
    <mergeCell ref="R556:S556"/>
    <mergeCell ref="F559:G559"/>
    <mergeCell ref="P554:Q554"/>
    <mergeCell ref="F564:G564"/>
    <mergeCell ref="N563:O563"/>
    <mergeCell ref="P563:Q563"/>
    <mergeCell ref="H548:I548"/>
    <mergeCell ref="F557:G557"/>
    <mergeCell ref="H545:I545"/>
    <mergeCell ref="J545:K545"/>
    <mergeCell ref="N547:O547"/>
    <mergeCell ref="P547:Q547"/>
    <mergeCell ref="D508:E508"/>
    <mergeCell ref="J507:K507"/>
    <mergeCell ref="L546:M546"/>
    <mergeCell ref="F555:G555"/>
    <mergeCell ref="P557:Q557"/>
    <mergeCell ref="L525:M525"/>
    <mergeCell ref="J561:K561"/>
    <mergeCell ref="D504:E504"/>
    <mergeCell ref="H502:I502"/>
    <mergeCell ref="H495:I495"/>
    <mergeCell ref="H496:I496"/>
    <mergeCell ref="P506:Q506"/>
    <mergeCell ref="F496:G496"/>
    <mergeCell ref="F604:V604"/>
    <mergeCell ref="D604:E604"/>
    <mergeCell ref="D603:T603"/>
    <mergeCell ref="F592:V592"/>
    <mergeCell ref="D539:E539"/>
    <mergeCell ref="J572:K572"/>
    <mergeCell ref="N554:O554"/>
    <mergeCell ref="P546:Q546"/>
    <mergeCell ref="L519:M519"/>
    <mergeCell ref="N504:O504"/>
    <mergeCell ref="P545:Q545"/>
    <mergeCell ref="D547:E547"/>
    <mergeCell ref="F547:G547"/>
    <mergeCell ref="H547:I547"/>
    <mergeCell ref="J547:K547"/>
    <mergeCell ref="L526:M526"/>
    <mergeCell ref="P562:Q562"/>
    <mergeCell ref="C593:V593"/>
    <mergeCell ref="P572:Q572"/>
    <mergeCell ref="L572:M572"/>
    <mergeCell ref="H550:I550"/>
    <mergeCell ref="L516:M516"/>
    <mergeCell ref="J508:K508"/>
    <mergeCell ref="D548:E548"/>
    <mergeCell ref="L547:M547"/>
    <mergeCell ref="D512:E512"/>
    <mergeCell ref="F548:G548"/>
    <mergeCell ref="F560:G560"/>
    <mergeCell ref="H560:I560"/>
    <mergeCell ref="D595:E595"/>
    <mergeCell ref="F595:G595"/>
    <mergeCell ref="H595:I595"/>
    <mergeCell ref="N101:O101"/>
    <mergeCell ref="J132:K132"/>
    <mergeCell ref="L126:M126"/>
    <mergeCell ref="P126:Q126"/>
    <mergeCell ref="R71:S71"/>
    <mergeCell ref="H71:I71"/>
    <mergeCell ref="N75:O75"/>
    <mergeCell ref="D101:E101"/>
    <mergeCell ref="J115:K115"/>
    <mergeCell ref="L113:M113"/>
    <mergeCell ref="P114:Q114"/>
    <mergeCell ref="R65:S65"/>
    <mergeCell ref="H70:I70"/>
    <mergeCell ref="D75:E75"/>
    <mergeCell ref="F75:G75"/>
    <mergeCell ref="H75:I75"/>
    <mergeCell ref="L76:M76"/>
    <mergeCell ref="D65:E65"/>
    <mergeCell ref="H65:I65"/>
    <mergeCell ref="J65:K65"/>
    <mergeCell ref="L65:M65"/>
    <mergeCell ref="R68:S68"/>
    <mergeCell ref="D67:E67"/>
    <mergeCell ref="F67:G67"/>
    <mergeCell ref="H67:I67"/>
    <mergeCell ref="J67:K67"/>
    <mergeCell ref="P69:Q69"/>
    <mergeCell ref="R69:S69"/>
    <mergeCell ref="D69:E69"/>
    <mergeCell ref="L69:M69"/>
    <mergeCell ref="N69:O69"/>
    <mergeCell ref="N65:O65"/>
    <mergeCell ref="P71:Q71"/>
    <mergeCell ref="H69:I69"/>
    <mergeCell ref="J69:K69"/>
    <mergeCell ref="R67:S67"/>
    <mergeCell ref="D68:E68"/>
    <mergeCell ref="F68:G68"/>
    <mergeCell ref="R70:S70"/>
    <mergeCell ref="J71:K71"/>
    <mergeCell ref="L71:M71"/>
    <mergeCell ref="N71:O71"/>
    <mergeCell ref="F71:G71"/>
    <mergeCell ref="F46:G46"/>
    <mergeCell ref="H46:I46"/>
    <mergeCell ref="R55:S55"/>
    <mergeCell ref="D53:E53"/>
    <mergeCell ref="J49:K49"/>
    <mergeCell ref="F53:G53"/>
    <mergeCell ref="H53:I53"/>
    <mergeCell ref="J53:K53"/>
    <mergeCell ref="L53:M53"/>
    <mergeCell ref="N53:O53"/>
    <mergeCell ref="P53:Q53"/>
    <mergeCell ref="R53:S53"/>
    <mergeCell ref="N68:O68"/>
    <mergeCell ref="P58:Q58"/>
    <mergeCell ref="P64:Q64"/>
    <mergeCell ref="D46:E46"/>
    <mergeCell ref="F51:V51"/>
    <mergeCell ref="D51:E51"/>
    <mergeCell ref="R46:S46"/>
    <mergeCell ref="F60:V60"/>
    <mergeCell ref="L67:M67"/>
    <mergeCell ref="D34:E34"/>
    <mergeCell ref="F34:G34"/>
    <mergeCell ref="H34:I34"/>
    <mergeCell ref="D43:E43"/>
    <mergeCell ref="F43:G43"/>
    <mergeCell ref="N46:O46"/>
    <mergeCell ref="L99:M99"/>
    <mergeCell ref="R63:S63"/>
    <mergeCell ref="D66:V66"/>
    <mergeCell ref="D64:E64"/>
    <mergeCell ref="F64:G64"/>
    <mergeCell ref="H64:I64"/>
    <mergeCell ref="P49:Q49"/>
    <mergeCell ref="R49:S49"/>
    <mergeCell ref="D49:E49"/>
    <mergeCell ref="D50:T50"/>
    <mergeCell ref="F65:G65"/>
    <mergeCell ref="J63:K63"/>
    <mergeCell ref="F49:G49"/>
    <mergeCell ref="J47:K47"/>
    <mergeCell ref="L49:M49"/>
    <mergeCell ref="P34:Q34"/>
    <mergeCell ref="J45:K45"/>
    <mergeCell ref="R45:S45"/>
    <mergeCell ref="F69:G69"/>
    <mergeCell ref="L64:M64"/>
    <mergeCell ref="F45:G45"/>
    <mergeCell ref="H43:I43"/>
    <mergeCell ref="L75:M75"/>
    <mergeCell ref="N98:O98"/>
    <mergeCell ref="F76:G76"/>
    <mergeCell ref="J99:K99"/>
    <mergeCell ref="F33:G33"/>
    <mergeCell ref="H33:I33"/>
    <mergeCell ref="L33:M33"/>
    <mergeCell ref="J32:K32"/>
    <mergeCell ref="D38:E38"/>
    <mergeCell ref="H38:I38"/>
    <mergeCell ref="H27:I27"/>
    <mergeCell ref="J27:K27"/>
    <mergeCell ref="L27:M27"/>
    <mergeCell ref="N27:O27"/>
    <mergeCell ref="N34:O34"/>
    <mergeCell ref="R34:S34"/>
    <mergeCell ref="H32:I32"/>
    <mergeCell ref="J34:K34"/>
    <mergeCell ref="F32:G32"/>
    <mergeCell ref="R33:S33"/>
    <mergeCell ref="D44:E44"/>
    <mergeCell ref="J33:K33"/>
    <mergeCell ref="R28:S28"/>
    <mergeCell ref="D29:T29"/>
    <mergeCell ref="D30:E30"/>
    <mergeCell ref="F30:V30"/>
    <mergeCell ref="D27:E27"/>
    <mergeCell ref="F27:G27"/>
    <mergeCell ref="L34:M34"/>
    <mergeCell ref="L32:M32"/>
    <mergeCell ref="L38:M38"/>
    <mergeCell ref="N38:O38"/>
    <mergeCell ref="P38:Q38"/>
    <mergeCell ref="H39:I39"/>
    <mergeCell ref="J39:K39"/>
    <mergeCell ref="P32:Q32"/>
    <mergeCell ref="D488:E488"/>
    <mergeCell ref="F488:G488"/>
    <mergeCell ref="D497:E497"/>
    <mergeCell ref="D429:E429"/>
    <mergeCell ref="D295:E295"/>
    <mergeCell ref="J292:K292"/>
    <mergeCell ref="F295:G295"/>
    <mergeCell ref="H292:I292"/>
    <mergeCell ref="N248:O248"/>
    <mergeCell ref="N249:O249"/>
    <mergeCell ref="F235:G235"/>
    <mergeCell ref="J233:K233"/>
    <mergeCell ref="D174:E174"/>
    <mergeCell ref="H172:I172"/>
    <mergeCell ref="H113:I113"/>
    <mergeCell ref="L496:M496"/>
    <mergeCell ref="D289:E289"/>
    <mergeCell ref="F289:G289"/>
    <mergeCell ref="F232:G232"/>
    <mergeCell ref="J255:K255"/>
    <mergeCell ref="F168:G168"/>
    <mergeCell ref="H168:I168"/>
    <mergeCell ref="D277:E277"/>
    <mergeCell ref="L488:M488"/>
    <mergeCell ref="D487:E487"/>
    <mergeCell ref="L489:M489"/>
    <mergeCell ref="N487:O487"/>
    <mergeCell ref="L418:M418"/>
    <mergeCell ref="N423:O423"/>
    <mergeCell ref="N418:O418"/>
    <mergeCell ref="D254:V254"/>
    <mergeCell ref="D358:V358"/>
    <mergeCell ref="N67:O67"/>
    <mergeCell ref="P65:Q65"/>
    <mergeCell ref="D72:T72"/>
    <mergeCell ref="D73:E73"/>
    <mergeCell ref="F73:V73"/>
    <mergeCell ref="D76:E76"/>
    <mergeCell ref="F134:G134"/>
    <mergeCell ref="D134:E134"/>
    <mergeCell ref="D133:E133"/>
    <mergeCell ref="F132:G132"/>
    <mergeCell ref="H504:I504"/>
    <mergeCell ref="H505:I505"/>
    <mergeCell ref="J496:K496"/>
    <mergeCell ref="H510:I510"/>
    <mergeCell ref="N496:O496"/>
    <mergeCell ref="J70:K70"/>
    <mergeCell ref="L70:M70"/>
    <mergeCell ref="R134:S134"/>
    <mergeCell ref="F136:V136"/>
    <mergeCell ref="P68:Q68"/>
    <mergeCell ref="N506:O506"/>
    <mergeCell ref="R510:S510"/>
    <mergeCell ref="N503:O503"/>
    <mergeCell ref="L260:M260"/>
    <mergeCell ref="N260:O260"/>
    <mergeCell ref="R255:S255"/>
    <mergeCell ref="N277:O277"/>
    <mergeCell ref="P277:Q277"/>
    <mergeCell ref="R277:S277"/>
    <mergeCell ref="D279:T279"/>
    <mergeCell ref="D280:E280"/>
    <mergeCell ref="D278:E278"/>
    <mergeCell ref="J64:K64"/>
    <mergeCell ref="F131:G131"/>
    <mergeCell ref="J168:K168"/>
    <mergeCell ref="N232:O232"/>
    <mergeCell ref="N126:O126"/>
    <mergeCell ref="D136:E136"/>
    <mergeCell ref="J127:K127"/>
    <mergeCell ref="D113:E113"/>
    <mergeCell ref="F113:G113"/>
    <mergeCell ref="N488:O488"/>
    <mergeCell ref="H564:I564"/>
    <mergeCell ref="N557:O557"/>
    <mergeCell ref="P555:Q555"/>
    <mergeCell ref="H554:I554"/>
    <mergeCell ref="D554:E554"/>
    <mergeCell ref="J563:K563"/>
    <mergeCell ref="L563:M563"/>
    <mergeCell ref="F501:G501"/>
    <mergeCell ref="L512:M512"/>
    <mergeCell ref="N516:O516"/>
    <mergeCell ref="F520:G520"/>
    <mergeCell ref="D506:E506"/>
    <mergeCell ref="H512:I512"/>
    <mergeCell ref="D519:E519"/>
    <mergeCell ref="P512:Q512"/>
    <mergeCell ref="N508:O508"/>
    <mergeCell ref="L509:M509"/>
    <mergeCell ref="N526:O526"/>
    <mergeCell ref="D526:E526"/>
    <mergeCell ref="D514:E514"/>
    <mergeCell ref="H538:I538"/>
    <mergeCell ref="H526:I526"/>
    <mergeCell ref="R537:S537"/>
    <mergeCell ref="F521:G521"/>
    <mergeCell ref="F537:G537"/>
    <mergeCell ref="H537:I537"/>
    <mergeCell ref="L566:M566"/>
    <mergeCell ref="D592:E592"/>
    <mergeCell ref="L550:M550"/>
    <mergeCell ref="J548:K548"/>
    <mergeCell ref="F514:V514"/>
    <mergeCell ref="N562:O562"/>
    <mergeCell ref="R548:S548"/>
    <mergeCell ref="R564:S564"/>
    <mergeCell ref="R549:S549"/>
    <mergeCell ref="N548:O548"/>
    <mergeCell ref="J567:K567"/>
    <mergeCell ref="R562:S562"/>
    <mergeCell ref="P565:Q565"/>
    <mergeCell ref="L554:M554"/>
    <mergeCell ref="H555:I555"/>
    <mergeCell ref="R565:S565"/>
    <mergeCell ref="J539:K539"/>
    <mergeCell ref="D560:E560"/>
    <mergeCell ref="N585:O585"/>
    <mergeCell ref="R563:S563"/>
    <mergeCell ref="N564:O564"/>
    <mergeCell ref="P564:Q564"/>
    <mergeCell ref="N546:O546"/>
    <mergeCell ref="L564:M564"/>
    <mergeCell ref="R531:S531"/>
    <mergeCell ref="P518:Q518"/>
    <mergeCell ref="R519:S519"/>
    <mergeCell ref="R520:S520"/>
    <mergeCell ref="R525:S525"/>
    <mergeCell ref="P527:Q527"/>
    <mergeCell ref="H573:I573"/>
    <mergeCell ref="F570:V570"/>
    <mergeCell ref="J538:K538"/>
    <mergeCell ref="D546:E546"/>
    <mergeCell ref="F552:V552"/>
    <mergeCell ref="R566:S566"/>
    <mergeCell ref="J554:K554"/>
    <mergeCell ref="F562:G562"/>
    <mergeCell ref="L568:M568"/>
    <mergeCell ref="D549:E549"/>
    <mergeCell ref="N539:O539"/>
    <mergeCell ref="P521:Q521"/>
    <mergeCell ref="H532:I532"/>
    <mergeCell ref="N538:O538"/>
    <mergeCell ref="L537:M537"/>
    <mergeCell ref="F534:V534"/>
    <mergeCell ref="R546:S546"/>
    <mergeCell ref="H559:I559"/>
    <mergeCell ref="J559:K559"/>
    <mergeCell ref="L555:M555"/>
    <mergeCell ref="D551:T551"/>
    <mergeCell ref="H544:I544"/>
    <mergeCell ref="P549:Q549"/>
    <mergeCell ref="F539:G539"/>
    <mergeCell ref="R558:S558"/>
    <mergeCell ref="H561:I561"/>
    <mergeCell ref="N549:O549"/>
    <mergeCell ref="H563:I563"/>
    <mergeCell ref="N565:O565"/>
    <mergeCell ref="D536:E536"/>
    <mergeCell ref="R577:S577"/>
    <mergeCell ref="D575:E575"/>
    <mergeCell ref="D555:E555"/>
    <mergeCell ref="D581:V581"/>
    <mergeCell ref="L560:M560"/>
    <mergeCell ref="N567:O567"/>
    <mergeCell ref="P574:Q574"/>
    <mergeCell ref="F516:G516"/>
    <mergeCell ref="J519:K519"/>
    <mergeCell ref="D139:E139"/>
    <mergeCell ref="D142:E142"/>
    <mergeCell ref="N519:O519"/>
    <mergeCell ref="H527:I527"/>
    <mergeCell ref="J527:K527"/>
    <mergeCell ref="J565:K565"/>
    <mergeCell ref="R560:S560"/>
    <mergeCell ref="L559:M559"/>
    <mergeCell ref="N559:O559"/>
    <mergeCell ref="N555:O555"/>
    <mergeCell ref="N560:O560"/>
    <mergeCell ref="D550:E550"/>
    <mergeCell ref="F550:G550"/>
    <mergeCell ref="H546:I546"/>
    <mergeCell ref="J546:K546"/>
    <mergeCell ref="D552:E552"/>
    <mergeCell ref="L565:M565"/>
    <mergeCell ref="R557:S557"/>
    <mergeCell ref="P566:Q566"/>
    <mergeCell ref="L558:M558"/>
    <mergeCell ref="N556:O556"/>
    <mergeCell ref="L557:M557"/>
    <mergeCell ref="N512:O512"/>
    <mergeCell ref="D591:T591"/>
    <mergeCell ref="F572:G572"/>
    <mergeCell ref="F565:G565"/>
    <mergeCell ref="D562:E562"/>
    <mergeCell ref="P561:Q561"/>
    <mergeCell ref="J562:K562"/>
    <mergeCell ref="N550:O550"/>
    <mergeCell ref="P548:Q548"/>
    <mergeCell ref="H566:I566"/>
    <mergeCell ref="N568:O568"/>
    <mergeCell ref="R572:S572"/>
    <mergeCell ref="P556:Q556"/>
    <mergeCell ref="N545:O545"/>
    <mergeCell ref="L544:M544"/>
    <mergeCell ref="N537:O537"/>
    <mergeCell ref="F561:G561"/>
    <mergeCell ref="D565:E565"/>
    <mergeCell ref="F546:G546"/>
    <mergeCell ref="R550:S550"/>
    <mergeCell ref="P550:Q550"/>
    <mergeCell ref="P560:Q560"/>
    <mergeCell ref="H562:I562"/>
    <mergeCell ref="J550:K550"/>
    <mergeCell ref="H557:I557"/>
    <mergeCell ref="J557:K557"/>
    <mergeCell ref="H556:I556"/>
    <mergeCell ref="J556:K556"/>
    <mergeCell ref="J544:K544"/>
    <mergeCell ref="F544:G544"/>
    <mergeCell ref="F556:G556"/>
    <mergeCell ref="F549:G549"/>
    <mergeCell ref="J537:K537"/>
    <mergeCell ref="N527:O527"/>
    <mergeCell ref="P532:Q532"/>
    <mergeCell ref="J510:K510"/>
    <mergeCell ref="L562:M562"/>
    <mergeCell ref="D521:E521"/>
    <mergeCell ref="D530:E530"/>
    <mergeCell ref="F530:G530"/>
    <mergeCell ref="D516:E516"/>
    <mergeCell ref="H520:I520"/>
    <mergeCell ref="F508:G508"/>
    <mergeCell ref="H508:I508"/>
    <mergeCell ref="H507:I507"/>
    <mergeCell ref="N507:O507"/>
    <mergeCell ref="H511:I511"/>
    <mergeCell ref="H509:I509"/>
    <mergeCell ref="N511:O511"/>
    <mergeCell ref="R517:S517"/>
    <mergeCell ref="H517:I517"/>
    <mergeCell ref="J517:K517"/>
    <mergeCell ref="N520:O520"/>
    <mergeCell ref="L518:M518"/>
    <mergeCell ref="D509:E509"/>
    <mergeCell ref="J516:K516"/>
    <mergeCell ref="L508:M508"/>
    <mergeCell ref="P519:Q519"/>
    <mergeCell ref="H519:I519"/>
    <mergeCell ref="D510:E510"/>
    <mergeCell ref="R508:S508"/>
    <mergeCell ref="R507:S507"/>
    <mergeCell ref="P507:Q507"/>
    <mergeCell ref="D511:E511"/>
    <mergeCell ref="D507:E507"/>
    <mergeCell ref="D520:E520"/>
    <mergeCell ref="P496:Q496"/>
    <mergeCell ref="J502:K502"/>
    <mergeCell ref="J509:K509"/>
    <mergeCell ref="H489:I489"/>
    <mergeCell ref="R527:S527"/>
    <mergeCell ref="D533:T533"/>
    <mergeCell ref="D525:E525"/>
    <mergeCell ref="H531:I531"/>
    <mergeCell ref="R521:S521"/>
    <mergeCell ref="P525:Q525"/>
    <mergeCell ref="N531:O531"/>
    <mergeCell ref="P517:Q517"/>
    <mergeCell ref="D517:E517"/>
    <mergeCell ref="N518:O518"/>
    <mergeCell ref="J520:K520"/>
    <mergeCell ref="L517:M517"/>
    <mergeCell ref="F518:G518"/>
    <mergeCell ref="J525:K525"/>
    <mergeCell ref="D522:T522"/>
    <mergeCell ref="J518:K518"/>
    <mergeCell ref="P520:Q520"/>
    <mergeCell ref="F532:G532"/>
    <mergeCell ref="D518:E518"/>
    <mergeCell ref="N517:O517"/>
    <mergeCell ref="F525:G525"/>
    <mergeCell ref="H521:I521"/>
    <mergeCell ref="L520:M520"/>
    <mergeCell ref="D527:E527"/>
    <mergeCell ref="R518:S518"/>
    <mergeCell ref="H506:I506"/>
    <mergeCell ref="R516:S516"/>
    <mergeCell ref="R511:S511"/>
    <mergeCell ref="D502:E502"/>
    <mergeCell ref="F506:G506"/>
    <mergeCell ref="R505:S505"/>
    <mergeCell ref="P508:Q508"/>
    <mergeCell ref="F509:G509"/>
    <mergeCell ref="N417:O417"/>
    <mergeCell ref="F418:G418"/>
    <mergeCell ref="R435:S435"/>
    <mergeCell ref="R418:S418"/>
    <mergeCell ref="D416:E416"/>
    <mergeCell ref="F416:G416"/>
    <mergeCell ref="N509:O509"/>
    <mergeCell ref="R409:S409"/>
    <mergeCell ref="D410:E410"/>
    <mergeCell ref="F410:G410"/>
    <mergeCell ref="D503:E503"/>
    <mergeCell ref="P503:Q503"/>
    <mergeCell ref="P509:Q509"/>
    <mergeCell ref="L507:M507"/>
    <mergeCell ref="R506:S506"/>
    <mergeCell ref="D501:E501"/>
    <mergeCell ref="F497:G497"/>
    <mergeCell ref="H497:I497"/>
    <mergeCell ref="D493:E493"/>
    <mergeCell ref="D498:T498"/>
    <mergeCell ref="F503:G503"/>
    <mergeCell ref="H431:I431"/>
    <mergeCell ref="F504:G504"/>
    <mergeCell ref="P504:Q504"/>
    <mergeCell ref="H503:I503"/>
    <mergeCell ref="J501:K501"/>
    <mergeCell ref="N278:O278"/>
    <mergeCell ref="P278:Q278"/>
    <mergeCell ref="D288:V288"/>
    <mergeCell ref="J272:K272"/>
    <mergeCell ref="L272:M272"/>
    <mergeCell ref="N272:O272"/>
    <mergeCell ref="P272:Q272"/>
    <mergeCell ref="R272:S272"/>
    <mergeCell ref="D273:E273"/>
    <mergeCell ref="F273:G273"/>
    <mergeCell ref="P274:Q274"/>
    <mergeCell ref="R274:S274"/>
    <mergeCell ref="F275:G275"/>
    <mergeCell ref="D285:T285"/>
    <mergeCell ref="H283:I283"/>
    <mergeCell ref="R262:S262"/>
    <mergeCell ref="D250:E250"/>
    <mergeCell ref="F250:G250"/>
    <mergeCell ref="J252:K252"/>
    <mergeCell ref="L252:M252"/>
    <mergeCell ref="N252:O252"/>
    <mergeCell ref="P252:Q252"/>
    <mergeCell ref="D251:E251"/>
    <mergeCell ref="F251:G251"/>
    <mergeCell ref="R251:S251"/>
    <mergeCell ref="P273:Q273"/>
    <mergeCell ref="R273:S273"/>
    <mergeCell ref="D274:E274"/>
    <mergeCell ref="J274:K274"/>
    <mergeCell ref="P295:Q295"/>
    <mergeCell ref="N274:O274"/>
    <mergeCell ref="D259:E259"/>
    <mergeCell ref="F259:G259"/>
    <mergeCell ref="H249:I249"/>
    <mergeCell ref="D244:V244"/>
    <mergeCell ref="D245:E245"/>
    <mergeCell ref="J251:K251"/>
    <mergeCell ref="L251:M251"/>
    <mergeCell ref="N251:O251"/>
    <mergeCell ref="J245:K245"/>
    <mergeCell ref="F260:G260"/>
    <mergeCell ref="H260:I260"/>
    <mergeCell ref="D268:V268"/>
    <mergeCell ref="P251:Q251"/>
    <mergeCell ref="R259:S259"/>
    <mergeCell ref="D260:E260"/>
    <mergeCell ref="J267:K267"/>
    <mergeCell ref="P253:Q253"/>
    <mergeCell ref="R253:S253"/>
    <mergeCell ref="D256:V256"/>
    <mergeCell ref="D261:V261"/>
    <mergeCell ref="D262:E262"/>
    <mergeCell ref="R258:S258"/>
    <mergeCell ref="H295:I295"/>
    <mergeCell ref="J260:K260"/>
    <mergeCell ref="P269:Q269"/>
    <mergeCell ref="R269:S269"/>
    <mergeCell ref="D270:V270"/>
    <mergeCell ref="D271:V271"/>
    <mergeCell ref="D272:E272"/>
    <mergeCell ref="R260:S260"/>
    <mergeCell ref="J117:K117"/>
    <mergeCell ref="R165:S165"/>
    <mergeCell ref="D102:E102"/>
    <mergeCell ref="F102:G102"/>
    <mergeCell ref="H102:I102"/>
    <mergeCell ref="J102:K102"/>
    <mergeCell ref="L102:M102"/>
    <mergeCell ref="H76:I76"/>
    <mergeCell ref="J133:K133"/>
    <mergeCell ref="P131:Q131"/>
    <mergeCell ref="P140:Q140"/>
    <mergeCell ref="P112:Q112"/>
    <mergeCell ref="H106:I106"/>
    <mergeCell ref="D100:E100"/>
    <mergeCell ref="F100:G100"/>
    <mergeCell ref="N100:O100"/>
    <mergeCell ref="J131:K131"/>
    <mergeCell ref="D108:E108"/>
    <mergeCell ref="L134:M134"/>
    <mergeCell ref="D131:E131"/>
    <mergeCell ref="H127:I127"/>
    <mergeCell ref="P127:Q127"/>
    <mergeCell ref="F129:V129"/>
    <mergeCell ref="P101:Q101"/>
    <mergeCell ref="H101:I101"/>
    <mergeCell ref="J143:K143"/>
    <mergeCell ref="F106:G106"/>
    <mergeCell ref="J100:K100"/>
    <mergeCell ref="R143:S143"/>
    <mergeCell ref="P104:Q104"/>
    <mergeCell ref="R104:S104"/>
    <mergeCell ref="P103:Q103"/>
    <mergeCell ref="J38:K38"/>
    <mergeCell ref="R44:S44"/>
    <mergeCell ref="J43:K43"/>
    <mergeCell ref="F36:V36"/>
    <mergeCell ref="F25:G25"/>
    <mergeCell ref="H25:I25"/>
    <mergeCell ref="J25:K25"/>
    <mergeCell ref="L25:M25"/>
    <mergeCell ref="N44:O44"/>
    <mergeCell ref="D152:V152"/>
    <mergeCell ref="D153:E153"/>
    <mergeCell ref="F153:G153"/>
    <mergeCell ref="H153:I153"/>
    <mergeCell ref="J153:K153"/>
    <mergeCell ref="L153:M153"/>
    <mergeCell ref="N141:O141"/>
    <mergeCell ref="H115:I115"/>
    <mergeCell ref="C137:V137"/>
    <mergeCell ref="F124:V124"/>
    <mergeCell ref="D123:T123"/>
    <mergeCell ref="F127:G127"/>
    <mergeCell ref="P142:Q142"/>
    <mergeCell ref="D124:E124"/>
    <mergeCell ref="H104:I104"/>
    <mergeCell ref="R132:S132"/>
    <mergeCell ref="N133:O133"/>
    <mergeCell ref="D141:E141"/>
    <mergeCell ref="R105:S105"/>
    <mergeCell ref="J106:K106"/>
    <mergeCell ref="D116:E116"/>
    <mergeCell ref="D104:E104"/>
    <mergeCell ref="D105:E105"/>
    <mergeCell ref="D13:E13"/>
    <mergeCell ref="N26:O26"/>
    <mergeCell ref="P26:Q26"/>
    <mergeCell ref="R26:S26"/>
    <mergeCell ref="D23:E23"/>
    <mergeCell ref="D20:E20"/>
    <mergeCell ref="L21:M21"/>
    <mergeCell ref="P27:Q27"/>
    <mergeCell ref="R27:S27"/>
    <mergeCell ref="D28:E28"/>
    <mergeCell ref="F28:G28"/>
    <mergeCell ref="H28:I28"/>
    <mergeCell ref="J28:K28"/>
    <mergeCell ref="L28:M28"/>
    <mergeCell ref="N28:O28"/>
    <mergeCell ref="P28:Q28"/>
    <mergeCell ref="F18:V18"/>
    <mergeCell ref="D21:E21"/>
    <mergeCell ref="F21:G21"/>
    <mergeCell ref="L20:M20"/>
    <mergeCell ref="F26:G26"/>
    <mergeCell ref="A2:V2"/>
    <mergeCell ref="C4:V4"/>
    <mergeCell ref="R7:S7"/>
    <mergeCell ref="D6:E6"/>
    <mergeCell ref="R6:S6"/>
    <mergeCell ref="J6:K6"/>
    <mergeCell ref="F6:G6"/>
    <mergeCell ref="H6:I6"/>
    <mergeCell ref="P6:Q6"/>
    <mergeCell ref="F7:G7"/>
    <mergeCell ref="H7:I7"/>
    <mergeCell ref="J7:K7"/>
    <mergeCell ref="P7:Q7"/>
    <mergeCell ref="D7:E7"/>
    <mergeCell ref="N6:O6"/>
    <mergeCell ref="L6:M6"/>
    <mergeCell ref="D11:E11"/>
    <mergeCell ref="F11:G11"/>
    <mergeCell ref="L11:M11"/>
    <mergeCell ref="H11:I11"/>
    <mergeCell ref="J11:K11"/>
    <mergeCell ref="J10:K10"/>
    <mergeCell ref="F8:G8"/>
    <mergeCell ref="H8:I8"/>
    <mergeCell ref="D9:E9"/>
    <mergeCell ref="D8:E8"/>
    <mergeCell ref="R8:S8"/>
    <mergeCell ref="D10:E10"/>
    <mergeCell ref="F10:G10"/>
    <mergeCell ref="L7:M7"/>
    <mergeCell ref="N7:O7"/>
    <mergeCell ref="J8:K8"/>
    <mergeCell ref="N8:O8"/>
    <mergeCell ref="R20:S20"/>
    <mergeCell ref="N132:O132"/>
    <mergeCell ref="P33:Q33"/>
    <mergeCell ref="N33:O33"/>
    <mergeCell ref="H143:I143"/>
    <mergeCell ref="D159:T159"/>
    <mergeCell ref="L292:M292"/>
    <mergeCell ref="L169:M169"/>
    <mergeCell ref="F165:G165"/>
    <mergeCell ref="N166:O166"/>
    <mergeCell ref="D165:E165"/>
    <mergeCell ref="J26:K26"/>
    <mergeCell ref="L26:M26"/>
    <mergeCell ref="D25:E25"/>
    <mergeCell ref="N25:O25"/>
    <mergeCell ref="P25:Q25"/>
    <mergeCell ref="R25:S25"/>
    <mergeCell ref="D26:E26"/>
    <mergeCell ref="H68:I68"/>
    <mergeCell ref="J68:K68"/>
    <mergeCell ref="P21:Q21"/>
    <mergeCell ref="P48:Q48"/>
    <mergeCell ref="P8:Q8"/>
    <mergeCell ref="N11:O11"/>
    <mergeCell ref="P45:Q45"/>
    <mergeCell ref="N43:O43"/>
    <mergeCell ref="L43:M43"/>
    <mergeCell ref="P12:Q12"/>
    <mergeCell ref="N45:O45"/>
    <mergeCell ref="D35:T35"/>
    <mergeCell ref="D36:E36"/>
    <mergeCell ref="R9:S9"/>
    <mergeCell ref="R13:S13"/>
    <mergeCell ref="R168:S168"/>
    <mergeCell ref="R169:S169"/>
    <mergeCell ref="N167:O167"/>
    <mergeCell ref="R170:S170"/>
    <mergeCell ref="P168:Q168"/>
    <mergeCell ref="L8:M8"/>
    <mergeCell ref="D12:E12"/>
    <mergeCell ref="D14:E14"/>
    <mergeCell ref="P20:Q20"/>
    <mergeCell ref="D22:T22"/>
    <mergeCell ref="N21:O21"/>
    <mergeCell ref="P14:Q14"/>
    <mergeCell ref="P16:Q16"/>
    <mergeCell ref="P15:Q15"/>
    <mergeCell ref="D16:E16"/>
    <mergeCell ref="D15:E15"/>
    <mergeCell ref="F15:G15"/>
    <mergeCell ref="L15:M15"/>
    <mergeCell ref="H21:I21"/>
    <mergeCell ref="J21:K21"/>
    <mergeCell ref="R21:S21"/>
    <mergeCell ref="J20:K20"/>
    <mergeCell ref="F20:G20"/>
    <mergeCell ref="H20:I20"/>
    <mergeCell ref="N20:O20"/>
    <mergeCell ref="D18:E18"/>
    <mergeCell ref="J46:K46"/>
    <mergeCell ref="L46:M46"/>
    <mergeCell ref="P46:Q46"/>
    <mergeCell ref="R38:S38"/>
    <mergeCell ref="H9:I9"/>
    <mergeCell ref="F9:G9"/>
    <mergeCell ref="F13:G13"/>
    <mergeCell ref="F12:G12"/>
    <mergeCell ref="F14:G14"/>
    <mergeCell ref="N12:O12"/>
    <mergeCell ref="H10:I10"/>
    <mergeCell ref="L14:M14"/>
    <mergeCell ref="J9:K9"/>
    <mergeCell ref="L10:M10"/>
    <mergeCell ref="L9:M9"/>
    <mergeCell ref="J13:K13"/>
    <mergeCell ref="J12:K12"/>
    <mergeCell ref="H12:I12"/>
    <mergeCell ref="H14:I14"/>
    <mergeCell ref="J14:K14"/>
    <mergeCell ref="L16:M16"/>
    <mergeCell ref="N16:O16"/>
    <mergeCell ref="N10:O10"/>
    <mergeCell ref="J16:K16"/>
    <mergeCell ref="L12:M12"/>
    <mergeCell ref="N14:O14"/>
    <mergeCell ref="H13:I13"/>
    <mergeCell ref="L13:M13"/>
    <mergeCell ref="P9:Q9"/>
    <mergeCell ref="N9:O9"/>
    <mergeCell ref="P11:Q11"/>
    <mergeCell ref="N13:O13"/>
    <mergeCell ref="P13:Q13"/>
    <mergeCell ref="D33:E33"/>
    <mergeCell ref="P70:Q70"/>
    <mergeCell ref="L168:M168"/>
    <mergeCell ref="F493:V493"/>
    <mergeCell ref="R495:S495"/>
    <mergeCell ref="R14:S14"/>
    <mergeCell ref="R12:S12"/>
    <mergeCell ref="F16:G16"/>
    <mergeCell ref="H16:I16"/>
    <mergeCell ref="H15:I15"/>
    <mergeCell ref="N15:O15"/>
    <mergeCell ref="R11:S11"/>
    <mergeCell ref="R15:S15"/>
    <mergeCell ref="R10:S10"/>
    <mergeCell ref="J15:K15"/>
    <mergeCell ref="F23:V23"/>
    <mergeCell ref="R64:S64"/>
    <mergeCell ref="D17:T17"/>
    <mergeCell ref="R32:S32"/>
    <mergeCell ref="R16:S16"/>
    <mergeCell ref="P10:Q10"/>
    <mergeCell ref="D63:E63"/>
    <mergeCell ref="D60:E60"/>
    <mergeCell ref="L63:M63"/>
    <mergeCell ref="N63:O63"/>
    <mergeCell ref="P63:Q63"/>
    <mergeCell ref="H49:I49"/>
    <mergeCell ref="H116:I116"/>
    <mergeCell ref="J116:K116"/>
    <mergeCell ref="R114:S114"/>
    <mergeCell ref="R103:S103"/>
    <mergeCell ref="P495:Q495"/>
    <mergeCell ref="N497:O497"/>
    <mergeCell ref="D491:E491"/>
    <mergeCell ref="H491:I491"/>
    <mergeCell ref="H26:I26"/>
    <mergeCell ref="D431:E431"/>
    <mergeCell ref="J387:K387"/>
    <mergeCell ref="L387:M387"/>
    <mergeCell ref="N387:O387"/>
    <mergeCell ref="P387:Q387"/>
    <mergeCell ref="J425:K425"/>
    <mergeCell ref="L425:M425"/>
    <mergeCell ref="N425:O425"/>
    <mergeCell ref="F424:G424"/>
    <mergeCell ref="L409:M409"/>
    <mergeCell ref="N409:O409"/>
    <mergeCell ref="R431:S431"/>
    <mergeCell ref="F115:G115"/>
    <mergeCell ref="F112:G112"/>
    <mergeCell ref="R142:S142"/>
    <mergeCell ref="D121:E121"/>
    <mergeCell ref="H117:I117"/>
    <mergeCell ref="D495:E495"/>
    <mergeCell ref="N490:O490"/>
    <mergeCell ref="R489:S489"/>
    <mergeCell ref="F489:G489"/>
    <mergeCell ref="N489:O489"/>
    <mergeCell ref="F431:G431"/>
    <mergeCell ref="D576:E576"/>
    <mergeCell ref="L576:M576"/>
    <mergeCell ref="D574:E574"/>
    <mergeCell ref="R575:S575"/>
    <mergeCell ref="N502:O502"/>
    <mergeCell ref="N495:O495"/>
    <mergeCell ref="L105:M105"/>
    <mergeCell ref="F108:V108"/>
    <mergeCell ref="F117:G117"/>
    <mergeCell ref="F180:G180"/>
    <mergeCell ref="R503:S503"/>
    <mergeCell ref="F505:G505"/>
    <mergeCell ref="D59:T59"/>
    <mergeCell ref="F63:G63"/>
    <mergeCell ref="H63:I63"/>
    <mergeCell ref="L505:M505"/>
    <mergeCell ref="P170:Q170"/>
    <mergeCell ref="R166:S166"/>
    <mergeCell ref="R167:S167"/>
    <mergeCell ref="F166:G166"/>
    <mergeCell ref="D107:T107"/>
    <mergeCell ref="D70:E70"/>
    <mergeCell ref="N70:O70"/>
    <mergeCell ref="L104:M104"/>
    <mergeCell ref="H176:I176"/>
    <mergeCell ref="D173:T173"/>
    <mergeCell ref="P172:Q172"/>
    <mergeCell ref="P176:Q176"/>
    <mergeCell ref="D106:E106"/>
    <mergeCell ref="H180:I180"/>
    <mergeCell ref="L114:M114"/>
    <mergeCell ref="P143:Q143"/>
    <mergeCell ref="D532:E532"/>
    <mergeCell ref="D534:E534"/>
    <mergeCell ref="J573:K573"/>
    <mergeCell ref="F567:G567"/>
    <mergeCell ref="H567:I567"/>
    <mergeCell ref="P567:Q567"/>
    <mergeCell ref="H572:I572"/>
    <mergeCell ref="L504:M504"/>
    <mergeCell ref="D531:E531"/>
    <mergeCell ref="D577:E577"/>
    <mergeCell ref="F577:G577"/>
    <mergeCell ref="H577:I577"/>
    <mergeCell ref="J577:K577"/>
    <mergeCell ref="L577:M577"/>
    <mergeCell ref="N577:O577"/>
    <mergeCell ref="P577:Q577"/>
    <mergeCell ref="P573:Q573"/>
    <mergeCell ref="F545:G545"/>
    <mergeCell ref="D572:E572"/>
    <mergeCell ref="D569:T569"/>
    <mergeCell ref="R576:S576"/>
    <mergeCell ref="R574:S574"/>
    <mergeCell ref="L532:M532"/>
    <mergeCell ref="D558:E558"/>
    <mergeCell ref="N576:O576"/>
    <mergeCell ref="P576:Q576"/>
    <mergeCell ref="J576:K576"/>
    <mergeCell ref="H574:I574"/>
    <mergeCell ref="J555:K555"/>
    <mergeCell ref="D556:E556"/>
    <mergeCell ref="H549:I549"/>
    <mergeCell ref="R568:S568"/>
    <mergeCell ref="N510:O510"/>
    <mergeCell ref="L573:M573"/>
    <mergeCell ref="J568:K568"/>
    <mergeCell ref="L561:M561"/>
    <mergeCell ref="J566:K566"/>
    <mergeCell ref="F527:G527"/>
    <mergeCell ref="R528:S528"/>
    <mergeCell ref="P516:Q516"/>
    <mergeCell ref="F526:G526"/>
    <mergeCell ref="J531:K531"/>
    <mergeCell ref="P529:Q529"/>
    <mergeCell ref="J497:K497"/>
    <mergeCell ref="L506:M506"/>
    <mergeCell ref="J505:K505"/>
    <mergeCell ref="P505:Q505"/>
    <mergeCell ref="P501:Q501"/>
    <mergeCell ref="P558:Q558"/>
    <mergeCell ref="R554:S554"/>
    <mergeCell ref="R567:S567"/>
    <mergeCell ref="R573:S573"/>
    <mergeCell ref="R504:S504"/>
    <mergeCell ref="R501:S501"/>
    <mergeCell ref="R512:S512"/>
    <mergeCell ref="R509:S509"/>
    <mergeCell ref="J506:K506"/>
    <mergeCell ref="F566:G566"/>
    <mergeCell ref="H565:I565"/>
    <mergeCell ref="J530:K530"/>
    <mergeCell ref="J528:K528"/>
    <mergeCell ref="N530:O530"/>
    <mergeCell ref="L530:M530"/>
    <mergeCell ref="H530:I530"/>
    <mergeCell ref="L567:M567"/>
    <mergeCell ref="F574:G574"/>
    <mergeCell ref="F576:G576"/>
    <mergeCell ref="H576:I576"/>
    <mergeCell ref="F575:G575"/>
    <mergeCell ref="F554:G554"/>
    <mergeCell ref="L556:M556"/>
    <mergeCell ref="D523:E523"/>
    <mergeCell ref="F523:V523"/>
    <mergeCell ref="J521:K521"/>
    <mergeCell ref="N574:O574"/>
    <mergeCell ref="L574:M574"/>
    <mergeCell ref="N521:O521"/>
    <mergeCell ref="L521:M521"/>
    <mergeCell ref="P575:Q575"/>
    <mergeCell ref="D537:E537"/>
    <mergeCell ref="J529:K529"/>
    <mergeCell ref="F573:G573"/>
    <mergeCell ref="H568:I568"/>
    <mergeCell ref="P568:Q568"/>
    <mergeCell ref="D567:E567"/>
    <mergeCell ref="D540:T540"/>
    <mergeCell ref="J549:K549"/>
    <mergeCell ref="L549:M549"/>
    <mergeCell ref="R561:S561"/>
    <mergeCell ref="D573:E573"/>
    <mergeCell ref="N573:O573"/>
    <mergeCell ref="N572:O572"/>
    <mergeCell ref="N566:O566"/>
    <mergeCell ref="R544:S544"/>
    <mergeCell ref="J574:K574"/>
    <mergeCell ref="D541:E541"/>
    <mergeCell ref="J504:K504"/>
    <mergeCell ref="F519:G519"/>
    <mergeCell ref="F507:G507"/>
    <mergeCell ref="H525:I525"/>
    <mergeCell ref="J491:K491"/>
    <mergeCell ref="H516:I516"/>
    <mergeCell ref="L511:M511"/>
    <mergeCell ref="P510:Q510"/>
    <mergeCell ref="P511:Q511"/>
    <mergeCell ref="R496:S496"/>
    <mergeCell ref="L495:M495"/>
    <mergeCell ref="P502:Q502"/>
    <mergeCell ref="J526:K526"/>
    <mergeCell ref="H518:I518"/>
    <mergeCell ref="C542:V542"/>
    <mergeCell ref="D538:E538"/>
    <mergeCell ref="F541:V541"/>
    <mergeCell ref="R539:S539"/>
    <mergeCell ref="H536:I536"/>
    <mergeCell ref="L536:M536"/>
    <mergeCell ref="P536:Q536"/>
    <mergeCell ref="L531:M531"/>
    <mergeCell ref="R529:S529"/>
    <mergeCell ref="L529:M529"/>
    <mergeCell ref="F528:G528"/>
    <mergeCell ref="D528:E528"/>
    <mergeCell ref="R532:S532"/>
    <mergeCell ref="D492:T492"/>
    <mergeCell ref="N491:O491"/>
    <mergeCell ref="L497:M497"/>
    <mergeCell ref="N501:O501"/>
    <mergeCell ref="R497:S497"/>
    <mergeCell ref="D570:E570"/>
    <mergeCell ref="D568:E568"/>
    <mergeCell ref="N435:O435"/>
    <mergeCell ref="F435:G435"/>
    <mergeCell ref="L510:M510"/>
    <mergeCell ref="C421:V421"/>
    <mergeCell ref="D443:E443"/>
    <mergeCell ref="J503:K503"/>
    <mergeCell ref="F499:V499"/>
    <mergeCell ref="H501:I501"/>
    <mergeCell ref="P497:Q497"/>
    <mergeCell ref="R502:S502"/>
    <mergeCell ref="L487:M487"/>
    <mergeCell ref="D191:T191"/>
    <mergeCell ref="F174:V174"/>
    <mergeCell ref="L112:M112"/>
    <mergeCell ref="N112:O112"/>
    <mergeCell ref="F171:G171"/>
    <mergeCell ref="H170:I170"/>
    <mergeCell ref="D170:E170"/>
    <mergeCell ref="J176:K176"/>
    <mergeCell ref="D166:E166"/>
    <mergeCell ref="D167:E167"/>
    <mergeCell ref="P166:Q166"/>
    <mergeCell ref="J165:K165"/>
    <mergeCell ref="H166:I166"/>
    <mergeCell ref="R164:S164"/>
    <mergeCell ref="D160:E160"/>
    <mergeCell ref="D144:T144"/>
    <mergeCell ref="J180:K180"/>
    <mergeCell ref="N115:O115"/>
    <mergeCell ref="L503:M503"/>
    <mergeCell ref="P115:Q115"/>
    <mergeCell ref="N164:O164"/>
    <mergeCell ref="N439:O439"/>
    <mergeCell ref="J295:K295"/>
    <mergeCell ref="D298:E298"/>
    <mergeCell ref="N295:O295"/>
    <mergeCell ref="F292:G292"/>
    <mergeCell ref="P260:Q260"/>
    <mergeCell ref="N360:O360"/>
    <mergeCell ref="P360:Q360"/>
    <mergeCell ref="R360:S360"/>
    <mergeCell ref="P292:Q292"/>
    <mergeCell ref="F286:V286"/>
    <mergeCell ref="R295:S295"/>
    <mergeCell ref="F274:G274"/>
    <mergeCell ref="H274:I274"/>
    <mergeCell ref="L295:M295"/>
    <mergeCell ref="J273:K273"/>
    <mergeCell ref="L273:M273"/>
    <mergeCell ref="N273:O273"/>
    <mergeCell ref="L360:M360"/>
    <mergeCell ref="H276:I276"/>
    <mergeCell ref="J276:K276"/>
    <mergeCell ref="L276:M276"/>
    <mergeCell ref="N276:O276"/>
    <mergeCell ref="P276:Q276"/>
    <mergeCell ref="J277:K277"/>
    <mergeCell ref="L277:M277"/>
    <mergeCell ref="D269:E269"/>
    <mergeCell ref="F269:G269"/>
    <mergeCell ref="D263:T263"/>
    <mergeCell ref="P262:Q262"/>
    <mergeCell ref="F502:G502"/>
    <mergeCell ref="L502:M502"/>
    <mergeCell ref="J253:K253"/>
    <mergeCell ref="L253:M253"/>
    <mergeCell ref="N253:O253"/>
    <mergeCell ref="D490:E490"/>
    <mergeCell ref="H252:I252"/>
    <mergeCell ref="H259:I259"/>
    <mergeCell ref="J259:K259"/>
    <mergeCell ref="R491:S491"/>
    <mergeCell ref="D419:T419"/>
    <mergeCell ref="P169:Q169"/>
    <mergeCell ref="P439:Q439"/>
    <mergeCell ref="R437:S437"/>
    <mergeCell ref="D445:T445"/>
    <mergeCell ref="D446:E446"/>
    <mergeCell ref="L274:M274"/>
    <mergeCell ref="F262:G262"/>
    <mergeCell ref="J431:K431"/>
    <mergeCell ref="J489:K489"/>
    <mergeCell ref="D496:E496"/>
    <mergeCell ref="J490:K490"/>
    <mergeCell ref="J410:K410"/>
    <mergeCell ref="L410:M410"/>
    <mergeCell ref="R410:S410"/>
    <mergeCell ref="F188:V188"/>
    <mergeCell ref="L185:M185"/>
    <mergeCell ref="P235:Q235"/>
    <mergeCell ref="L234:M234"/>
    <mergeCell ref="J235:K235"/>
    <mergeCell ref="D238:T238"/>
    <mergeCell ref="L236:M236"/>
    <mergeCell ref="R141:S141"/>
    <mergeCell ref="H139:I139"/>
    <mergeCell ref="N172:O172"/>
    <mergeCell ref="L166:M166"/>
    <mergeCell ref="L163:M163"/>
    <mergeCell ref="R248:S248"/>
    <mergeCell ref="J248:K248"/>
    <mergeCell ref="N370:O370"/>
    <mergeCell ref="H164:I164"/>
    <mergeCell ref="N262:O262"/>
    <mergeCell ref="H284:I284"/>
    <mergeCell ref="D169:E169"/>
    <mergeCell ref="H171:I171"/>
    <mergeCell ref="R171:S171"/>
    <mergeCell ref="R180:S180"/>
    <mergeCell ref="R184:S184"/>
    <mergeCell ref="N185:O185"/>
    <mergeCell ref="L184:M184"/>
    <mergeCell ref="D184:E184"/>
    <mergeCell ref="L242:M242"/>
    <mergeCell ref="N242:O242"/>
    <mergeCell ref="P242:Q242"/>
    <mergeCell ref="F143:G143"/>
    <mergeCell ref="D143:E143"/>
    <mergeCell ref="P203:Q203"/>
    <mergeCell ref="R203:S203"/>
    <mergeCell ref="D204:E204"/>
    <mergeCell ref="L177:M177"/>
    <mergeCell ref="N177:O177"/>
    <mergeCell ref="R176:S176"/>
    <mergeCell ref="R177:S177"/>
    <mergeCell ref="J190:K190"/>
    <mergeCell ref="J164:K164"/>
    <mergeCell ref="J249:K249"/>
    <mergeCell ref="L167:M167"/>
    <mergeCell ref="H169:I169"/>
    <mergeCell ref="J169:K169"/>
    <mergeCell ref="P184:Q184"/>
    <mergeCell ref="N168:O168"/>
    <mergeCell ref="H165:I165"/>
    <mergeCell ref="P167:Q167"/>
    <mergeCell ref="J122:K122"/>
    <mergeCell ref="P134:Q134"/>
    <mergeCell ref="H133:I133"/>
    <mergeCell ref="F141:G141"/>
    <mergeCell ref="L143:M143"/>
    <mergeCell ref="H167:I167"/>
    <mergeCell ref="N142:O142"/>
    <mergeCell ref="P164:Q164"/>
    <mergeCell ref="J167:K167"/>
    <mergeCell ref="F179:G179"/>
    <mergeCell ref="F229:V229"/>
    <mergeCell ref="H185:I185"/>
    <mergeCell ref="P179:Q179"/>
    <mergeCell ref="H179:I179"/>
    <mergeCell ref="R236:S236"/>
    <mergeCell ref="P233:Q233"/>
    <mergeCell ref="R233:S233"/>
    <mergeCell ref="J232:K232"/>
    <mergeCell ref="F233:G233"/>
    <mergeCell ref="P237:Q237"/>
    <mergeCell ref="L233:M233"/>
    <mergeCell ref="R237:S237"/>
    <mergeCell ref="F234:G234"/>
    <mergeCell ref="F443:G443"/>
    <mergeCell ref="H443:I443"/>
    <mergeCell ref="J443:K443"/>
    <mergeCell ref="L443:M443"/>
    <mergeCell ref="N443:O443"/>
    <mergeCell ref="P443:Q443"/>
    <mergeCell ref="F495:G495"/>
    <mergeCell ref="J511:K511"/>
    <mergeCell ref="D499:E499"/>
    <mergeCell ref="L491:M491"/>
    <mergeCell ref="F491:G491"/>
    <mergeCell ref="F446:V446"/>
    <mergeCell ref="D448:V448"/>
    <mergeCell ref="F252:G252"/>
    <mergeCell ref="L538:M538"/>
    <mergeCell ref="N529:O529"/>
    <mergeCell ref="N532:O532"/>
    <mergeCell ref="P538:Q538"/>
    <mergeCell ref="R536:S536"/>
    <mergeCell ref="R526:S526"/>
    <mergeCell ref="D513:T513"/>
    <mergeCell ref="F510:G510"/>
    <mergeCell ref="J536:K536"/>
    <mergeCell ref="R252:S252"/>
    <mergeCell ref="D253:E253"/>
    <mergeCell ref="J495:K495"/>
    <mergeCell ref="P491:Q491"/>
    <mergeCell ref="F280:V280"/>
    <mergeCell ref="J269:K269"/>
    <mergeCell ref="D275:E275"/>
    <mergeCell ref="D276:E276"/>
    <mergeCell ref="R276:S276"/>
    <mergeCell ref="D579:E579"/>
    <mergeCell ref="D578:T578"/>
    <mergeCell ref="F579:V579"/>
    <mergeCell ref="D566:E566"/>
    <mergeCell ref="N544:O544"/>
    <mergeCell ref="L539:M539"/>
    <mergeCell ref="F538:G538"/>
    <mergeCell ref="N528:O528"/>
    <mergeCell ref="L528:M528"/>
    <mergeCell ref="N525:O525"/>
    <mergeCell ref="D489:E489"/>
    <mergeCell ref="J575:K575"/>
    <mergeCell ref="L575:M575"/>
    <mergeCell ref="H575:I575"/>
    <mergeCell ref="N575:O575"/>
    <mergeCell ref="D561:E561"/>
    <mergeCell ref="L501:M501"/>
    <mergeCell ref="P530:Q530"/>
    <mergeCell ref="P531:Q531"/>
    <mergeCell ref="R530:S530"/>
    <mergeCell ref="F536:G536"/>
    <mergeCell ref="J532:K532"/>
    <mergeCell ref="D544:E544"/>
    <mergeCell ref="P539:Q539"/>
    <mergeCell ref="P526:Q526"/>
    <mergeCell ref="H528:I528"/>
    <mergeCell ref="F531:G531"/>
    <mergeCell ref="D529:E529"/>
    <mergeCell ref="F529:G529"/>
    <mergeCell ref="H539:I539"/>
    <mergeCell ref="H529:I529"/>
    <mergeCell ref="P544:Q544"/>
    <mergeCell ref="D172:E172"/>
    <mergeCell ref="F172:G172"/>
    <mergeCell ref="R179:S179"/>
    <mergeCell ref="N96:O96"/>
    <mergeCell ref="P96:Q96"/>
    <mergeCell ref="R96:S96"/>
    <mergeCell ref="D97:E97"/>
    <mergeCell ref="F97:G97"/>
    <mergeCell ref="D96:E96"/>
    <mergeCell ref="F96:G96"/>
    <mergeCell ref="H273:I273"/>
    <mergeCell ref="J177:K177"/>
    <mergeCell ref="N134:O134"/>
    <mergeCell ref="D178:V178"/>
    <mergeCell ref="F176:G176"/>
    <mergeCell ref="R232:S232"/>
    <mergeCell ref="F169:G169"/>
    <mergeCell ref="L141:M141"/>
    <mergeCell ref="R133:S133"/>
    <mergeCell ref="H96:I96"/>
    <mergeCell ref="D99:E99"/>
    <mergeCell ref="F99:G99"/>
    <mergeCell ref="H99:I99"/>
    <mergeCell ref="J170:K170"/>
    <mergeCell ref="D252:E252"/>
    <mergeCell ref="H126:I126"/>
    <mergeCell ref="F122:G122"/>
    <mergeCell ref="H122:I122"/>
    <mergeCell ref="F139:G139"/>
    <mergeCell ref="R97:S97"/>
    <mergeCell ref="D98:E98"/>
    <mergeCell ref="F98:G98"/>
    <mergeCell ref="J140:K140"/>
    <mergeCell ref="N139:O139"/>
    <mergeCell ref="P139:Q139"/>
    <mergeCell ref="D171:E171"/>
    <mergeCell ref="D126:E126"/>
    <mergeCell ref="H112:I112"/>
    <mergeCell ref="J139:K139"/>
    <mergeCell ref="H132:I132"/>
    <mergeCell ref="P165:Q165"/>
    <mergeCell ref="D112:E112"/>
    <mergeCell ref="P113:Q113"/>
    <mergeCell ref="R113:S113"/>
    <mergeCell ref="J104:K104"/>
    <mergeCell ref="R100:S100"/>
    <mergeCell ref="N140:O140"/>
    <mergeCell ref="N102:O102"/>
    <mergeCell ref="F103:G103"/>
    <mergeCell ref="H103:I103"/>
    <mergeCell ref="P122:Q122"/>
    <mergeCell ref="D140:E140"/>
    <mergeCell ref="H114:I114"/>
    <mergeCell ref="J114:K114"/>
    <mergeCell ref="N121:O121"/>
    <mergeCell ref="J112:K112"/>
    <mergeCell ref="P133:Q133"/>
    <mergeCell ref="F116:G116"/>
    <mergeCell ref="N117:O117"/>
    <mergeCell ref="L164:M164"/>
    <mergeCell ref="J134:K134"/>
    <mergeCell ref="N105:O105"/>
    <mergeCell ref="F142:G142"/>
    <mergeCell ref="R122:S122"/>
    <mergeCell ref="P105:Q105"/>
    <mergeCell ref="L115:M115"/>
    <mergeCell ref="D90:E90"/>
    <mergeCell ref="F90:G90"/>
    <mergeCell ref="H90:I90"/>
    <mergeCell ref="J90:K90"/>
    <mergeCell ref="L90:M90"/>
    <mergeCell ref="N90:O90"/>
    <mergeCell ref="P90:Q90"/>
    <mergeCell ref="R90:S90"/>
    <mergeCell ref="D91:E91"/>
    <mergeCell ref="N505:O505"/>
    <mergeCell ref="H97:I97"/>
    <mergeCell ref="J97:K97"/>
    <mergeCell ref="L97:M97"/>
    <mergeCell ref="L165:M165"/>
    <mergeCell ref="F167:G167"/>
    <mergeCell ref="F170:G170"/>
    <mergeCell ref="F163:G163"/>
    <mergeCell ref="L98:M98"/>
    <mergeCell ref="N97:O97"/>
    <mergeCell ref="P97:Q97"/>
    <mergeCell ref="N143:O143"/>
    <mergeCell ref="H245:I245"/>
    <mergeCell ref="F105:G105"/>
    <mergeCell ref="J105:K105"/>
    <mergeCell ref="D127:E127"/>
    <mergeCell ref="J121:K121"/>
    <mergeCell ref="D145:E145"/>
    <mergeCell ref="D117:E117"/>
    <mergeCell ref="N113:O113"/>
    <mergeCell ref="F104:G104"/>
    <mergeCell ref="N32:O32"/>
    <mergeCell ref="F111:G111"/>
    <mergeCell ref="H111:I111"/>
    <mergeCell ref="J103:K103"/>
    <mergeCell ref="L103:M103"/>
    <mergeCell ref="P116:Q116"/>
    <mergeCell ref="J101:K101"/>
    <mergeCell ref="H82:I82"/>
    <mergeCell ref="J82:K82"/>
    <mergeCell ref="L82:M82"/>
    <mergeCell ref="N82:O82"/>
    <mergeCell ref="P82:Q82"/>
    <mergeCell ref="L116:M116"/>
    <mergeCell ref="D85:V85"/>
    <mergeCell ref="D86:V86"/>
    <mergeCell ref="D87:E87"/>
    <mergeCell ref="F87:G87"/>
    <mergeCell ref="H87:I87"/>
    <mergeCell ref="J87:K87"/>
    <mergeCell ref="L87:M87"/>
    <mergeCell ref="N87:O87"/>
    <mergeCell ref="P87:Q87"/>
    <mergeCell ref="J75:K75"/>
    <mergeCell ref="J76:K76"/>
    <mergeCell ref="F88:G88"/>
    <mergeCell ref="H88:I88"/>
    <mergeCell ref="F38:G38"/>
    <mergeCell ref="L83:M83"/>
    <mergeCell ref="D71:E71"/>
    <mergeCell ref="D62:V62"/>
    <mergeCell ref="H83:I83"/>
    <mergeCell ref="R115:S115"/>
    <mergeCell ref="D110:V110"/>
    <mergeCell ref="F91:G91"/>
    <mergeCell ref="H91:I91"/>
    <mergeCell ref="J91:K91"/>
    <mergeCell ref="L91:M91"/>
    <mergeCell ref="N91:O91"/>
    <mergeCell ref="R83:S83"/>
    <mergeCell ref="F101:G101"/>
    <mergeCell ref="R99:S99"/>
    <mergeCell ref="L96:M96"/>
    <mergeCell ref="D88:E88"/>
    <mergeCell ref="N83:O83"/>
    <mergeCell ref="P83:Q83"/>
    <mergeCell ref="H98:I98"/>
    <mergeCell ref="L100:M100"/>
    <mergeCell ref="D80:V80"/>
    <mergeCell ref="D81:E81"/>
    <mergeCell ref="F81:G81"/>
    <mergeCell ref="F82:G82"/>
    <mergeCell ref="D84:E84"/>
    <mergeCell ref="R106:S106"/>
    <mergeCell ref="J88:K88"/>
    <mergeCell ref="H81:I81"/>
    <mergeCell ref="J81:K81"/>
    <mergeCell ref="L81:M81"/>
    <mergeCell ref="N81:O81"/>
    <mergeCell ref="P81:Q81"/>
    <mergeCell ref="R81:S81"/>
    <mergeCell ref="D82:E82"/>
    <mergeCell ref="J83:K83"/>
    <mergeCell ref="L101:M101"/>
    <mergeCell ref="R101:S101"/>
    <mergeCell ref="N103:O103"/>
    <mergeCell ref="D103:E103"/>
    <mergeCell ref="H100:I100"/>
    <mergeCell ref="F84:G84"/>
    <mergeCell ref="H84:I84"/>
    <mergeCell ref="J84:K84"/>
    <mergeCell ref="L84:M84"/>
    <mergeCell ref="N84:O84"/>
    <mergeCell ref="P84:Q84"/>
    <mergeCell ref="R84:S84"/>
    <mergeCell ref="R82:S82"/>
    <mergeCell ref="L88:M88"/>
    <mergeCell ref="N88:O88"/>
    <mergeCell ref="P88:Q88"/>
    <mergeCell ref="R88:S88"/>
    <mergeCell ref="D89:V89"/>
    <mergeCell ref="R87:S87"/>
    <mergeCell ref="P91:Q91"/>
    <mergeCell ref="R91:S91"/>
    <mergeCell ref="D92:T92"/>
    <mergeCell ref="D93:E93"/>
    <mergeCell ref="F93:V93"/>
    <mergeCell ref="P102:Q102"/>
    <mergeCell ref="R102:S102"/>
    <mergeCell ref="J96:K96"/>
    <mergeCell ref="D83:E83"/>
    <mergeCell ref="F83:G83"/>
    <mergeCell ref="N99:O99"/>
    <mergeCell ref="P99:Q99"/>
    <mergeCell ref="J98:K98"/>
    <mergeCell ref="R98:S98"/>
    <mergeCell ref="P100:Q100"/>
    <mergeCell ref="D168:E168"/>
    <mergeCell ref="L117:M117"/>
    <mergeCell ref="C161:V161"/>
    <mergeCell ref="R249:S249"/>
    <mergeCell ref="L245:M245"/>
    <mergeCell ref="D176:E176"/>
    <mergeCell ref="D177:E177"/>
    <mergeCell ref="F177:G177"/>
    <mergeCell ref="H177:I177"/>
    <mergeCell ref="D186:E186"/>
    <mergeCell ref="D182:E182"/>
    <mergeCell ref="P186:Q186"/>
    <mergeCell ref="H186:I186"/>
    <mergeCell ref="F119:V119"/>
    <mergeCell ref="H142:I142"/>
    <mergeCell ref="F192:V192"/>
    <mergeCell ref="H216:I216"/>
    <mergeCell ref="J216:K216"/>
    <mergeCell ref="L216:M216"/>
    <mergeCell ref="D217:V217"/>
    <mergeCell ref="D223:E223"/>
    <mergeCell ref="F223:G223"/>
    <mergeCell ref="P121:Q121"/>
    <mergeCell ref="J142:K142"/>
    <mergeCell ref="L121:M121"/>
    <mergeCell ref="L140:M140"/>
    <mergeCell ref="N122:O122"/>
    <mergeCell ref="N127:O127"/>
    <mergeCell ref="F121:G121"/>
    <mergeCell ref="H121:I121"/>
    <mergeCell ref="F133:G133"/>
    <mergeCell ref="H140:I140"/>
    <mergeCell ref="H134:I134"/>
    <mergeCell ref="L122:M122"/>
    <mergeCell ref="D128:T128"/>
    <mergeCell ref="R126:S126"/>
    <mergeCell ref="J141:K141"/>
    <mergeCell ref="D122:E122"/>
    <mergeCell ref="R139:S139"/>
    <mergeCell ref="L139:M139"/>
    <mergeCell ref="D118:T118"/>
    <mergeCell ref="R121:S121"/>
    <mergeCell ref="F126:G126"/>
    <mergeCell ref="F140:G140"/>
    <mergeCell ref="L106:M106"/>
    <mergeCell ref="N106:O106"/>
    <mergeCell ref="P106:Q106"/>
    <mergeCell ref="H141:I141"/>
    <mergeCell ref="D114:E114"/>
    <mergeCell ref="F114:G114"/>
    <mergeCell ref="R116:S116"/>
    <mergeCell ref="L133:M133"/>
    <mergeCell ref="D115:E115"/>
    <mergeCell ref="P141:Q141"/>
    <mergeCell ref="R112:S112"/>
    <mergeCell ref="R111:S111"/>
    <mergeCell ref="J111:K111"/>
    <mergeCell ref="L111:M111"/>
    <mergeCell ref="N111:O111"/>
    <mergeCell ref="D119:E119"/>
    <mergeCell ref="D111:E111"/>
    <mergeCell ref="N116:O116"/>
    <mergeCell ref="P117:Q117"/>
    <mergeCell ref="R117:S117"/>
    <mergeCell ref="N176:O176"/>
    <mergeCell ref="L176:M176"/>
    <mergeCell ref="D181:T181"/>
    <mergeCell ref="D228:T228"/>
    <mergeCell ref="J179:K179"/>
    <mergeCell ref="D179:E179"/>
    <mergeCell ref="L179:M179"/>
    <mergeCell ref="R186:S186"/>
    <mergeCell ref="D187:T187"/>
    <mergeCell ref="P190:Q190"/>
    <mergeCell ref="L190:M190"/>
    <mergeCell ref="N190:O190"/>
    <mergeCell ref="D188:E188"/>
    <mergeCell ref="R190:S190"/>
    <mergeCell ref="F184:G184"/>
    <mergeCell ref="F186:G186"/>
    <mergeCell ref="L180:M180"/>
    <mergeCell ref="H184:I184"/>
    <mergeCell ref="J184:K184"/>
    <mergeCell ref="N180:O180"/>
    <mergeCell ref="P180:Q180"/>
    <mergeCell ref="D180:E180"/>
    <mergeCell ref="P214:Q214"/>
    <mergeCell ref="R211:S211"/>
    <mergeCell ref="L205:M205"/>
    <mergeCell ref="N205:O205"/>
    <mergeCell ref="P205:Q205"/>
    <mergeCell ref="R205:S205"/>
    <mergeCell ref="D202:V202"/>
    <mergeCell ref="D192:E192"/>
    <mergeCell ref="D195:E195"/>
    <mergeCell ref="F195:G195"/>
    <mergeCell ref="H232:I232"/>
    <mergeCell ref="L232:M232"/>
    <mergeCell ref="L235:M235"/>
    <mergeCell ref="J236:K236"/>
    <mergeCell ref="H236:I236"/>
    <mergeCell ref="D243:V243"/>
    <mergeCell ref="L267:M267"/>
    <mergeCell ref="N267:O267"/>
    <mergeCell ref="H269:I269"/>
    <mergeCell ref="N186:O186"/>
    <mergeCell ref="P212:Q212"/>
    <mergeCell ref="H253:I253"/>
    <mergeCell ref="N184:O184"/>
    <mergeCell ref="N179:O179"/>
    <mergeCell ref="P177:Q177"/>
    <mergeCell ref="R185:S185"/>
    <mergeCell ref="P185:Q185"/>
    <mergeCell ref="N235:O235"/>
    <mergeCell ref="H251:I251"/>
    <mergeCell ref="P248:Q248"/>
    <mergeCell ref="P246:Q246"/>
    <mergeCell ref="R246:S246"/>
    <mergeCell ref="L250:M250"/>
    <mergeCell ref="F242:G242"/>
    <mergeCell ref="D234:E234"/>
    <mergeCell ref="P249:Q249"/>
    <mergeCell ref="L255:M255"/>
    <mergeCell ref="H255:I255"/>
    <mergeCell ref="F253:G253"/>
    <mergeCell ref="L249:M249"/>
    <mergeCell ref="D241:V241"/>
    <mergeCell ref="D242:E242"/>
    <mergeCell ref="J237:K237"/>
    <mergeCell ref="J234:K234"/>
    <mergeCell ref="N245:O245"/>
    <mergeCell ref="H242:I242"/>
    <mergeCell ref="J242:K242"/>
    <mergeCell ref="H235:I235"/>
    <mergeCell ref="N236:O236"/>
    <mergeCell ref="P245:Q245"/>
    <mergeCell ref="D248:E248"/>
    <mergeCell ref="F248:G248"/>
    <mergeCell ref="H248:I248"/>
    <mergeCell ref="H250:I250"/>
    <mergeCell ref="J250:K250"/>
    <mergeCell ref="N250:O250"/>
    <mergeCell ref="P250:Q250"/>
    <mergeCell ref="R250:S250"/>
    <mergeCell ref="R235:S235"/>
    <mergeCell ref="R234:S234"/>
    <mergeCell ref="P236:Q236"/>
    <mergeCell ref="R214:S214"/>
    <mergeCell ref="J223:K223"/>
    <mergeCell ref="L223:M223"/>
    <mergeCell ref="F245:G245"/>
    <mergeCell ref="H275:I275"/>
    <mergeCell ref="J275:K275"/>
    <mergeCell ref="L275:M275"/>
    <mergeCell ref="N275:O275"/>
    <mergeCell ref="P275:Q275"/>
    <mergeCell ref="R275:S275"/>
    <mergeCell ref="F276:G276"/>
    <mergeCell ref="P267:Q267"/>
    <mergeCell ref="R267:S267"/>
    <mergeCell ref="L248:M248"/>
    <mergeCell ref="R245:S245"/>
    <mergeCell ref="D246:E246"/>
    <mergeCell ref="F246:G246"/>
    <mergeCell ref="D237:E237"/>
    <mergeCell ref="F236:G236"/>
    <mergeCell ref="R242:S242"/>
    <mergeCell ref="H234:I234"/>
    <mergeCell ref="N237:O237"/>
    <mergeCell ref="N234:O234"/>
    <mergeCell ref="P234:Q234"/>
    <mergeCell ref="D229:E229"/>
    <mergeCell ref="H262:I262"/>
    <mergeCell ref="L269:M269"/>
    <mergeCell ref="N269:O269"/>
    <mergeCell ref="D247:V247"/>
    <mergeCell ref="D249:E249"/>
    <mergeCell ref="F249:G249"/>
    <mergeCell ref="F239:V239"/>
    <mergeCell ref="L289:M289"/>
    <mergeCell ref="N289:O289"/>
    <mergeCell ref="P289:Q289"/>
    <mergeCell ref="R289:S289"/>
    <mergeCell ref="R283:S283"/>
    <mergeCell ref="N283:O283"/>
    <mergeCell ref="N282:O282"/>
    <mergeCell ref="F282:G282"/>
    <mergeCell ref="H282:I282"/>
    <mergeCell ref="J282:K282"/>
    <mergeCell ref="D290:E290"/>
    <mergeCell ref="F290:G290"/>
    <mergeCell ref="H290:I290"/>
    <mergeCell ref="J290:K290"/>
    <mergeCell ref="L290:M290"/>
    <mergeCell ref="N290:O290"/>
    <mergeCell ref="P290:Q290"/>
    <mergeCell ref="R290:S290"/>
    <mergeCell ref="D283:E283"/>
    <mergeCell ref="D284:E284"/>
    <mergeCell ref="P283:Q283"/>
    <mergeCell ref="F283:G283"/>
    <mergeCell ref="L284:M284"/>
    <mergeCell ref="J284:K284"/>
    <mergeCell ref="F284:G284"/>
    <mergeCell ref="J283:K283"/>
    <mergeCell ref="P282:Q282"/>
    <mergeCell ref="N284:O284"/>
    <mergeCell ref="P284:Q284"/>
    <mergeCell ref="H289:I289"/>
    <mergeCell ref="J289:K289"/>
    <mergeCell ref="D291:V291"/>
    <mergeCell ref="D292:E292"/>
    <mergeCell ref="R292:S292"/>
    <mergeCell ref="D293:V293"/>
    <mergeCell ref="D294:V294"/>
    <mergeCell ref="D296:V296"/>
    <mergeCell ref="D297:E297"/>
    <mergeCell ref="F297:G297"/>
    <mergeCell ref="H297:I297"/>
    <mergeCell ref="J297:K297"/>
    <mergeCell ref="L297:M297"/>
    <mergeCell ref="N297:O297"/>
    <mergeCell ref="P297:Q297"/>
    <mergeCell ref="R297:S297"/>
    <mergeCell ref="T297:V301"/>
    <mergeCell ref="F298:G298"/>
    <mergeCell ref="H298:I298"/>
    <mergeCell ref="J298:K298"/>
    <mergeCell ref="L298:M298"/>
    <mergeCell ref="N298:O298"/>
    <mergeCell ref="P298:Q298"/>
    <mergeCell ref="R298:S298"/>
    <mergeCell ref="D299:E299"/>
    <mergeCell ref="F299:G299"/>
    <mergeCell ref="H299:I299"/>
    <mergeCell ref="J299:K299"/>
    <mergeCell ref="L299:M299"/>
    <mergeCell ref="N299:O299"/>
    <mergeCell ref="P299:Q299"/>
    <mergeCell ref="R299:S299"/>
    <mergeCell ref="D300:E300"/>
    <mergeCell ref="F300:G300"/>
    <mergeCell ref="H300:I300"/>
    <mergeCell ref="J300:K300"/>
    <mergeCell ref="L300:M300"/>
    <mergeCell ref="N300:O300"/>
    <mergeCell ref="P300:Q300"/>
    <mergeCell ref="R300:S300"/>
    <mergeCell ref="D301:E301"/>
    <mergeCell ref="F301:G301"/>
    <mergeCell ref="H301:I301"/>
    <mergeCell ref="J301:K301"/>
    <mergeCell ref="L301:M301"/>
    <mergeCell ref="N301:O301"/>
    <mergeCell ref="P301:Q301"/>
    <mergeCell ref="R301:S301"/>
    <mergeCell ref="D302:V302"/>
    <mergeCell ref="D303:E303"/>
    <mergeCell ref="F303:G303"/>
    <mergeCell ref="H303:I303"/>
    <mergeCell ref="J303:K303"/>
    <mergeCell ref="L303:M303"/>
    <mergeCell ref="N303:O303"/>
    <mergeCell ref="P303:Q303"/>
    <mergeCell ref="R303:S303"/>
    <mergeCell ref="D304:V304"/>
    <mergeCell ref="D305:E305"/>
    <mergeCell ref="F305:G305"/>
    <mergeCell ref="H305:I305"/>
    <mergeCell ref="J305:K305"/>
    <mergeCell ref="L305:M305"/>
    <mergeCell ref="N305:O305"/>
    <mergeCell ref="P305:Q305"/>
    <mergeCell ref="R305:S305"/>
    <mergeCell ref="T305:V314"/>
    <mergeCell ref="D306:E306"/>
    <mergeCell ref="F306:G306"/>
    <mergeCell ref="H306:I306"/>
    <mergeCell ref="J306:K306"/>
    <mergeCell ref="L306:M306"/>
    <mergeCell ref="N306:O306"/>
    <mergeCell ref="P306:Q306"/>
    <mergeCell ref="R306:S306"/>
    <mergeCell ref="D307:E307"/>
    <mergeCell ref="F307:G307"/>
    <mergeCell ref="H307:I307"/>
    <mergeCell ref="J307:K307"/>
    <mergeCell ref="L307:M307"/>
    <mergeCell ref="N307:O307"/>
    <mergeCell ref="P307:Q307"/>
    <mergeCell ref="R307:S307"/>
    <mergeCell ref="D308:E308"/>
    <mergeCell ref="F308:G308"/>
    <mergeCell ref="H308:I308"/>
    <mergeCell ref="J308:K308"/>
    <mergeCell ref="L308:M308"/>
    <mergeCell ref="N308:O308"/>
    <mergeCell ref="P308:Q308"/>
    <mergeCell ref="R308:S308"/>
    <mergeCell ref="D309:E309"/>
    <mergeCell ref="F309:G309"/>
    <mergeCell ref="H309:I309"/>
    <mergeCell ref="J309:K309"/>
    <mergeCell ref="L309:M309"/>
    <mergeCell ref="N309:O309"/>
    <mergeCell ref="P309:Q309"/>
    <mergeCell ref="R309:S309"/>
    <mergeCell ref="D310:E310"/>
    <mergeCell ref="F310:G310"/>
    <mergeCell ref="H310:I310"/>
    <mergeCell ref="J310:K310"/>
    <mergeCell ref="L310:M310"/>
    <mergeCell ref="N310:O310"/>
    <mergeCell ref="P310:Q310"/>
    <mergeCell ref="R310:S310"/>
    <mergeCell ref="D311:E311"/>
    <mergeCell ref="F311:G311"/>
    <mergeCell ref="H311:I311"/>
    <mergeCell ref="J311:K311"/>
    <mergeCell ref="L311:M311"/>
    <mergeCell ref="N311:O311"/>
    <mergeCell ref="P311:Q311"/>
    <mergeCell ref="R311:S311"/>
    <mergeCell ref="D312:E312"/>
    <mergeCell ref="F312:G312"/>
    <mergeCell ref="H312:I312"/>
    <mergeCell ref="J312:K312"/>
    <mergeCell ref="L312:M312"/>
    <mergeCell ref="N312:O312"/>
    <mergeCell ref="P312:Q312"/>
    <mergeCell ref="R312:S312"/>
    <mergeCell ref="D313:E313"/>
    <mergeCell ref="F313:G313"/>
    <mergeCell ref="H313:I313"/>
    <mergeCell ref="J313:K313"/>
    <mergeCell ref="L313:M313"/>
    <mergeCell ref="N313:O313"/>
    <mergeCell ref="P313:Q313"/>
    <mergeCell ref="R313:S313"/>
    <mergeCell ref="D314:S314"/>
    <mergeCell ref="D315:E315"/>
    <mergeCell ref="F315:G315"/>
    <mergeCell ref="H315:I315"/>
    <mergeCell ref="J315:K315"/>
    <mergeCell ref="L315:M315"/>
    <mergeCell ref="N315:O315"/>
    <mergeCell ref="P315:Q315"/>
    <mergeCell ref="R315:S315"/>
    <mergeCell ref="D316:V316"/>
    <mergeCell ref="D317:E317"/>
    <mergeCell ref="F317:G317"/>
    <mergeCell ref="H317:I317"/>
    <mergeCell ref="J317:K317"/>
    <mergeCell ref="L317:M317"/>
    <mergeCell ref="N317:O317"/>
    <mergeCell ref="P317:Q317"/>
    <mergeCell ref="R317:S317"/>
    <mergeCell ref="T317:V326"/>
    <mergeCell ref="D318:E318"/>
    <mergeCell ref="F318:G318"/>
    <mergeCell ref="H318:I318"/>
    <mergeCell ref="J318:K318"/>
    <mergeCell ref="L318:M318"/>
    <mergeCell ref="N318:O318"/>
    <mergeCell ref="P318:Q318"/>
    <mergeCell ref="R318:S318"/>
    <mergeCell ref="D319:E319"/>
    <mergeCell ref="F319:G319"/>
    <mergeCell ref="H319:I319"/>
    <mergeCell ref="J319:K319"/>
    <mergeCell ref="L319:M319"/>
    <mergeCell ref="N319:O319"/>
    <mergeCell ref="P319:Q319"/>
    <mergeCell ref="R319:S319"/>
    <mergeCell ref="D320:E320"/>
    <mergeCell ref="F320:G320"/>
    <mergeCell ref="H320:I320"/>
    <mergeCell ref="J320:K320"/>
    <mergeCell ref="L320:M320"/>
    <mergeCell ref="N320:O320"/>
    <mergeCell ref="P320:Q320"/>
    <mergeCell ref="R320:S320"/>
    <mergeCell ref="D321:E321"/>
    <mergeCell ref="F321:G321"/>
    <mergeCell ref="H321:I321"/>
    <mergeCell ref="J321:K321"/>
    <mergeCell ref="L321:M321"/>
    <mergeCell ref="N321:O321"/>
    <mergeCell ref="P321:Q321"/>
    <mergeCell ref="R321:S321"/>
    <mergeCell ref="D322:E322"/>
    <mergeCell ref="F322:G322"/>
    <mergeCell ref="H322:I322"/>
    <mergeCell ref="J322:K322"/>
    <mergeCell ref="L322:M322"/>
    <mergeCell ref="N322:O322"/>
    <mergeCell ref="P322:Q322"/>
    <mergeCell ref="R322:S322"/>
    <mergeCell ref="D323:E323"/>
    <mergeCell ref="F323:G323"/>
    <mergeCell ref="H323:I323"/>
    <mergeCell ref="J323:K323"/>
    <mergeCell ref="L323:M323"/>
    <mergeCell ref="N323:O323"/>
    <mergeCell ref="P323:Q323"/>
    <mergeCell ref="R323:S323"/>
    <mergeCell ref="D324:E324"/>
    <mergeCell ref="F324:G324"/>
    <mergeCell ref="H324:I324"/>
    <mergeCell ref="J324:K324"/>
    <mergeCell ref="L324:M324"/>
    <mergeCell ref="N324:O324"/>
    <mergeCell ref="P324:Q324"/>
    <mergeCell ref="R324:S324"/>
    <mergeCell ref="D325:E325"/>
    <mergeCell ref="F325:G325"/>
    <mergeCell ref="H325:I325"/>
    <mergeCell ref="J325:K325"/>
    <mergeCell ref="L325:M325"/>
    <mergeCell ref="N325:O325"/>
    <mergeCell ref="P325:Q325"/>
    <mergeCell ref="R325:S325"/>
    <mergeCell ref="D326:S326"/>
    <mergeCell ref="D327:V327"/>
    <mergeCell ref="D328:E328"/>
    <mergeCell ref="F328:G328"/>
    <mergeCell ref="H328:I328"/>
    <mergeCell ref="J328:K328"/>
    <mergeCell ref="L328:M328"/>
    <mergeCell ref="N328:O328"/>
    <mergeCell ref="P328:Q328"/>
    <mergeCell ref="R328:S328"/>
    <mergeCell ref="D329:V329"/>
    <mergeCell ref="D330:E330"/>
    <mergeCell ref="F330:G330"/>
    <mergeCell ref="H330:I330"/>
    <mergeCell ref="J330:K330"/>
    <mergeCell ref="L330:M330"/>
    <mergeCell ref="N330:O330"/>
    <mergeCell ref="P330:Q330"/>
    <mergeCell ref="R330:S330"/>
    <mergeCell ref="T330:V336"/>
    <mergeCell ref="D331:E331"/>
    <mergeCell ref="F331:G331"/>
    <mergeCell ref="H331:I331"/>
    <mergeCell ref="J331:K331"/>
    <mergeCell ref="L331:M331"/>
    <mergeCell ref="N331:O331"/>
    <mergeCell ref="P331:Q331"/>
    <mergeCell ref="R331:S331"/>
    <mergeCell ref="D332:E332"/>
    <mergeCell ref="F332:G332"/>
    <mergeCell ref="H332:I332"/>
    <mergeCell ref="J332:K332"/>
    <mergeCell ref="L332:M332"/>
    <mergeCell ref="N332:O332"/>
    <mergeCell ref="P332:Q332"/>
    <mergeCell ref="R332:S332"/>
    <mergeCell ref="D333:E333"/>
    <mergeCell ref="F333:G333"/>
    <mergeCell ref="H333:I333"/>
    <mergeCell ref="J333:K333"/>
    <mergeCell ref="L333:M333"/>
    <mergeCell ref="N333:O333"/>
    <mergeCell ref="P333:Q333"/>
    <mergeCell ref="R333:S333"/>
    <mergeCell ref="D334:E334"/>
    <mergeCell ref="F334:G334"/>
    <mergeCell ref="H334:I334"/>
    <mergeCell ref="J334:K334"/>
    <mergeCell ref="L334:M334"/>
    <mergeCell ref="N334:O334"/>
    <mergeCell ref="P334:Q334"/>
    <mergeCell ref="R334:S334"/>
    <mergeCell ref="D335:E335"/>
    <mergeCell ref="F335:G335"/>
    <mergeCell ref="H335:I335"/>
    <mergeCell ref="J335:K335"/>
    <mergeCell ref="L335:M335"/>
    <mergeCell ref="N335:O335"/>
    <mergeCell ref="P335:Q335"/>
    <mergeCell ref="R335:S335"/>
    <mergeCell ref="D336:S336"/>
    <mergeCell ref="D337:E337"/>
    <mergeCell ref="F337:G337"/>
    <mergeCell ref="H337:I337"/>
    <mergeCell ref="J337:K337"/>
    <mergeCell ref="L337:M337"/>
    <mergeCell ref="N337:O337"/>
    <mergeCell ref="P337:Q337"/>
    <mergeCell ref="R337:S337"/>
    <mergeCell ref="D338:V338"/>
    <mergeCell ref="D339:E339"/>
    <mergeCell ref="F339:G339"/>
    <mergeCell ref="H339:I339"/>
    <mergeCell ref="J339:K339"/>
    <mergeCell ref="L339:M339"/>
    <mergeCell ref="N339:O339"/>
    <mergeCell ref="P339:Q339"/>
    <mergeCell ref="R339:S339"/>
    <mergeCell ref="T339:V345"/>
    <mergeCell ref="D340:E340"/>
    <mergeCell ref="F340:G340"/>
    <mergeCell ref="H340:I340"/>
    <mergeCell ref="J340:K340"/>
    <mergeCell ref="L340:M340"/>
    <mergeCell ref="N340:O340"/>
    <mergeCell ref="P340:Q340"/>
    <mergeCell ref="R340:S340"/>
    <mergeCell ref="D341:E341"/>
    <mergeCell ref="F341:G341"/>
    <mergeCell ref="H341:I341"/>
    <mergeCell ref="J341:K341"/>
    <mergeCell ref="L341:M341"/>
    <mergeCell ref="N341:O341"/>
    <mergeCell ref="P341:Q341"/>
    <mergeCell ref="R341:S341"/>
    <mergeCell ref="D342:E342"/>
    <mergeCell ref="F342:G342"/>
    <mergeCell ref="H342:I342"/>
    <mergeCell ref="J342:K342"/>
    <mergeCell ref="L342:M342"/>
    <mergeCell ref="N342:O342"/>
    <mergeCell ref="P342:Q342"/>
    <mergeCell ref="R342:S342"/>
    <mergeCell ref="D343:E343"/>
    <mergeCell ref="F343:G343"/>
    <mergeCell ref="H343:I343"/>
    <mergeCell ref="J343:K343"/>
    <mergeCell ref="L343:M343"/>
    <mergeCell ref="N343:O343"/>
    <mergeCell ref="P343:Q343"/>
    <mergeCell ref="R343:S343"/>
    <mergeCell ref="D344:E344"/>
    <mergeCell ref="F344:G344"/>
    <mergeCell ref="H344:I344"/>
    <mergeCell ref="J344:K344"/>
    <mergeCell ref="L344:M344"/>
    <mergeCell ref="N344:O344"/>
    <mergeCell ref="P344:Q344"/>
    <mergeCell ref="R344:S344"/>
    <mergeCell ref="D345:S345"/>
    <mergeCell ref="D346:E346"/>
    <mergeCell ref="F346:G346"/>
    <mergeCell ref="H346:I346"/>
    <mergeCell ref="J346:K346"/>
    <mergeCell ref="L346:M346"/>
    <mergeCell ref="N346:O346"/>
    <mergeCell ref="P346:Q346"/>
    <mergeCell ref="R346:S346"/>
    <mergeCell ref="D347:V347"/>
    <mergeCell ref="D348:E348"/>
    <mergeCell ref="F348:G348"/>
    <mergeCell ref="H348:I348"/>
    <mergeCell ref="J348:K348"/>
    <mergeCell ref="L348:M348"/>
    <mergeCell ref="N348:O348"/>
    <mergeCell ref="P348:Q348"/>
    <mergeCell ref="R348:S348"/>
    <mergeCell ref="T348:V352"/>
    <mergeCell ref="D349:E349"/>
    <mergeCell ref="F349:G349"/>
    <mergeCell ref="H349:I349"/>
    <mergeCell ref="J349:K349"/>
    <mergeCell ref="L349:M349"/>
    <mergeCell ref="N349:O349"/>
    <mergeCell ref="P349:Q349"/>
    <mergeCell ref="R349:S349"/>
    <mergeCell ref="D350:E350"/>
    <mergeCell ref="F350:G350"/>
    <mergeCell ref="H350:I350"/>
    <mergeCell ref="J350:K350"/>
    <mergeCell ref="L350:M350"/>
    <mergeCell ref="N350:O350"/>
    <mergeCell ref="P350:Q350"/>
    <mergeCell ref="R350:S350"/>
    <mergeCell ref="D351:S351"/>
    <mergeCell ref="D352:S352"/>
    <mergeCell ref="D353:V353"/>
    <mergeCell ref="D354:E354"/>
    <mergeCell ref="F354:G354"/>
    <mergeCell ref="H354:I354"/>
    <mergeCell ref="J354:K354"/>
    <mergeCell ref="L354:M354"/>
    <mergeCell ref="N354:O354"/>
    <mergeCell ref="P354:Q354"/>
    <mergeCell ref="R354:S354"/>
    <mergeCell ref="D355:T355"/>
    <mergeCell ref="D356:E356"/>
    <mergeCell ref="F356:V356"/>
    <mergeCell ref="D366:E366"/>
    <mergeCell ref="D361:V361"/>
    <mergeCell ref="D362:E362"/>
    <mergeCell ref="F362:G362"/>
    <mergeCell ref="H362:I362"/>
    <mergeCell ref="J362:K362"/>
    <mergeCell ref="L362:M362"/>
    <mergeCell ref="N362:O362"/>
    <mergeCell ref="P362:Q362"/>
    <mergeCell ref="R362:S362"/>
    <mergeCell ref="R364:S364"/>
    <mergeCell ref="D365:V365"/>
    <mergeCell ref="J366:K366"/>
    <mergeCell ref="D364:E364"/>
    <mergeCell ref="F364:G364"/>
    <mergeCell ref="H364:I364"/>
    <mergeCell ref="P366:Q366"/>
    <mergeCell ref="J364:K364"/>
    <mergeCell ref="L364:M364"/>
    <mergeCell ref="N364:O364"/>
    <mergeCell ref="P364:Q364"/>
    <mergeCell ref="P371:Q371"/>
    <mergeCell ref="H372:I372"/>
    <mergeCell ref="F374:V374"/>
    <mergeCell ref="F371:G371"/>
    <mergeCell ref="H371:I371"/>
    <mergeCell ref="H370:I370"/>
    <mergeCell ref="L366:M366"/>
    <mergeCell ref="N372:O372"/>
    <mergeCell ref="L370:M370"/>
    <mergeCell ref="D367:T367"/>
    <mergeCell ref="D368:E368"/>
    <mergeCell ref="F370:G370"/>
    <mergeCell ref="R372:S372"/>
    <mergeCell ref="D370:E370"/>
    <mergeCell ref="D371:E371"/>
    <mergeCell ref="J372:K372"/>
    <mergeCell ref="P370:Q370"/>
    <mergeCell ref="R370:S370"/>
    <mergeCell ref="P372:Q372"/>
    <mergeCell ref="L372:M372"/>
    <mergeCell ref="R438:S438"/>
    <mergeCell ref="D438:E438"/>
    <mergeCell ref="F438:G438"/>
    <mergeCell ref="H438:I438"/>
    <mergeCell ref="J438:K438"/>
    <mergeCell ref="D384:T384"/>
    <mergeCell ref="D385:E385"/>
    <mergeCell ref="F385:V385"/>
    <mergeCell ref="D408:E408"/>
    <mergeCell ref="F408:G408"/>
    <mergeCell ref="H408:I408"/>
    <mergeCell ref="J408:K408"/>
    <mergeCell ref="L408:M408"/>
    <mergeCell ref="N408:O408"/>
    <mergeCell ref="P408:Q408"/>
    <mergeCell ref="R408:S408"/>
    <mergeCell ref="L435:M435"/>
    <mergeCell ref="R388:S388"/>
    <mergeCell ref="L424:M424"/>
    <mergeCell ref="D420:E420"/>
    <mergeCell ref="N424:O424"/>
    <mergeCell ref="P424:Q424"/>
    <mergeCell ref="N411:O411"/>
    <mergeCell ref="P411:Q411"/>
    <mergeCell ref="L431:M431"/>
    <mergeCell ref="P435:Q435"/>
    <mergeCell ref="P418:Q418"/>
    <mergeCell ref="P431:Q431"/>
    <mergeCell ref="H387:I387"/>
    <mergeCell ref="H410:I410"/>
    <mergeCell ref="N410:O410"/>
    <mergeCell ref="P410:Q410"/>
    <mergeCell ref="N415:O415"/>
    <mergeCell ref="P415:Q415"/>
    <mergeCell ref="R415:S415"/>
    <mergeCell ref="D397:E397"/>
    <mergeCell ref="D411:E411"/>
    <mergeCell ref="F423:G423"/>
    <mergeCell ref="H423:I423"/>
    <mergeCell ref="J423:K423"/>
    <mergeCell ref="P425:Q425"/>
    <mergeCell ref="L417:M417"/>
    <mergeCell ref="F417:G417"/>
    <mergeCell ref="H417:I417"/>
    <mergeCell ref="H418:I418"/>
    <mergeCell ref="F411:G411"/>
    <mergeCell ref="H411:I411"/>
    <mergeCell ref="J411:K411"/>
    <mergeCell ref="L411:M411"/>
    <mergeCell ref="D405:T405"/>
    <mergeCell ref="H424:I424"/>
    <mergeCell ref="R399:S399"/>
    <mergeCell ref="R397:S397"/>
    <mergeCell ref="D398:E398"/>
    <mergeCell ref="F398:G398"/>
    <mergeCell ref="H398:I398"/>
    <mergeCell ref="J398:K398"/>
    <mergeCell ref="L398:M398"/>
    <mergeCell ref="N398:O398"/>
    <mergeCell ref="P398:Q398"/>
    <mergeCell ref="R398:S398"/>
    <mergeCell ref="F415:G415"/>
    <mergeCell ref="H415:I415"/>
    <mergeCell ref="P401:Q401"/>
    <mergeCell ref="H436:I436"/>
    <mergeCell ref="J436:K436"/>
    <mergeCell ref="N436:O436"/>
    <mergeCell ref="P436:Q436"/>
    <mergeCell ref="R436:S436"/>
    <mergeCell ref="D435:E435"/>
    <mergeCell ref="N431:O431"/>
    <mergeCell ref="F429:V429"/>
    <mergeCell ref="F388:G388"/>
    <mergeCell ref="H388:I388"/>
    <mergeCell ref="D390:E390"/>
    <mergeCell ref="F390:V390"/>
    <mergeCell ref="N426:O426"/>
    <mergeCell ref="P426:Q426"/>
    <mergeCell ref="R426:S426"/>
    <mergeCell ref="D427:E427"/>
    <mergeCell ref="F427:G427"/>
    <mergeCell ref="J424:K424"/>
    <mergeCell ref="F420:V420"/>
    <mergeCell ref="R411:S411"/>
    <mergeCell ref="D412:T412"/>
    <mergeCell ref="D413:E413"/>
    <mergeCell ref="F413:V413"/>
    <mergeCell ref="F406:V406"/>
    <mergeCell ref="L388:M388"/>
    <mergeCell ref="N388:O388"/>
    <mergeCell ref="R424:S424"/>
    <mergeCell ref="D425:E425"/>
    <mergeCell ref="P417:Q417"/>
    <mergeCell ref="R417:S417"/>
    <mergeCell ref="J415:K415"/>
    <mergeCell ref="L415:M415"/>
    <mergeCell ref="H449:I449"/>
    <mergeCell ref="J449:K449"/>
    <mergeCell ref="L449:M449"/>
    <mergeCell ref="N449:O449"/>
    <mergeCell ref="P449:Q449"/>
    <mergeCell ref="R449:S449"/>
    <mergeCell ref="H425:I425"/>
    <mergeCell ref="D423:E423"/>
    <mergeCell ref="D424:E424"/>
    <mergeCell ref="J435:K435"/>
    <mergeCell ref="L437:M437"/>
    <mergeCell ref="L436:M436"/>
    <mergeCell ref="D433:E433"/>
    <mergeCell ref="F433:V433"/>
    <mergeCell ref="D432:T432"/>
    <mergeCell ref="R444:S444"/>
    <mergeCell ref="D428:T428"/>
    <mergeCell ref="N438:O438"/>
    <mergeCell ref="P438:Q438"/>
    <mergeCell ref="F425:G425"/>
    <mergeCell ref="R439:S439"/>
    <mergeCell ref="P423:Q423"/>
    <mergeCell ref="R423:S423"/>
    <mergeCell ref="H426:I426"/>
    <mergeCell ref="J426:K426"/>
    <mergeCell ref="L426:M426"/>
    <mergeCell ref="R443:S443"/>
    <mergeCell ref="L439:M439"/>
    <mergeCell ref="F436:G436"/>
    <mergeCell ref="D449:E449"/>
    <mergeCell ref="F449:G449"/>
    <mergeCell ref="H435:I435"/>
    <mergeCell ref="D450:E450"/>
    <mergeCell ref="F450:G450"/>
    <mergeCell ref="H450:I450"/>
    <mergeCell ref="J450:K450"/>
    <mergeCell ref="L450:M450"/>
    <mergeCell ref="N450:O450"/>
    <mergeCell ref="P450:Q450"/>
    <mergeCell ref="R450:S450"/>
    <mergeCell ref="D451:V451"/>
    <mergeCell ref="D452:E452"/>
    <mergeCell ref="F452:G452"/>
    <mergeCell ref="H452:I452"/>
    <mergeCell ref="J452:K452"/>
    <mergeCell ref="L452:M452"/>
    <mergeCell ref="N452:O452"/>
    <mergeCell ref="P452:Q452"/>
    <mergeCell ref="R452:S452"/>
    <mergeCell ref="D453:E453"/>
    <mergeCell ref="F453:G453"/>
    <mergeCell ref="H453:I453"/>
    <mergeCell ref="J453:K453"/>
    <mergeCell ref="L453:M453"/>
    <mergeCell ref="N453:O453"/>
    <mergeCell ref="P453:Q453"/>
    <mergeCell ref="R453:S453"/>
    <mergeCell ref="D454:E454"/>
    <mergeCell ref="F454:G454"/>
    <mergeCell ref="H454:I454"/>
    <mergeCell ref="J454:K454"/>
    <mergeCell ref="L454:M454"/>
    <mergeCell ref="N454:O454"/>
    <mergeCell ref="P454:Q454"/>
    <mergeCell ref="R454:S454"/>
    <mergeCell ref="D455:E455"/>
    <mergeCell ref="F455:G455"/>
    <mergeCell ref="H455:I455"/>
    <mergeCell ref="J455:K455"/>
    <mergeCell ref="L455:M455"/>
    <mergeCell ref="N455:O455"/>
    <mergeCell ref="P455:Q455"/>
    <mergeCell ref="R455:S455"/>
    <mergeCell ref="D456:V456"/>
    <mergeCell ref="D457:E457"/>
    <mergeCell ref="F457:G457"/>
    <mergeCell ref="H457:I457"/>
    <mergeCell ref="J457:K457"/>
    <mergeCell ref="L457:M457"/>
    <mergeCell ref="N457:O457"/>
    <mergeCell ref="P457:Q457"/>
    <mergeCell ref="R457:S457"/>
    <mergeCell ref="D458:E458"/>
    <mergeCell ref="F458:G458"/>
    <mergeCell ref="H458:I458"/>
    <mergeCell ref="J458:K458"/>
    <mergeCell ref="L458:M458"/>
    <mergeCell ref="N458:O458"/>
    <mergeCell ref="P458:Q458"/>
    <mergeCell ref="R458:S458"/>
    <mergeCell ref="D459:V459"/>
    <mergeCell ref="D460:E460"/>
    <mergeCell ref="F460:G460"/>
    <mergeCell ref="H460:I460"/>
    <mergeCell ref="J460:K460"/>
    <mergeCell ref="L460:M460"/>
    <mergeCell ref="N460:O460"/>
    <mergeCell ref="P460:Q460"/>
    <mergeCell ref="R460:S460"/>
    <mergeCell ref="D461:E461"/>
    <mergeCell ref="F461:G461"/>
    <mergeCell ref="H461:I461"/>
    <mergeCell ref="J461:K461"/>
    <mergeCell ref="L461:M461"/>
    <mergeCell ref="N461:O461"/>
    <mergeCell ref="P461:Q461"/>
    <mergeCell ref="R461:S461"/>
    <mergeCell ref="D462:E462"/>
    <mergeCell ref="F462:G462"/>
    <mergeCell ref="H462:I462"/>
    <mergeCell ref="J462:K462"/>
    <mergeCell ref="L462:M462"/>
    <mergeCell ref="N462:O462"/>
    <mergeCell ref="P462:Q462"/>
    <mergeCell ref="R462:S462"/>
    <mergeCell ref="D463:E463"/>
    <mergeCell ref="F463:G463"/>
    <mergeCell ref="H463:I463"/>
    <mergeCell ref="J463:K463"/>
    <mergeCell ref="L463:M463"/>
    <mergeCell ref="N463:O463"/>
    <mergeCell ref="P463:Q463"/>
    <mergeCell ref="R463:S463"/>
    <mergeCell ref="D464:E464"/>
    <mergeCell ref="F464:G464"/>
    <mergeCell ref="H464:I464"/>
    <mergeCell ref="J464:K464"/>
    <mergeCell ref="L464:M464"/>
    <mergeCell ref="N464:O464"/>
    <mergeCell ref="P464:Q464"/>
    <mergeCell ref="R464:S464"/>
    <mergeCell ref="R473:S473"/>
    <mergeCell ref="D474:E474"/>
    <mergeCell ref="F474:G474"/>
    <mergeCell ref="H474:I474"/>
    <mergeCell ref="J474:K474"/>
    <mergeCell ref="L474:M474"/>
    <mergeCell ref="N474:O474"/>
    <mergeCell ref="P474:Q474"/>
    <mergeCell ref="R474:S474"/>
    <mergeCell ref="D466:V466"/>
    <mergeCell ref="D467:E467"/>
    <mergeCell ref="F467:G467"/>
    <mergeCell ref="H467:I467"/>
    <mergeCell ref="J467:K467"/>
    <mergeCell ref="L467:M467"/>
    <mergeCell ref="N467:O467"/>
    <mergeCell ref="P467:Q467"/>
    <mergeCell ref="R467:S467"/>
    <mergeCell ref="D468:T468"/>
    <mergeCell ref="D469:E469"/>
    <mergeCell ref="F469:V469"/>
    <mergeCell ref="D471:E471"/>
    <mergeCell ref="F471:G471"/>
    <mergeCell ref="H471:I471"/>
    <mergeCell ref="J471:K471"/>
    <mergeCell ref="L471:M471"/>
    <mergeCell ref="N471:O471"/>
    <mergeCell ref="P471:Q471"/>
    <mergeCell ref="R471:S471"/>
    <mergeCell ref="J487:K487"/>
    <mergeCell ref="P489:Q489"/>
    <mergeCell ref="P490:Q490"/>
    <mergeCell ref="R490:S490"/>
    <mergeCell ref="D465:E465"/>
    <mergeCell ref="F465:G465"/>
    <mergeCell ref="H465:I465"/>
    <mergeCell ref="J465:K465"/>
    <mergeCell ref="L465:M465"/>
    <mergeCell ref="N465:O465"/>
    <mergeCell ref="P465:Q465"/>
    <mergeCell ref="R465:S465"/>
    <mergeCell ref="D475:E475"/>
    <mergeCell ref="F475:G475"/>
    <mergeCell ref="H475:I475"/>
    <mergeCell ref="J475:K475"/>
    <mergeCell ref="L475:M475"/>
    <mergeCell ref="N475:O475"/>
    <mergeCell ref="P475:Q475"/>
    <mergeCell ref="R475:S475"/>
    <mergeCell ref="D476:E476"/>
    <mergeCell ref="F476:G476"/>
    <mergeCell ref="H476:I476"/>
    <mergeCell ref="J476:K476"/>
    <mergeCell ref="L476:M476"/>
    <mergeCell ref="N476:O476"/>
    <mergeCell ref="P476:Q476"/>
    <mergeCell ref="R476:S476"/>
    <mergeCell ref="D477:T477"/>
    <mergeCell ref="D472:E472"/>
    <mergeCell ref="F472:G472"/>
    <mergeCell ref="H472:I472"/>
    <mergeCell ref="D596:E596"/>
    <mergeCell ref="F596:G596"/>
    <mergeCell ref="H596:I596"/>
    <mergeCell ref="J596:K596"/>
    <mergeCell ref="L596:M596"/>
    <mergeCell ref="N596:O596"/>
    <mergeCell ref="P596:Q596"/>
    <mergeCell ref="R596:S596"/>
    <mergeCell ref="D478:E478"/>
    <mergeCell ref="F478:V478"/>
    <mergeCell ref="D600:E600"/>
    <mergeCell ref="F600:G600"/>
    <mergeCell ref="H600:I600"/>
    <mergeCell ref="J600:K600"/>
    <mergeCell ref="L600:M600"/>
    <mergeCell ref="N600:O600"/>
    <mergeCell ref="P600:Q600"/>
    <mergeCell ref="R600:S600"/>
    <mergeCell ref="D483:T483"/>
    <mergeCell ref="D484:E484"/>
    <mergeCell ref="F484:V484"/>
    <mergeCell ref="L527:M527"/>
    <mergeCell ref="D545:E545"/>
    <mergeCell ref="P528:Q528"/>
    <mergeCell ref="P537:Q537"/>
    <mergeCell ref="R538:S538"/>
    <mergeCell ref="D480:E480"/>
    <mergeCell ref="F480:G480"/>
    <mergeCell ref="H480:I480"/>
    <mergeCell ref="J480:K480"/>
    <mergeCell ref="L480:M480"/>
    <mergeCell ref="N480:O480"/>
    <mergeCell ref="D376:V376"/>
    <mergeCell ref="D377:E377"/>
    <mergeCell ref="F377:G377"/>
    <mergeCell ref="H377:I377"/>
    <mergeCell ref="J377:K377"/>
    <mergeCell ref="L377:M377"/>
    <mergeCell ref="N377:O377"/>
    <mergeCell ref="P377:Q377"/>
    <mergeCell ref="R377:S377"/>
    <mergeCell ref="D378:E378"/>
    <mergeCell ref="F378:G378"/>
    <mergeCell ref="H378:I378"/>
    <mergeCell ref="J378:K378"/>
    <mergeCell ref="L378:M378"/>
    <mergeCell ref="N378:O378"/>
    <mergeCell ref="P378:Q378"/>
    <mergeCell ref="R378:S378"/>
    <mergeCell ref="D379:E379"/>
    <mergeCell ref="F379:G379"/>
    <mergeCell ref="H379:I379"/>
    <mergeCell ref="J379:K379"/>
    <mergeCell ref="L379:M379"/>
    <mergeCell ref="N379:O379"/>
    <mergeCell ref="P379:Q379"/>
    <mergeCell ref="R379:S379"/>
    <mergeCell ref="D380:E380"/>
    <mergeCell ref="F380:G380"/>
    <mergeCell ref="H380:I380"/>
    <mergeCell ref="J380:K380"/>
    <mergeCell ref="L380:M380"/>
    <mergeCell ref="N380:O380"/>
    <mergeCell ref="P380:Q380"/>
    <mergeCell ref="R380:S380"/>
    <mergeCell ref="D381:E381"/>
    <mergeCell ref="F381:G381"/>
    <mergeCell ref="H381:I381"/>
    <mergeCell ref="J381:K381"/>
    <mergeCell ref="L381:M381"/>
    <mergeCell ref="N381:O381"/>
    <mergeCell ref="P381:Q381"/>
    <mergeCell ref="R381:S381"/>
    <mergeCell ref="D482:E482"/>
    <mergeCell ref="F482:G482"/>
    <mergeCell ref="H482:I482"/>
    <mergeCell ref="J482:K482"/>
    <mergeCell ref="L482:M482"/>
    <mergeCell ref="N482:O482"/>
    <mergeCell ref="P482:Q482"/>
    <mergeCell ref="R482:S482"/>
    <mergeCell ref="D382:V382"/>
    <mergeCell ref="D383:E383"/>
    <mergeCell ref="F383:G383"/>
    <mergeCell ref="H383:I383"/>
    <mergeCell ref="J383:K383"/>
    <mergeCell ref="L383:M383"/>
    <mergeCell ref="N383:O383"/>
    <mergeCell ref="P383:Q383"/>
    <mergeCell ref="R383:S383"/>
    <mergeCell ref="P480:Q480"/>
    <mergeCell ref="R480:S480"/>
    <mergeCell ref="D481:E481"/>
    <mergeCell ref="J472:K472"/>
    <mergeCell ref="L472:M472"/>
    <mergeCell ref="N472:O472"/>
    <mergeCell ref="P472:Q472"/>
    <mergeCell ref="R472:S472"/>
    <mergeCell ref="D473:E473"/>
    <mergeCell ref="F473:G473"/>
    <mergeCell ref="H473:I473"/>
    <mergeCell ref="J473:K473"/>
    <mergeCell ref="L473:M473"/>
    <mergeCell ref="N473:O473"/>
    <mergeCell ref="P473:Q473"/>
  </mergeCells>
  <phoneticPr fontId="0" type="noConversion"/>
  <conditionalFormatting sqref="U17 U22 U35 U50 U107 U128 U135 U144 U159 U173 U181 U187 U191 U228 U238 U405 U492 U513 U533 U540 U551 U569 U578 U591 U603 U498 U522">
    <cfRule type="cellIs" dxfId="1055" priority="1015" stopIfTrue="1" operator="greaterThan">
      <formula>V17</formula>
    </cfRule>
    <cfRule type="cellIs" dxfId="1054" priority="1016" stopIfTrue="1" operator="lessThan">
      <formula>F18</formula>
    </cfRule>
  </conditionalFormatting>
  <conditionalFormatting sqref="D604:E604 D18:E18 D23:E23 D36:E36 D51:E51 D108:E108 D129:E129 D136:E136 D145:E145 D160:E160 D174:E174 D182:E182 D188:E188 D192:E192 D229:E229 D239:E239 D124:E124 D406:E406 D374:E374 D514:E514 D499:E499 D534:E534 D541:E541 D552:E552 D570:E570 D579:E579 D592:E592 D420:E420 D429:E429 D433:E433 D441:E441 D493:E493 D523:E523">
    <cfRule type="expression" dxfId="1053" priority="1017" stopIfTrue="1">
      <formula>F18=0</formula>
    </cfRule>
  </conditionalFormatting>
  <conditionalFormatting sqref="X43:X49 X126:X127 X131:X134 X139:X143 X179 X184:X186 X190 X231:X237 X487:X491 X501:X510 X529:X532 X536:X539 X544:X546 X572:X574 X518:X521 X435:X439 X431 X495:X497 X6:X16 X550 X548 X554:X556 X558 X565:X568 X576 X32:X34 X163:X172">
    <cfRule type="expression" dxfId="1052" priority="1018" stopIfTrue="1">
      <formula>W6=0</formula>
    </cfRule>
  </conditionalFormatting>
  <conditionalFormatting sqref="X20">
    <cfRule type="expression" priority="1019" stopIfTrue="1">
      <formula>SUM($W$21:$W$21)&gt;0</formula>
    </cfRule>
    <cfRule type="expression" dxfId="1051" priority="1020" stopIfTrue="1">
      <formula>W20=0</formula>
    </cfRule>
  </conditionalFormatting>
  <conditionalFormatting sqref="X21">
    <cfRule type="expression" priority="1021" stopIfTrue="1">
      <formula>SUM($W$20:$W$20)&gt;0</formula>
    </cfRule>
    <cfRule type="expression" dxfId="1050" priority="1022" stopIfTrue="1">
      <formula>W21=0</formula>
    </cfRule>
  </conditionalFormatting>
  <conditionalFormatting sqref="X176">
    <cfRule type="expression" priority="1023" stopIfTrue="1">
      <formula>SUM($W$177:$W$177)&gt;0</formula>
    </cfRule>
    <cfRule type="expression" dxfId="1049" priority="1024" stopIfTrue="1">
      <formula>W176=0</formula>
    </cfRule>
  </conditionalFormatting>
  <conditionalFormatting sqref="X177">
    <cfRule type="expression" priority="1025" stopIfTrue="1">
      <formula>SUM($W$176:$W$176)&gt;0</formula>
    </cfRule>
    <cfRule type="expression" dxfId="1048" priority="1026" stopIfTrue="1">
      <formula>W177=0</formula>
    </cfRule>
  </conditionalFormatting>
  <conditionalFormatting sqref="X180">
    <cfRule type="expression" priority="1027" stopIfTrue="1">
      <formula>#REF!&gt;0</formula>
    </cfRule>
    <cfRule type="expression" dxfId="1047" priority="1028" stopIfTrue="1">
      <formula>W180=0</formula>
    </cfRule>
  </conditionalFormatting>
  <conditionalFormatting sqref="X511">
    <cfRule type="expression" dxfId="1046" priority="1053" stopIfTrue="1">
      <formula>SUM($W$512:$W$512)&gt;0</formula>
    </cfRule>
    <cfRule type="expression" dxfId="1045" priority="1054" stopIfTrue="1">
      <formula>W511=0</formula>
    </cfRule>
  </conditionalFormatting>
  <conditionalFormatting sqref="X512">
    <cfRule type="expression" dxfId="1044" priority="1055" stopIfTrue="1">
      <formula>SUM($W$511:$W$511)&gt;0</formula>
    </cfRule>
    <cfRule type="expression" dxfId="1043" priority="1056" stopIfTrue="1">
      <formula>W512=0</formula>
    </cfRule>
  </conditionalFormatting>
  <conditionalFormatting sqref="X525:X527">
    <cfRule type="expression" dxfId="1042" priority="1057" stopIfTrue="1">
      <formula>SUM($W$528:$W$528)&gt;0</formula>
    </cfRule>
    <cfRule type="expression" dxfId="1041" priority="1058" stopIfTrue="1">
      <formula>W525=0</formula>
    </cfRule>
  </conditionalFormatting>
  <conditionalFormatting sqref="X528">
    <cfRule type="expression" dxfId="1040" priority="1059" stopIfTrue="1">
      <formula>SUM($W$525:$W$527)&gt;0</formula>
    </cfRule>
    <cfRule type="expression" dxfId="1039" priority="1060" stopIfTrue="1">
      <formula>W528=0</formula>
    </cfRule>
  </conditionalFormatting>
  <conditionalFormatting sqref="U123 U373 U419 U428 U432 U440">
    <cfRule type="cellIs" dxfId="1038" priority="1061" stopIfTrue="1" operator="greaterThan">
      <formula>V123</formula>
    </cfRule>
    <cfRule type="cellIs" dxfId="1037" priority="1062" stopIfTrue="1" operator="lessThan">
      <formula>F124</formula>
    </cfRule>
  </conditionalFormatting>
  <conditionalFormatting sqref="X517">
    <cfRule type="expression" dxfId="1036" priority="1128" stopIfTrue="1">
      <formula>SUM(W516)&gt;0</formula>
    </cfRule>
    <cfRule type="expression" dxfId="1035" priority="1129" stopIfTrue="1">
      <formula>W517=0</formula>
    </cfRule>
  </conditionalFormatting>
  <conditionalFormatting sqref="X516">
    <cfRule type="expression" dxfId="1034" priority="1130" stopIfTrue="1">
      <formula>SUM(W517)&gt;0</formula>
    </cfRule>
    <cfRule type="expression" dxfId="1033" priority="1131" stopIfTrue="1">
      <formula>W516=0</formula>
    </cfRule>
  </conditionalFormatting>
  <conditionalFormatting sqref="D572:S574 D544:S546 D536:S539 D525:S532 D516:S521 D487:S491 D501:S512 D495:S497 D231:S237 D190:S190 D184:S186 D179:S180 D176:S177 D139:S143 D131:S134 D126:S127 D43:S49 D20:S21 D431:S431 D435:S439 D6:S16 D550:S550 D548:S548 D554:S556 D558:S558 D565:S568 D576:S576 D32:S34 D163:S172">
    <cfRule type="cellIs" dxfId="1032" priority="1132" stopIfTrue="1" operator="equal">
      <formula>"a"</formula>
    </cfRule>
    <cfRule type="cellIs" dxfId="1031" priority="1133" stopIfTrue="1" operator="equal">
      <formula>"s"</formula>
    </cfRule>
  </conditionalFormatting>
  <conditionalFormatting sqref="U525:U526">
    <cfRule type="expression" dxfId="1030" priority="1134" stopIfTrue="1">
      <formula>SUM($W$528:$W$528)&gt;0</formula>
    </cfRule>
  </conditionalFormatting>
  <conditionalFormatting sqref="U527">
    <cfRule type="expression" dxfId="1029" priority="1135" stopIfTrue="1">
      <formula>SUM($W$528:$W$528)&gt;0</formula>
    </cfRule>
  </conditionalFormatting>
  <conditionalFormatting sqref="U528">
    <cfRule type="expression" dxfId="1028" priority="1136" stopIfTrue="1">
      <formula>SUM($W$528:$W$528)&gt;0</formula>
    </cfRule>
  </conditionalFormatting>
  <conditionalFormatting sqref="U511">
    <cfRule type="expression" dxfId="1027" priority="1137" stopIfTrue="1">
      <formula>SUM($W$512:$W$512)&gt;0</formula>
    </cfRule>
  </conditionalFormatting>
  <conditionalFormatting sqref="U512">
    <cfRule type="expression" dxfId="1026" priority="1138" stopIfTrue="1">
      <formula>SUM($W$512:$W$512)&gt;0</formula>
    </cfRule>
  </conditionalFormatting>
  <conditionalFormatting sqref="U180">
    <cfRule type="expression" dxfId="1025" priority="1152" stopIfTrue="1">
      <formula>#REF!=#REF!</formula>
    </cfRule>
  </conditionalFormatting>
  <conditionalFormatting sqref="U177">
    <cfRule type="expression" dxfId="1024" priority="1153" stopIfTrue="1">
      <formula>SUM($W$177:$W$177)&gt;0</formula>
    </cfRule>
  </conditionalFormatting>
  <conditionalFormatting sqref="U176">
    <cfRule type="expression" dxfId="1023" priority="1154" stopIfTrue="1">
      <formula>$T$177="na"</formula>
    </cfRule>
    <cfRule type="expression" dxfId="1022" priority="1155" stopIfTrue="1">
      <formula>SUM($W$177:$W$177)&gt;0</formula>
    </cfRule>
  </conditionalFormatting>
  <conditionalFormatting sqref="U20">
    <cfRule type="expression" dxfId="1021" priority="1157" stopIfTrue="1">
      <formula>SUM($W$21:$W$21)&gt;0</formula>
    </cfRule>
  </conditionalFormatting>
  <conditionalFormatting sqref="U21">
    <cfRule type="expression" dxfId="1020" priority="1158" stopIfTrue="1">
      <formula>SUM($W$21:$W$21)&gt;0</formula>
    </cfRule>
  </conditionalFormatting>
  <conditionalFormatting sqref="Z72:Z73 Z94:Z95 Z228:Z239 Z548 Z550:Z556 Z558 Z565:Z574 Z576 Z578:Z580 Z107:Z108 Z120 Z123:Z146 Z373:Z374 Z428:Z441 Z42:Z51 Z369 Z31:Z36 Z591:Z594 Z603:Z604 Z5:Z27 Z53:Z55 Z59:Z60 Z414:Z417 Z419:Z422 Z391:Z394 Z405:Z406 Z159:Z193 Z480:Z481 Z483:Z546">
    <cfRule type="cellIs" dxfId="1019" priority="1159" stopIfTrue="1" operator="equal">
      <formula>"a"</formula>
    </cfRule>
  </conditionalFormatting>
  <conditionalFormatting sqref="U72">
    <cfRule type="cellIs" dxfId="1018" priority="1007" stopIfTrue="1" operator="greaterThan">
      <formula>V72</formula>
    </cfRule>
    <cfRule type="cellIs" dxfId="1017" priority="1008" stopIfTrue="1" operator="lessThan">
      <formula>F73</formula>
    </cfRule>
  </conditionalFormatting>
  <conditionalFormatting sqref="D73:E73">
    <cfRule type="expression" dxfId="1016" priority="1009" stopIfTrue="1">
      <formula>F73=0</formula>
    </cfRule>
  </conditionalFormatting>
  <conditionalFormatting sqref="Z61">
    <cfRule type="cellIs" dxfId="1015" priority="1006" stopIfTrue="1" operator="equal">
      <formula>"a"</formula>
    </cfRule>
  </conditionalFormatting>
  <conditionalFormatting sqref="Z62">
    <cfRule type="cellIs" dxfId="1014" priority="1005" stopIfTrue="1" operator="equal">
      <formula>"a"</formula>
    </cfRule>
  </conditionalFormatting>
  <conditionalFormatting sqref="D63:S65">
    <cfRule type="cellIs" dxfId="1013" priority="989" stopIfTrue="1" operator="equal">
      <formula>"a"</formula>
    </cfRule>
    <cfRule type="cellIs" dxfId="1012" priority="990" stopIfTrue="1" operator="equal">
      <formula>"s"</formula>
    </cfRule>
  </conditionalFormatting>
  <conditionalFormatting sqref="X63:X65">
    <cfRule type="expression" dxfId="1011" priority="991" stopIfTrue="1">
      <formula>W63=0</formula>
    </cfRule>
  </conditionalFormatting>
  <conditionalFormatting sqref="Z63:Z65">
    <cfRule type="cellIs" dxfId="1010" priority="992" stopIfTrue="1" operator="equal">
      <formula>"a"</formula>
    </cfRule>
  </conditionalFormatting>
  <conditionalFormatting sqref="X67:X71">
    <cfRule type="expression" dxfId="1009" priority="987" stopIfTrue="1">
      <formula>W67=0</formula>
    </cfRule>
  </conditionalFormatting>
  <conditionalFormatting sqref="Z67:Z71">
    <cfRule type="cellIs" dxfId="1008" priority="988" stopIfTrue="1" operator="equal">
      <formula>"a"</formula>
    </cfRule>
  </conditionalFormatting>
  <conditionalFormatting sqref="D67:S71">
    <cfRule type="cellIs" dxfId="1007" priority="985" stopIfTrue="1" operator="equal">
      <formula>"a"</formula>
    </cfRule>
    <cfRule type="cellIs" dxfId="1006" priority="986" stopIfTrue="1" operator="equal">
      <formula>"s"</formula>
    </cfRule>
  </conditionalFormatting>
  <conditionalFormatting sqref="Z66">
    <cfRule type="cellIs" dxfId="1005" priority="984" stopIfTrue="1" operator="equal">
      <formula>"a"</formula>
    </cfRule>
  </conditionalFormatting>
  <conditionalFormatting sqref="Z77:Z78">
    <cfRule type="cellIs" dxfId="1004" priority="983" stopIfTrue="1" operator="equal">
      <formula>"a"</formula>
    </cfRule>
  </conditionalFormatting>
  <conditionalFormatting sqref="U77">
    <cfRule type="cellIs" dxfId="1003" priority="980" stopIfTrue="1" operator="greaterThan">
      <formula>V77</formula>
    </cfRule>
    <cfRule type="cellIs" dxfId="1002" priority="981" stopIfTrue="1" operator="lessThan">
      <formula>F78</formula>
    </cfRule>
  </conditionalFormatting>
  <conditionalFormatting sqref="D78:E78">
    <cfRule type="expression" dxfId="1001" priority="982" stopIfTrue="1">
      <formula>F78=0</formula>
    </cfRule>
  </conditionalFormatting>
  <conditionalFormatting sqref="Z74">
    <cfRule type="cellIs" dxfId="1000" priority="968" stopIfTrue="1" operator="equal">
      <formula>"a"</formula>
    </cfRule>
  </conditionalFormatting>
  <conditionalFormatting sqref="X75:X76">
    <cfRule type="expression" dxfId="999" priority="966" stopIfTrue="1">
      <formula>W75=0</formula>
    </cfRule>
  </conditionalFormatting>
  <conditionalFormatting sqref="Z75:Z76">
    <cfRule type="cellIs" dxfId="998" priority="967" stopIfTrue="1" operator="equal">
      <formula>"a"</formula>
    </cfRule>
  </conditionalFormatting>
  <conditionalFormatting sqref="D75:S76">
    <cfRule type="cellIs" dxfId="997" priority="964" stopIfTrue="1" operator="equal">
      <formula>"a"</formula>
    </cfRule>
    <cfRule type="cellIs" dxfId="996" priority="965" stopIfTrue="1" operator="equal">
      <formula>"s"</formula>
    </cfRule>
  </conditionalFormatting>
  <conditionalFormatting sqref="Z201">
    <cfRule type="cellIs" dxfId="995" priority="954" stopIfTrue="1" operator="equal">
      <formula>"a"</formula>
    </cfRule>
  </conditionalFormatting>
  <conditionalFormatting sqref="X549">
    <cfRule type="expression" dxfId="994" priority="891" stopIfTrue="1">
      <formula>W549=0</formula>
    </cfRule>
  </conditionalFormatting>
  <conditionalFormatting sqref="D549:S549">
    <cfRule type="cellIs" dxfId="993" priority="892" stopIfTrue="1" operator="equal">
      <formula>"a"</formula>
    </cfRule>
    <cfRule type="cellIs" dxfId="992" priority="893" stopIfTrue="1" operator="equal">
      <formula>"s"</formula>
    </cfRule>
  </conditionalFormatting>
  <conditionalFormatting sqref="Z549">
    <cfRule type="cellIs" dxfId="991" priority="894" stopIfTrue="1" operator="equal">
      <formula>"a"</formula>
    </cfRule>
  </conditionalFormatting>
  <conditionalFormatting sqref="X547">
    <cfRule type="expression" dxfId="990" priority="887" stopIfTrue="1">
      <formula>W547=0</formula>
    </cfRule>
  </conditionalFormatting>
  <conditionalFormatting sqref="D547:S547">
    <cfRule type="cellIs" dxfId="989" priority="888" stopIfTrue="1" operator="equal">
      <formula>"a"</formula>
    </cfRule>
    <cfRule type="cellIs" dxfId="988" priority="889" stopIfTrue="1" operator="equal">
      <formula>"s"</formula>
    </cfRule>
  </conditionalFormatting>
  <conditionalFormatting sqref="Z547">
    <cfRule type="cellIs" dxfId="987" priority="890" stopIfTrue="1" operator="equal">
      <formula>"a"</formula>
    </cfRule>
  </conditionalFormatting>
  <conditionalFormatting sqref="X564">
    <cfRule type="expression" dxfId="986" priority="883" stopIfTrue="1">
      <formula>W564=0</formula>
    </cfRule>
  </conditionalFormatting>
  <conditionalFormatting sqref="D564:S564">
    <cfRule type="cellIs" dxfId="985" priority="884" stopIfTrue="1" operator="equal">
      <formula>"a"</formula>
    </cfRule>
    <cfRule type="cellIs" dxfId="984" priority="885" stopIfTrue="1" operator="equal">
      <formula>"s"</formula>
    </cfRule>
  </conditionalFormatting>
  <conditionalFormatting sqref="Z564">
    <cfRule type="cellIs" dxfId="983" priority="886" stopIfTrue="1" operator="equal">
      <formula>"a"</formula>
    </cfRule>
  </conditionalFormatting>
  <conditionalFormatting sqref="X557">
    <cfRule type="expression" dxfId="982" priority="875" stopIfTrue="1">
      <formula>W557=0</formula>
    </cfRule>
  </conditionalFormatting>
  <conditionalFormatting sqref="D557:S557">
    <cfRule type="cellIs" dxfId="981" priority="876" stopIfTrue="1" operator="equal">
      <formula>"a"</formula>
    </cfRule>
    <cfRule type="cellIs" dxfId="980" priority="877" stopIfTrue="1" operator="equal">
      <formula>"s"</formula>
    </cfRule>
  </conditionalFormatting>
  <conditionalFormatting sqref="Z557">
    <cfRule type="cellIs" dxfId="979" priority="878" stopIfTrue="1" operator="equal">
      <formula>"a"</formula>
    </cfRule>
  </conditionalFormatting>
  <conditionalFormatting sqref="X559">
    <cfRule type="expression" dxfId="978" priority="871" stopIfTrue="1">
      <formula>W559=0</formula>
    </cfRule>
  </conditionalFormatting>
  <conditionalFormatting sqref="D559:S559">
    <cfRule type="cellIs" dxfId="977" priority="872" stopIfTrue="1" operator="equal">
      <formula>"a"</formula>
    </cfRule>
    <cfRule type="cellIs" dxfId="976" priority="873" stopIfTrue="1" operator="equal">
      <formula>"s"</formula>
    </cfRule>
  </conditionalFormatting>
  <conditionalFormatting sqref="Z559">
    <cfRule type="cellIs" dxfId="975" priority="874" stopIfTrue="1" operator="equal">
      <formula>"a"</formula>
    </cfRule>
  </conditionalFormatting>
  <conditionalFormatting sqref="X560">
    <cfRule type="expression" dxfId="974" priority="867" stopIfTrue="1">
      <formula>W560=0</formula>
    </cfRule>
  </conditionalFormatting>
  <conditionalFormatting sqref="D560:S560">
    <cfRule type="cellIs" dxfId="973" priority="868" stopIfTrue="1" operator="equal">
      <formula>"a"</formula>
    </cfRule>
    <cfRule type="cellIs" dxfId="972" priority="869" stopIfTrue="1" operator="equal">
      <formula>"s"</formula>
    </cfRule>
  </conditionalFormatting>
  <conditionalFormatting sqref="Z560">
    <cfRule type="cellIs" dxfId="971" priority="870" stopIfTrue="1" operator="equal">
      <formula>"a"</formula>
    </cfRule>
  </conditionalFormatting>
  <conditionalFormatting sqref="D562:S562">
    <cfRule type="cellIs" dxfId="970" priority="849" stopIfTrue="1" operator="equal">
      <formula>"a"</formula>
    </cfRule>
    <cfRule type="cellIs" dxfId="969" priority="850" stopIfTrue="1" operator="equal">
      <formula>"s"</formula>
    </cfRule>
  </conditionalFormatting>
  <conditionalFormatting sqref="Z562">
    <cfRule type="cellIs" dxfId="968" priority="851" stopIfTrue="1" operator="equal">
      <formula>"a"</formula>
    </cfRule>
  </conditionalFormatting>
  <conditionalFormatting sqref="D563:S563">
    <cfRule type="cellIs" dxfId="967" priority="846" stopIfTrue="1" operator="equal">
      <formula>"a"</formula>
    </cfRule>
    <cfRule type="cellIs" dxfId="966" priority="847" stopIfTrue="1" operator="equal">
      <formula>"s"</formula>
    </cfRule>
  </conditionalFormatting>
  <conditionalFormatting sqref="Z563">
    <cfRule type="cellIs" dxfId="965" priority="848" stopIfTrue="1" operator="equal">
      <formula>"a"</formula>
    </cfRule>
  </conditionalFormatting>
  <conditionalFormatting sqref="U563">
    <cfRule type="expression" dxfId="964" priority="845" stopIfTrue="1">
      <formula>SUM(W563)&gt;0</formula>
    </cfRule>
  </conditionalFormatting>
  <conditionalFormatting sqref="X562">
    <cfRule type="expression" dxfId="963" priority="843" stopIfTrue="1">
      <formula>SUM($W$646)&gt;0</formula>
    </cfRule>
    <cfRule type="expression" dxfId="962" priority="844" stopIfTrue="1">
      <formula>W562=0</formula>
    </cfRule>
  </conditionalFormatting>
  <conditionalFormatting sqref="X563">
    <cfRule type="expression" dxfId="961" priority="841" stopIfTrue="1">
      <formula>SUM(W561:W562)&gt;0</formula>
    </cfRule>
    <cfRule type="expression" dxfId="960" priority="842" stopIfTrue="1">
      <formula>W563=0</formula>
    </cfRule>
  </conditionalFormatting>
  <conditionalFormatting sqref="U562">
    <cfRule type="expression" dxfId="959" priority="840">
      <formula>SUM(W563)&gt;0</formula>
    </cfRule>
  </conditionalFormatting>
  <conditionalFormatting sqref="D561:S561">
    <cfRule type="cellIs" dxfId="958" priority="837" stopIfTrue="1" operator="equal">
      <formula>"a"</formula>
    </cfRule>
    <cfRule type="cellIs" dxfId="957" priority="838" stopIfTrue="1" operator="equal">
      <formula>"s"</formula>
    </cfRule>
  </conditionalFormatting>
  <conditionalFormatting sqref="Z561">
    <cfRule type="cellIs" dxfId="956" priority="839" stopIfTrue="1" operator="equal">
      <formula>"a"</formula>
    </cfRule>
  </conditionalFormatting>
  <conditionalFormatting sqref="X561">
    <cfRule type="expression" dxfId="955" priority="835" stopIfTrue="1">
      <formula>SUM($W$646)&gt;0</formula>
    </cfRule>
    <cfRule type="expression" dxfId="954" priority="836" stopIfTrue="1">
      <formula>W561=0</formula>
    </cfRule>
  </conditionalFormatting>
  <conditionalFormatting sqref="U561">
    <cfRule type="expression" dxfId="953" priority="834">
      <formula>SUM(W563)&gt;0</formula>
    </cfRule>
  </conditionalFormatting>
  <conditionalFormatting sqref="X577">
    <cfRule type="expression" dxfId="952" priority="826" stopIfTrue="1">
      <formula>W577=0</formula>
    </cfRule>
  </conditionalFormatting>
  <conditionalFormatting sqref="D577:S577">
    <cfRule type="cellIs" dxfId="951" priority="827" stopIfTrue="1" operator="equal">
      <formula>"a"</formula>
    </cfRule>
    <cfRule type="cellIs" dxfId="950" priority="828" stopIfTrue="1" operator="equal">
      <formula>"s"</formula>
    </cfRule>
  </conditionalFormatting>
  <conditionalFormatting sqref="Z577">
    <cfRule type="cellIs" dxfId="949" priority="829" stopIfTrue="1" operator="equal">
      <formula>"a"</formula>
    </cfRule>
  </conditionalFormatting>
  <conditionalFormatting sqref="X575">
    <cfRule type="expression" dxfId="948" priority="822" stopIfTrue="1">
      <formula>W575=0</formula>
    </cfRule>
  </conditionalFormatting>
  <conditionalFormatting sqref="D575:S575">
    <cfRule type="cellIs" dxfId="947" priority="823" stopIfTrue="1" operator="equal">
      <formula>"a"</formula>
    </cfRule>
    <cfRule type="cellIs" dxfId="946" priority="824" stopIfTrue="1" operator="equal">
      <formula>"s"</formula>
    </cfRule>
  </conditionalFormatting>
  <conditionalFormatting sqref="Z575">
    <cfRule type="cellIs" dxfId="945" priority="825" stopIfTrue="1" operator="equal">
      <formula>"a"</formula>
    </cfRule>
  </conditionalFormatting>
  <conditionalFormatting sqref="X96:X100">
    <cfRule type="expression" dxfId="944" priority="734" stopIfTrue="1">
      <formula>W96=0</formula>
    </cfRule>
  </conditionalFormatting>
  <conditionalFormatting sqref="D96:S100">
    <cfRule type="cellIs" dxfId="943" priority="735" stopIfTrue="1" operator="equal">
      <formula>"a"</formula>
    </cfRule>
    <cfRule type="cellIs" dxfId="942" priority="736" stopIfTrue="1" operator="equal">
      <formula>"s"</formula>
    </cfRule>
  </conditionalFormatting>
  <conditionalFormatting sqref="Z96:Z100">
    <cfRule type="cellIs" dxfId="941" priority="737" stopIfTrue="1" operator="equal">
      <formula>"a"</formula>
    </cfRule>
  </conditionalFormatting>
  <conditionalFormatting sqref="X106">
    <cfRule type="expression" dxfId="940" priority="730" stopIfTrue="1">
      <formula>W106=0</formula>
    </cfRule>
  </conditionalFormatting>
  <conditionalFormatting sqref="D106:S106">
    <cfRule type="cellIs" dxfId="939" priority="731" stopIfTrue="1" operator="equal">
      <formula>"a"</formula>
    </cfRule>
    <cfRule type="cellIs" dxfId="938" priority="732" stopIfTrue="1" operator="equal">
      <formula>"s"</formula>
    </cfRule>
  </conditionalFormatting>
  <conditionalFormatting sqref="Z106">
    <cfRule type="cellIs" dxfId="937" priority="733" stopIfTrue="1" operator="equal">
      <formula>"a"</formula>
    </cfRule>
  </conditionalFormatting>
  <conditionalFormatting sqref="X105">
    <cfRule type="expression" dxfId="936" priority="726" stopIfTrue="1">
      <formula>W105=0</formula>
    </cfRule>
  </conditionalFormatting>
  <conditionalFormatting sqref="D105:S105">
    <cfRule type="cellIs" dxfId="935" priority="727" stopIfTrue="1" operator="equal">
      <formula>"a"</formula>
    </cfRule>
    <cfRule type="cellIs" dxfId="934" priority="728" stopIfTrue="1" operator="equal">
      <formula>"s"</formula>
    </cfRule>
  </conditionalFormatting>
  <conditionalFormatting sqref="Z105">
    <cfRule type="cellIs" dxfId="933" priority="729" stopIfTrue="1" operator="equal">
      <formula>"a"</formula>
    </cfRule>
  </conditionalFormatting>
  <conditionalFormatting sqref="X104">
    <cfRule type="expression" dxfId="932" priority="722" stopIfTrue="1">
      <formula>W104=0</formula>
    </cfRule>
  </conditionalFormatting>
  <conditionalFormatting sqref="D104:S104">
    <cfRule type="cellIs" dxfId="931" priority="723" stopIfTrue="1" operator="equal">
      <formula>"a"</formula>
    </cfRule>
    <cfRule type="cellIs" dxfId="930" priority="724" stopIfTrue="1" operator="equal">
      <formula>"s"</formula>
    </cfRule>
  </conditionalFormatting>
  <conditionalFormatting sqref="Z104">
    <cfRule type="cellIs" dxfId="929" priority="725" stopIfTrue="1" operator="equal">
      <formula>"a"</formula>
    </cfRule>
  </conditionalFormatting>
  <conditionalFormatting sqref="D103:S103">
    <cfRule type="cellIs" dxfId="928" priority="719" stopIfTrue="1" operator="equal">
      <formula>"a"</formula>
    </cfRule>
    <cfRule type="cellIs" dxfId="927" priority="720" stopIfTrue="1" operator="equal">
      <formula>"s"</formula>
    </cfRule>
  </conditionalFormatting>
  <conditionalFormatting sqref="Z103">
    <cfRule type="cellIs" dxfId="926" priority="721" stopIfTrue="1" operator="equal">
      <formula>"a"</formula>
    </cfRule>
  </conditionalFormatting>
  <conditionalFormatting sqref="D102:S102">
    <cfRule type="cellIs" dxfId="925" priority="716" stopIfTrue="1" operator="equal">
      <formula>"a"</formula>
    </cfRule>
    <cfRule type="cellIs" dxfId="924" priority="717" stopIfTrue="1" operator="equal">
      <formula>"s"</formula>
    </cfRule>
  </conditionalFormatting>
  <conditionalFormatting sqref="Z102">
    <cfRule type="cellIs" dxfId="923" priority="718" stopIfTrue="1" operator="equal">
      <formula>"a"</formula>
    </cfRule>
  </conditionalFormatting>
  <conditionalFormatting sqref="X101">
    <cfRule type="expression" dxfId="922" priority="712" stopIfTrue="1">
      <formula>W101=0</formula>
    </cfRule>
  </conditionalFormatting>
  <conditionalFormatting sqref="D101:S101">
    <cfRule type="cellIs" dxfId="921" priority="713" stopIfTrue="1" operator="equal">
      <formula>"a"</formula>
    </cfRule>
    <cfRule type="cellIs" dxfId="920" priority="714" stopIfTrue="1" operator="equal">
      <formula>"s"</formula>
    </cfRule>
  </conditionalFormatting>
  <conditionalFormatting sqref="Z101">
    <cfRule type="cellIs" dxfId="919" priority="715" stopIfTrue="1" operator="equal">
      <formula>"a"</formula>
    </cfRule>
  </conditionalFormatting>
  <conditionalFormatting sqref="X102">
    <cfRule type="expression" dxfId="918" priority="708" stopIfTrue="1">
      <formula>SUM(W103)&gt;0</formula>
    </cfRule>
    <cfRule type="expression" dxfId="917" priority="709" stopIfTrue="1">
      <formula>W102=0</formula>
    </cfRule>
  </conditionalFormatting>
  <conditionalFormatting sqref="X103">
    <cfRule type="expression" dxfId="916" priority="710" stopIfTrue="1">
      <formula>SUM(W102)&gt;0</formula>
    </cfRule>
    <cfRule type="expression" dxfId="915" priority="711" stopIfTrue="1">
      <formula>W103=0</formula>
    </cfRule>
  </conditionalFormatting>
  <conditionalFormatting sqref="U102">
    <cfRule type="expression" dxfId="914" priority="706" stopIfTrue="1">
      <formula>SUM(W103)&gt;0</formula>
    </cfRule>
  </conditionalFormatting>
  <conditionalFormatting sqref="U103">
    <cfRule type="expression" dxfId="913" priority="707" stopIfTrue="1">
      <formula>SUM(W103)&gt;0</formula>
    </cfRule>
  </conditionalFormatting>
  <conditionalFormatting sqref="X111:X116">
    <cfRule type="expression" dxfId="912" priority="699" stopIfTrue="1">
      <formula>W111=0</formula>
    </cfRule>
  </conditionalFormatting>
  <conditionalFormatting sqref="D119:E119">
    <cfRule type="expression" dxfId="911" priority="700" stopIfTrue="1">
      <formula>F119=0</formula>
    </cfRule>
  </conditionalFormatting>
  <conditionalFormatting sqref="U118">
    <cfRule type="cellIs" dxfId="910" priority="701" stopIfTrue="1" operator="greaterThan">
      <formula>V118</formula>
    </cfRule>
    <cfRule type="cellIs" dxfId="909" priority="702" stopIfTrue="1" operator="lessThan">
      <formula>F119</formula>
    </cfRule>
  </conditionalFormatting>
  <conditionalFormatting sqref="D111:S117">
    <cfRule type="cellIs" dxfId="908" priority="703" stopIfTrue="1" operator="equal">
      <formula>"a"</formula>
    </cfRule>
    <cfRule type="cellIs" dxfId="907" priority="704" stopIfTrue="1" operator="equal">
      <formula>"s"</formula>
    </cfRule>
  </conditionalFormatting>
  <conditionalFormatting sqref="Z109 Z111:Z119">
    <cfRule type="cellIs" dxfId="906" priority="705" stopIfTrue="1" operator="equal">
      <formula>"a"</formula>
    </cfRule>
  </conditionalFormatting>
  <conditionalFormatting sqref="Z110">
    <cfRule type="cellIs" dxfId="905" priority="698" stopIfTrue="1" operator="equal">
      <formula>"a"</formula>
    </cfRule>
  </conditionalFormatting>
  <conditionalFormatting sqref="X117">
    <cfRule type="expression" dxfId="904" priority="697" stopIfTrue="1">
      <formula>W117=0</formula>
    </cfRule>
  </conditionalFormatting>
  <conditionalFormatting sqref="X121:X122">
    <cfRule type="expression" dxfId="903" priority="685" stopIfTrue="1">
      <formula>W121=0</formula>
    </cfRule>
  </conditionalFormatting>
  <conditionalFormatting sqref="D121:S122">
    <cfRule type="cellIs" dxfId="902" priority="686" stopIfTrue="1" operator="equal">
      <formula>"a"</formula>
    </cfRule>
    <cfRule type="cellIs" dxfId="901" priority="687" stopIfTrue="1" operator="equal">
      <formula>"s"</formula>
    </cfRule>
  </conditionalFormatting>
  <conditionalFormatting sqref="Z121:Z122">
    <cfRule type="cellIs" dxfId="900" priority="688" stopIfTrue="1" operator="equal">
      <formula>"a"</formula>
    </cfRule>
  </conditionalFormatting>
  <conditionalFormatting sqref="D390:E390">
    <cfRule type="expression" dxfId="899" priority="653" stopIfTrue="1">
      <formula>F390=0</formula>
    </cfRule>
  </conditionalFormatting>
  <conditionalFormatting sqref="U389">
    <cfRule type="cellIs" dxfId="898" priority="654" stopIfTrue="1" operator="greaterThan">
      <formula>V389</formula>
    </cfRule>
    <cfRule type="cellIs" dxfId="897" priority="655" stopIfTrue="1" operator="lessThan">
      <formula>F390</formula>
    </cfRule>
  </conditionalFormatting>
  <conditionalFormatting sqref="Z386 Z389:Z390">
    <cfRule type="cellIs" dxfId="896" priority="656" stopIfTrue="1" operator="equal">
      <formula>"a"</formula>
    </cfRule>
  </conditionalFormatting>
  <conditionalFormatting sqref="D388:S388">
    <cfRule type="cellIs" dxfId="895" priority="649" stopIfTrue="1" operator="equal">
      <formula>"a"</formula>
    </cfRule>
    <cfRule type="cellIs" dxfId="894" priority="650" stopIfTrue="1" operator="equal">
      <formula>"s"</formula>
    </cfRule>
  </conditionalFormatting>
  <conditionalFormatting sqref="Z388">
    <cfRule type="cellIs" dxfId="893" priority="652" stopIfTrue="1" operator="equal">
      <formula>"a"</formula>
    </cfRule>
  </conditionalFormatting>
  <conditionalFormatting sqref="D387:S387">
    <cfRule type="cellIs" dxfId="892" priority="643" stopIfTrue="1" operator="equal">
      <formula>"a"</formula>
    </cfRule>
    <cfRule type="cellIs" dxfId="891" priority="644" stopIfTrue="1" operator="equal">
      <formula>"s"</formula>
    </cfRule>
  </conditionalFormatting>
  <conditionalFormatting sqref="Z387">
    <cfRule type="cellIs" dxfId="890" priority="646" stopIfTrue="1" operator="equal">
      <formula>"a"</formula>
    </cfRule>
  </conditionalFormatting>
  <conditionalFormatting sqref="X370:X372">
    <cfRule type="expression" dxfId="889" priority="621" stopIfTrue="1">
      <formula>W370=0</formula>
    </cfRule>
  </conditionalFormatting>
  <conditionalFormatting sqref="D370:S372">
    <cfRule type="cellIs" dxfId="888" priority="622" stopIfTrue="1" operator="equal">
      <formula>"a"</formula>
    </cfRule>
    <cfRule type="cellIs" dxfId="887" priority="623" stopIfTrue="1" operator="equal">
      <formula>"s"</formula>
    </cfRule>
  </conditionalFormatting>
  <conditionalFormatting sqref="Z370:Z372">
    <cfRule type="cellIs" dxfId="886" priority="624" stopIfTrue="1" operator="equal">
      <formula>"a"</formula>
    </cfRule>
  </conditionalFormatting>
  <conditionalFormatting sqref="D423:S423 D425:S427">
    <cfRule type="cellIs" dxfId="885" priority="599" stopIfTrue="1" operator="equal">
      <formula>"a"</formula>
    </cfRule>
    <cfRule type="cellIs" dxfId="884" priority="600" stopIfTrue="1" operator="equal">
      <formula>"s"</formula>
    </cfRule>
  </conditionalFormatting>
  <conditionalFormatting sqref="U423">
    <cfRule type="expression" dxfId="883" priority="601" stopIfTrue="1">
      <formula>SUM(W424:W427)&gt;0</formula>
    </cfRule>
  </conditionalFormatting>
  <conditionalFormatting sqref="Z423 Z425:Z427">
    <cfRule type="cellIs" dxfId="882" priority="602" stopIfTrue="1" operator="equal">
      <formula>"a"</formula>
    </cfRule>
  </conditionalFormatting>
  <conditionalFormatting sqref="X423">
    <cfRule type="expression" dxfId="881" priority="603" stopIfTrue="1">
      <formula>SUM(W424:W427)&gt;0</formula>
    </cfRule>
    <cfRule type="expression" dxfId="880" priority="604" stopIfTrue="1">
      <formula>W423=0</formula>
    </cfRule>
  </conditionalFormatting>
  <conditionalFormatting sqref="U424">
    <cfRule type="expression" dxfId="879" priority="595" stopIfTrue="1">
      <formula>W424&gt;0</formula>
    </cfRule>
  </conditionalFormatting>
  <conditionalFormatting sqref="D424:S424">
    <cfRule type="cellIs" dxfId="878" priority="596" stopIfTrue="1" operator="equal">
      <formula>"a"</formula>
    </cfRule>
    <cfRule type="cellIs" dxfId="877" priority="597" stopIfTrue="1" operator="equal">
      <formula>"s"</formula>
    </cfRule>
  </conditionalFormatting>
  <conditionalFormatting sqref="Z424">
    <cfRule type="cellIs" dxfId="876" priority="598" stopIfTrue="1" operator="equal">
      <formula>"a"</formula>
    </cfRule>
  </conditionalFormatting>
  <conditionalFormatting sqref="X424">
    <cfRule type="expression" dxfId="875" priority="592">
      <formula>SUM(W425:W427)&gt;0</formula>
    </cfRule>
    <cfRule type="expression" dxfId="874" priority="593" stopIfTrue="1">
      <formula>SUM(W423)&gt;0</formula>
    </cfRule>
    <cfRule type="expression" dxfId="873" priority="594" stopIfTrue="1">
      <formula>W424=0</formula>
    </cfRule>
  </conditionalFormatting>
  <conditionalFormatting sqref="X425">
    <cfRule type="expression" dxfId="872" priority="590" stopIfTrue="1">
      <formula>SUM(W423:W424)&gt;0</formula>
    </cfRule>
    <cfRule type="expression" dxfId="871" priority="591" stopIfTrue="1">
      <formula>W425=0</formula>
    </cfRule>
  </conditionalFormatting>
  <conditionalFormatting sqref="X426">
    <cfRule type="expression" dxfId="870" priority="588" stopIfTrue="1">
      <formula>SUM(W423:W424)&gt;0</formula>
    </cfRule>
    <cfRule type="expression" dxfId="869" priority="589" stopIfTrue="1">
      <formula>W426=0</formula>
    </cfRule>
  </conditionalFormatting>
  <conditionalFormatting sqref="X427">
    <cfRule type="expression" dxfId="868" priority="586" stopIfTrue="1">
      <formula>SUM(W423:W424)&gt;0</formula>
    </cfRule>
    <cfRule type="expression" dxfId="867" priority="587" stopIfTrue="1">
      <formula>W427=0</formula>
    </cfRule>
  </conditionalFormatting>
  <conditionalFormatting sqref="U425">
    <cfRule type="expression" dxfId="866" priority="585" stopIfTrue="1">
      <formula>W425&gt;0</formula>
    </cfRule>
  </conditionalFormatting>
  <conditionalFormatting sqref="U426">
    <cfRule type="expression" dxfId="865" priority="584" stopIfTrue="1">
      <formula>W426&gt;0</formula>
    </cfRule>
  </conditionalFormatting>
  <conditionalFormatting sqref="U427">
    <cfRule type="expression" dxfId="864" priority="583" stopIfTrue="1">
      <formula>W427&gt;0</formula>
    </cfRule>
  </conditionalFormatting>
  <conditionalFormatting sqref="X25">
    <cfRule type="expression" dxfId="863" priority="576" stopIfTrue="1">
      <formula>W25=0</formula>
    </cfRule>
  </conditionalFormatting>
  <conditionalFormatting sqref="D30:E30">
    <cfRule type="expression" dxfId="862" priority="577" stopIfTrue="1">
      <formula>F30=0</formula>
    </cfRule>
  </conditionalFormatting>
  <conditionalFormatting sqref="U29">
    <cfRule type="cellIs" dxfId="861" priority="578" stopIfTrue="1" operator="greaterThan">
      <formula>V29</formula>
    </cfRule>
    <cfRule type="cellIs" dxfId="860" priority="579" stopIfTrue="1" operator="lessThan">
      <formula>F30</formula>
    </cfRule>
  </conditionalFormatting>
  <conditionalFormatting sqref="D25:S27">
    <cfRule type="cellIs" dxfId="859" priority="580" stopIfTrue="1" operator="equal">
      <formula>"a"</formula>
    </cfRule>
    <cfRule type="cellIs" dxfId="858" priority="581" stopIfTrue="1" operator="equal">
      <formula>"s"</formula>
    </cfRule>
  </conditionalFormatting>
  <conditionalFormatting sqref="Z29:Z30">
    <cfRule type="cellIs" dxfId="857" priority="582" stopIfTrue="1" operator="equal">
      <formula>"a"</formula>
    </cfRule>
  </conditionalFormatting>
  <conditionalFormatting sqref="D28:S28">
    <cfRule type="cellIs" dxfId="856" priority="573" stopIfTrue="1" operator="equal">
      <formula>"a"</formula>
    </cfRule>
    <cfRule type="cellIs" dxfId="855" priority="574" stopIfTrue="1" operator="equal">
      <formula>"s"</formula>
    </cfRule>
  </conditionalFormatting>
  <conditionalFormatting sqref="Z28">
    <cfRule type="cellIs" dxfId="854" priority="575" stopIfTrue="1" operator="equal">
      <formula>"a"</formula>
    </cfRule>
  </conditionalFormatting>
  <conditionalFormatting sqref="U28">
    <cfRule type="expression" dxfId="853" priority="572" stopIfTrue="1">
      <formula>SUM(W28)&gt;0</formula>
    </cfRule>
  </conditionalFormatting>
  <conditionalFormatting sqref="U27">
    <cfRule type="expression" dxfId="852" priority="571">
      <formula>W28&gt;0</formula>
    </cfRule>
  </conditionalFormatting>
  <conditionalFormatting sqref="U26">
    <cfRule type="expression" dxfId="851" priority="570">
      <formula>W28&gt;0</formula>
    </cfRule>
  </conditionalFormatting>
  <conditionalFormatting sqref="X26">
    <cfRule type="expression" dxfId="850" priority="568" stopIfTrue="1">
      <formula>$W$28&gt;0</formula>
    </cfRule>
    <cfRule type="expression" dxfId="849" priority="569" stopIfTrue="1">
      <formula>W26=0</formula>
    </cfRule>
  </conditionalFormatting>
  <conditionalFormatting sqref="X27">
    <cfRule type="expression" dxfId="848" priority="566" stopIfTrue="1">
      <formula>$W$28&gt;0</formula>
    </cfRule>
    <cfRule type="expression" dxfId="847" priority="567" stopIfTrue="1">
      <formula>W27=0</formula>
    </cfRule>
  </conditionalFormatting>
  <conditionalFormatting sqref="X28">
    <cfRule type="expression" dxfId="846" priority="564" stopIfTrue="1">
      <formula>SUM($W$26:$W$27)&gt;0</formula>
    </cfRule>
    <cfRule type="expression" dxfId="845" priority="565" stopIfTrue="1">
      <formula>W28=0</formula>
    </cfRule>
  </conditionalFormatting>
  <conditionalFormatting sqref="Z52">
    <cfRule type="cellIs" dxfId="844" priority="563" stopIfTrue="1" operator="equal">
      <formula>"a"</formula>
    </cfRule>
  </conditionalFormatting>
  <conditionalFormatting sqref="D60:E60">
    <cfRule type="expression" dxfId="843" priority="557" stopIfTrue="1">
      <formula>F60=0</formula>
    </cfRule>
  </conditionalFormatting>
  <conditionalFormatting sqref="U59">
    <cfRule type="cellIs" dxfId="842" priority="558" stopIfTrue="1" operator="greaterThan">
      <formula>V59</formula>
    </cfRule>
    <cfRule type="cellIs" dxfId="841" priority="559" stopIfTrue="1" operator="lessThan">
      <formula>F60</formula>
    </cfRule>
  </conditionalFormatting>
  <conditionalFormatting sqref="X38:X39">
    <cfRule type="expression" dxfId="840" priority="555" stopIfTrue="1">
      <formula>W38=0</formula>
    </cfRule>
  </conditionalFormatting>
  <conditionalFormatting sqref="Z37:Z41">
    <cfRule type="cellIs" dxfId="839" priority="556" stopIfTrue="1" operator="equal">
      <formula>"a"</formula>
    </cfRule>
  </conditionalFormatting>
  <conditionalFormatting sqref="D41:E41">
    <cfRule type="expression" dxfId="838" priority="550" stopIfTrue="1">
      <formula>F41=0</formula>
    </cfRule>
  </conditionalFormatting>
  <conditionalFormatting sqref="U40">
    <cfRule type="cellIs" dxfId="837" priority="551" stopIfTrue="1" operator="greaterThan">
      <formula>V40</formula>
    </cfRule>
    <cfRule type="cellIs" dxfId="836" priority="552" stopIfTrue="1" operator="lessThan">
      <formula>F41</formula>
    </cfRule>
  </conditionalFormatting>
  <conditionalFormatting sqref="D38:S39">
    <cfRule type="cellIs" dxfId="835" priority="553" stopIfTrue="1" operator="equal">
      <formula>"a"</formula>
    </cfRule>
    <cfRule type="cellIs" dxfId="834" priority="554" stopIfTrue="1" operator="equal">
      <formula>"s"</formula>
    </cfRule>
  </conditionalFormatting>
  <conditionalFormatting sqref="X81:X84 X87:X88 X90:X91">
    <cfRule type="expression" dxfId="833" priority="548" stopIfTrue="1">
      <formula>W81=0</formula>
    </cfRule>
  </conditionalFormatting>
  <conditionalFormatting sqref="Z79:Z93">
    <cfRule type="cellIs" dxfId="832" priority="549" stopIfTrue="1" operator="equal">
      <formula>"a"</formula>
    </cfRule>
  </conditionalFormatting>
  <conditionalFormatting sqref="D93:E93">
    <cfRule type="expression" dxfId="831" priority="543" stopIfTrue="1">
      <formula>F93=0</formula>
    </cfRule>
  </conditionalFormatting>
  <conditionalFormatting sqref="U92">
    <cfRule type="cellIs" dxfId="830" priority="544" stopIfTrue="1" operator="greaterThan">
      <formula>V92</formula>
    </cfRule>
    <cfRule type="cellIs" dxfId="829" priority="545" stopIfTrue="1" operator="lessThan">
      <formula>F93</formula>
    </cfRule>
  </conditionalFormatting>
  <conditionalFormatting sqref="D81:S84 D87:S88 D90:S91">
    <cfRule type="cellIs" dxfId="828" priority="546" stopIfTrue="1" operator="equal">
      <formula>"a"</formula>
    </cfRule>
    <cfRule type="cellIs" dxfId="827" priority="547" stopIfTrue="1" operator="equal">
      <formula>"s"</formula>
    </cfRule>
  </conditionalFormatting>
  <conditionalFormatting sqref="X245:X246 X267 X269 X272:X274 X242 X248">
    <cfRule type="expression" dxfId="826" priority="536" stopIfTrue="1">
      <formula>W242=0</formula>
    </cfRule>
  </conditionalFormatting>
  <conditionalFormatting sqref="D264:E264 D280:E280">
    <cfRule type="expression" dxfId="825" priority="537" stopIfTrue="1">
      <formula>F264=0</formula>
    </cfRule>
  </conditionalFormatting>
  <conditionalFormatting sqref="U263 U279">
    <cfRule type="cellIs" dxfId="824" priority="538" stopIfTrue="1" operator="greaterThan">
      <formula>V263</formula>
    </cfRule>
    <cfRule type="cellIs" dxfId="823" priority="539" stopIfTrue="1" operator="lessThan">
      <formula>F264</formula>
    </cfRule>
  </conditionalFormatting>
  <conditionalFormatting sqref="D267 J267 H267 R267 L267 P267 F267 N267 H242 D245:D246 J245:J246 H245:H246 R245:R246 L245:L246 P245:P246 F245:F246 N245:N246 J242 L242 R242 F242 P242 D242 N242 N269 F269 P269 L269 R269 H269 J269 D269 D272:D274 J272:J274 H272:H274 R272:R274 L272:L274 P272:P274 F272:F274 N272:N274 N248 F248 P248 L248 R248 H248 J248 D248">
    <cfRule type="cellIs" dxfId="822" priority="540" stopIfTrue="1" operator="equal">
      <formula>"a"</formula>
    </cfRule>
    <cfRule type="cellIs" dxfId="821" priority="541" stopIfTrue="1" operator="equal">
      <formula>"s"</formula>
    </cfRule>
  </conditionalFormatting>
  <conditionalFormatting sqref="Z267 Z269 Z272:Z274 Z279:Z280 Z240:Z243 Z245:Z246 Z248 Z263:Z265">
    <cfRule type="cellIs" dxfId="820" priority="542" stopIfTrue="1" operator="equal">
      <formula>"a"</formula>
    </cfRule>
  </conditionalFormatting>
  <conditionalFormatting sqref="Z266">
    <cfRule type="cellIs" dxfId="819" priority="535" stopIfTrue="1" operator="equal">
      <formula>"a"</formula>
    </cfRule>
  </conditionalFormatting>
  <conditionalFormatting sqref="Z268">
    <cfRule type="cellIs" dxfId="818" priority="534" stopIfTrue="1" operator="equal">
      <formula>"a"</formula>
    </cfRule>
  </conditionalFormatting>
  <conditionalFormatting sqref="Z270">
    <cfRule type="cellIs" dxfId="817" priority="533" stopIfTrue="1" operator="equal">
      <formula>"a"</formula>
    </cfRule>
  </conditionalFormatting>
  <conditionalFormatting sqref="Z271">
    <cfRule type="cellIs" dxfId="816" priority="532" stopIfTrue="1" operator="equal">
      <formula>"a"</formula>
    </cfRule>
  </conditionalFormatting>
  <conditionalFormatting sqref="Z275:Z276">
    <cfRule type="cellIs" dxfId="815" priority="531" stopIfTrue="1" operator="equal">
      <formula>"a"</formula>
    </cfRule>
  </conditionalFormatting>
  <conditionalFormatting sqref="X277:X278">
    <cfRule type="expression" dxfId="814" priority="527" stopIfTrue="1">
      <formula>W277=0</formula>
    </cfRule>
  </conditionalFormatting>
  <conditionalFormatting sqref="D277:D278 J277:J278 H277:H278 R277:R278 L277:L278 P277:P278 F277:F278 N277:N278">
    <cfRule type="cellIs" dxfId="813" priority="528" stopIfTrue="1" operator="equal">
      <formula>"a"</formula>
    </cfRule>
    <cfRule type="cellIs" dxfId="812" priority="529" stopIfTrue="1" operator="equal">
      <formula>"s"</formula>
    </cfRule>
  </conditionalFormatting>
  <conditionalFormatting sqref="Z277:Z278">
    <cfRule type="cellIs" dxfId="811" priority="530" stopIfTrue="1" operator="equal">
      <formula>"a"</formula>
    </cfRule>
  </conditionalFormatting>
  <conditionalFormatting sqref="Z244">
    <cfRule type="cellIs" dxfId="810" priority="526" stopIfTrue="1" operator="equal">
      <formula>"a"</formula>
    </cfRule>
  </conditionalFormatting>
  <conditionalFormatting sqref="Z247">
    <cfRule type="cellIs" dxfId="809" priority="525" stopIfTrue="1" operator="equal">
      <formula>"a"</formula>
    </cfRule>
  </conditionalFormatting>
  <conditionalFormatting sqref="X249">
    <cfRule type="expression" dxfId="808" priority="476" stopIfTrue="1">
      <formula>SUM(W248,W250)&gt;0</formula>
    </cfRule>
    <cfRule type="expression" dxfId="807" priority="521" stopIfTrue="1">
      <formula>W249=0</formula>
    </cfRule>
  </conditionalFormatting>
  <conditionalFormatting sqref="N249 F249 P249 L249 R249 H249 J249 D249">
    <cfRule type="cellIs" dxfId="806" priority="522" stopIfTrue="1" operator="equal">
      <formula>"a"</formula>
    </cfRule>
    <cfRule type="cellIs" dxfId="805" priority="523" stopIfTrue="1" operator="equal">
      <formula>"s"</formula>
    </cfRule>
  </conditionalFormatting>
  <conditionalFormatting sqref="Z249">
    <cfRule type="cellIs" dxfId="804" priority="524" stopIfTrue="1" operator="equal">
      <formula>"a"</formula>
    </cfRule>
  </conditionalFormatting>
  <conditionalFormatting sqref="X250">
    <cfRule type="expression" dxfId="803" priority="475" stopIfTrue="1">
      <formula>SUM(W248:W249)&gt;0</formula>
    </cfRule>
    <cfRule type="expression" dxfId="802" priority="517" stopIfTrue="1">
      <formula>W250=0</formula>
    </cfRule>
  </conditionalFormatting>
  <conditionalFormatting sqref="N250 F250 P250 L250 R250 H250 J250 D250">
    <cfRule type="cellIs" dxfId="801" priority="518" stopIfTrue="1" operator="equal">
      <formula>"a"</formula>
    </cfRule>
    <cfRule type="cellIs" dxfId="800" priority="519" stopIfTrue="1" operator="equal">
      <formula>"s"</formula>
    </cfRule>
  </conditionalFormatting>
  <conditionalFormatting sqref="Z250">
    <cfRule type="cellIs" dxfId="799" priority="520" stopIfTrue="1" operator="equal">
      <formula>"a"</formula>
    </cfRule>
  </conditionalFormatting>
  <conditionalFormatting sqref="X251">
    <cfRule type="expression" dxfId="798" priority="471" stopIfTrue="1">
      <formula>SUM(W252:W253)&gt;0</formula>
    </cfRule>
    <cfRule type="expression" dxfId="797" priority="513" stopIfTrue="1">
      <formula>W251=0</formula>
    </cfRule>
  </conditionalFormatting>
  <conditionalFormatting sqref="N251 F251 P251 L251 R251 H251 J251 D251">
    <cfRule type="cellIs" dxfId="796" priority="514" stopIfTrue="1" operator="equal">
      <formula>"a"</formula>
    </cfRule>
    <cfRule type="cellIs" dxfId="795" priority="515" stopIfTrue="1" operator="equal">
      <formula>"s"</formula>
    </cfRule>
  </conditionalFormatting>
  <conditionalFormatting sqref="Z251">
    <cfRule type="cellIs" dxfId="794" priority="516" stopIfTrue="1" operator="equal">
      <formula>"a"</formula>
    </cfRule>
  </conditionalFormatting>
  <conditionalFormatting sqref="X252">
    <cfRule type="expression" dxfId="793" priority="470" stopIfTrue="1">
      <formula>SUM(W251,W253)&gt;0</formula>
    </cfRule>
    <cfRule type="expression" dxfId="792" priority="509" stopIfTrue="1">
      <formula>W252=0</formula>
    </cfRule>
  </conditionalFormatting>
  <conditionalFormatting sqref="N252 F252 P252 L252 R252 H252 J252 D252">
    <cfRule type="cellIs" dxfId="791" priority="510" stopIfTrue="1" operator="equal">
      <formula>"a"</formula>
    </cfRule>
    <cfRule type="cellIs" dxfId="790" priority="511" stopIfTrue="1" operator="equal">
      <formula>"s"</formula>
    </cfRule>
  </conditionalFormatting>
  <conditionalFormatting sqref="Z252">
    <cfRule type="cellIs" dxfId="789" priority="512" stopIfTrue="1" operator="equal">
      <formula>"a"</formula>
    </cfRule>
  </conditionalFormatting>
  <conditionalFormatting sqref="X253">
    <cfRule type="expression" dxfId="788" priority="469" stopIfTrue="1">
      <formula>SUM(W251:W252)&gt;0</formula>
    </cfRule>
    <cfRule type="expression" dxfId="787" priority="505" stopIfTrue="1">
      <formula>W253=0</formula>
    </cfRule>
  </conditionalFormatting>
  <conditionalFormatting sqref="N253 F253 P253 L253 R253 H253 J253 D253">
    <cfRule type="cellIs" dxfId="786" priority="506" stopIfTrue="1" operator="equal">
      <formula>"a"</formula>
    </cfRule>
    <cfRule type="cellIs" dxfId="785" priority="507" stopIfTrue="1" operator="equal">
      <formula>"s"</formula>
    </cfRule>
  </conditionalFormatting>
  <conditionalFormatting sqref="Z253">
    <cfRule type="cellIs" dxfId="784" priority="508" stopIfTrue="1" operator="equal">
      <formula>"a"</formula>
    </cfRule>
  </conditionalFormatting>
  <conditionalFormatting sqref="Z256">
    <cfRule type="cellIs" dxfId="783" priority="504" stopIfTrue="1" operator="equal">
      <formula>"a"</formula>
    </cfRule>
  </conditionalFormatting>
  <conditionalFormatting sqref="X258">
    <cfRule type="expression" dxfId="782" priority="500" stopIfTrue="1">
      <formula>W258=0</formula>
    </cfRule>
  </conditionalFormatting>
  <conditionalFormatting sqref="D258 J258 H258 R258 L258 P258 F258 N258">
    <cfRule type="cellIs" dxfId="781" priority="501" stopIfTrue="1" operator="equal">
      <formula>"a"</formula>
    </cfRule>
    <cfRule type="cellIs" dxfId="780" priority="502" stopIfTrue="1" operator="equal">
      <formula>"s"</formula>
    </cfRule>
  </conditionalFormatting>
  <conditionalFormatting sqref="Z258">
    <cfRule type="cellIs" dxfId="779" priority="503" stopIfTrue="1" operator="equal">
      <formula>"a"</formula>
    </cfRule>
  </conditionalFormatting>
  <conditionalFormatting sqref="Z257">
    <cfRule type="cellIs" dxfId="778" priority="499" stopIfTrue="1" operator="equal">
      <formula>"a"</formula>
    </cfRule>
  </conditionalFormatting>
  <conditionalFormatting sqref="X259">
    <cfRule type="expression" dxfId="777" priority="495" stopIfTrue="1">
      <formula>W259=0</formula>
    </cfRule>
  </conditionalFormatting>
  <conditionalFormatting sqref="D259 J259 H259 R259 L259 P259 F259 N259">
    <cfRule type="cellIs" dxfId="776" priority="496" stopIfTrue="1" operator="equal">
      <formula>"a"</formula>
    </cfRule>
    <cfRule type="cellIs" dxfId="775" priority="497" stopIfTrue="1" operator="equal">
      <formula>"s"</formula>
    </cfRule>
  </conditionalFormatting>
  <conditionalFormatting sqref="Z259">
    <cfRule type="cellIs" dxfId="774" priority="498" stopIfTrue="1" operator="equal">
      <formula>"a"</formula>
    </cfRule>
  </conditionalFormatting>
  <conditionalFormatting sqref="X260">
    <cfRule type="expression" dxfId="773" priority="491" stopIfTrue="1">
      <formula>W260=0</formula>
    </cfRule>
  </conditionalFormatting>
  <conditionalFormatting sqref="D260 J260 H260 R260 L260 P260 F260 N260">
    <cfRule type="cellIs" dxfId="772" priority="492" stopIfTrue="1" operator="equal">
      <formula>"a"</formula>
    </cfRule>
    <cfRule type="cellIs" dxfId="771" priority="493" stopIfTrue="1" operator="equal">
      <formula>"s"</formula>
    </cfRule>
  </conditionalFormatting>
  <conditionalFormatting sqref="Z260">
    <cfRule type="cellIs" dxfId="770" priority="494" stopIfTrue="1" operator="equal">
      <formula>"a"</formula>
    </cfRule>
  </conditionalFormatting>
  <conditionalFormatting sqref="Z261">
    <cfRule type="cellIs" dxfId="769" priority="490" stopIfTrue="1" operator="equal">
      <formula>"a"</formula>
    </cfRule>
  </conditionalFormatting>
  <conditionalFormatting sqref="X262">
    <cfRule type="expression" dxfId="768" priority="486" stopIfTrue="1">
      <formula>W262=0</formula>
    </cfRule>
  </conditionalFormatting>
  <conditionalFormatting sqref="D262 J262 H262 R262 L262 P262 F262 N262">
    <cfRule type="cellIs" dxfId="767" priority="487" stopIfTrue="1" operator="equal">
      <formula>"a"</formula>
    </cfRule>
    <cfRule type="cellIs" dxfId="766" priority="488" stopIfTrue="1" operator="equal">
      <formula>"s"</formula>
    </cfRule>
  </conditionalFormatting>
  <conditionalFormatting sqref="Z262">
    <cfRule type="cellIs" dxfId="765" priority="489" stopIfTrue="1" operator="equal">
      <formula>"a"</formula>
    </cfRule>
  </conditionalFormatting>
  <conditionalFormatting sqref="X275">
    <cfRule type="expression" dxfId="764" priority="478" stopIfTrue="1">
      <formula>SUM(W276)&gt;0</formula>
    </cfRule>
    <cfRule type="expression" dxfId="763" priority="479" stopIfTrue="1">
      <formula>W275=0</formula>
    </cfRule>
  </conditionalFormatting>
  <conditionalFormatting sqref="X276">
    <cfRule type="expression" dxfId="762" priority="480" stopIfTrue="1">
      <formula>SUM(W275)&gt;0</formula>
    </cfRule>
    <cfRule type="expression" dxfId="761" priority="481" stopIfTrue="1">
      <formula>W276=0</formula>
    </cfRule>
  </conditionalFormatting>
  <conditionalFormatting sqref="D275:S276">
    <cfRule type="cellIs" dxfId="760" priority="482" stopIfTrue="1" operator="equal">
      <formula>"a"</formula>
    </cfRule>
    <cfRule type="cellIs" dxfId="759" priority="483" stopIfTrue="1" operator="equal">
      <formula>"s"</formula>
    </cfRule>
  </conditionalFormatting>
  <conditionalFormatting sqref="X248">
    <cfRule type="expression" dxfId="758" priority="477" stopIfTrue="1">
      <formula>SUM(W249:W250)&gt;0</formula>
    </cfRule>
  </conditionalFormatting>
  <conditionalFormatting sqref="U248">
    <cfRule type="expression" dxfId="757" priority="474" stopIfTrue="1">
      <formula>SUM(W249:W250)&gt;0</formula>
    </cfRule>
  </conditionalFormatting>
  <conditionalFormatting sqref="U249">
    <cfRule type="expression" dxfId="756" priority="473" stopIfTrue="1">
      <formula>W249&gt;0</formula>
    </cfRule>
  </conditionalFormatting>
  <conditionalFormatting sqref="U250">
    <cfRule type="expression" dxfId="755" priority="472" stopIfTrue="1">
      <formula>W250&gt;0</formula>
    </cfRule>
  </conditionalFormatting>
  <conditionalFormatting sqref="U251">
    <cfRule type="expression" dxfId="754" priority="468" stopIfTrue="1">
      <formula>SUM($W$252:$W$253)&gt;0</formula>
    </cfRule>
  </conditionalFormatting>
  <conditionalFormatting sqref="U252">
    <cfRule type="expression" dxfId="753" priority="467" stopIfTrue="1">
      <formula>$W$252&gt;0</formula>
    </cfRule>
  </conditionalFormatting>
  <conditionalFormatting sqref="U253">
    <cfRule type="expression" dxfId="752" priority="466" stopIfTrue="1">
      <formula>$W$253&gt;0</formula>
    </cfRule>
  </conditionalFormatting>
  <conditionalFormatting sqref="U275">
    <cfRule type="expression" dxfId="751" priority="1468" stopIfTrue="1">
      <formula>SUM(W276)&gt;0</formula>
    </cfRule>
  </conditionalFormatting>
  <conditionalFormatting sqref="U276">
    <cfRule type="expression" dxfId="750" priority="1469" stopIfTrue="1">
      <formula>SUM(W276)&gt;0</formula>
    </cfRule>
  </conditionalFormatting>
  <conditionalFormatting sqref="X289:X290 X282:X284 X292">
    <cfRule type="expression" dxfId="749" priority="457" stopIfTrue="1">
      <formula>W282=0</formula>
    </cfRule>
  </conditionalFormatting>
  <conditionalFormatting sqref="X297:X301">
    <cfRule type="expression" dxfId="748" priority="369" stopIfTrue="1">
      <formula>SUM($W$297:$W$301)&gt;0</formula>
    </cfRule>
    <cfRule type="expression" dxfId="747" priority="458" stopIfTrue="1">
      <formula>W297=0</formula>
    </cfRule>
  </conditionalFormatting>
  <conditionalFormatting sqref="D286:E286 D356:E356">
    <cfRule type="expression" dxfId="746" priority="459" stopIfTrue="1">
      <formula>F286=0</formula>
    </cfRule>
  </conditionalFormatting>
  <conditionalFormatting sqref="U285 U355">
    <cfRule type="cellIs" dxfId="745" priority="460" stopIfTrue="1" operator="greaterThan">
      <formula>V285</formula>
    </cfRule>
    <cfRule type="cellIs" dxfId="744" priority="461" stopIfTrue="1" operator="lessThan">
      <formula>F286</formula>
    </cfRule>
  </conditionalFormatting>
  <conditionalFormatting sqref="D289:S290 D282:S284 D292:S292 D297:S301">
    <cfRule type="cellIs" dxfId="743" priority="462" stopIfTrue="1" operator="equal">
      <formula>"a"</formula>
    </cfRule>
    <cfRule type="cellIs" dxfId="742" priority="463" stopIfTrue="1" operator="equal">
      <formula>"s"</formula>
    </cfRule>
  </conditionalFormatting>
  <conditionalFormatting sqref="Z281:Z287 Z289:Z290 Z292 Z316:Z321 Z355:Z356 Z349 Z296:Z301">
    <cfRule type="cellIs" dxfId="741" priority="464" stopIfTrue="1" operator="equal">
      <formula>"a"</formula>
    </cfRule>
  </conditionalFormatting>
  <conditionalFormatting sqref="Z288">
    <cfRule type="cellIs" dxfId="740" priority="455" stopIfTrue="1" operator="equal">
      <formula>"a"</formula>
    </cfRule>
  </conditionalFormatting>
  <conditionalFormatting sqref="Z291">
    <cfRule type="cellIs" dxfId="739" priority="454" stopIfTrue="1" operator="equal">
      <formula>"a"</formula>
    </cfRule>
  </conditionalFormatting>
  <conditionalFormatting sqref="Z293">
    <cfRule type="cellIs" dxfId="738" priority="453" stopIfTrue="1" operator="equal">
      <formula>"a"</formula>
    </cfRule>
  </conditionalFormatting>
  <conditionalFormatting sqref="Z294">
    <cfRule type="cellIs" dxfId="737" priority="452" stopIfTrue="1" operator="equal">
      <formula>"a"</formula>
    </cfRule>
  </conditionalFormatting>
  <conditionalFormatting sqref="X295">
    <cfRule type="expression" dxfId="736" priority="448" stopIfTrue="1">
      <formula>W295=0</formula>
    </cfRule>
  </conditionalFormatting>
  <conditionalFormatting sqref="D295:S295">
    <cfRule type="cellIs" dxfId="735" priority="449" stopIfTrue="1" operator="equal">
      <formula>"a"</formula>
    </cfRule>
    <cfRule type="cellIs" dxfId="734" priority="450" stopIfTrue="1" operator="equal">
      <formula>"s"</formula>
    </cfRule>
  </conditionalFormatting>
  <conditionalFormatting sqref="Z295">
    <cfRule type="cellIs" dxfId="733" priority="451" stopIfTrue="1" operator="equal">
      <formula>"a"</formula>
    </cfRule>
  </conditionalFormatting>
  <conditionalFormatting sqref="Z302">
    <cfRule type="cellIs" dxfId="732" priority="447" stopIfTrue="1" operator="equal">
      <formula>"a"</formula>
    </cfRule>
  </conditionalFormatting>
  <conditionalFormatting sqref="X303">
    <cfRule type="expression" dxfId="731" priority="443" stopIfTrue="1">
      <formula>W303=0</formula>
    </cfRule>
  </conditionalFormatting>
  <conditionalFormatting sqref="D303:S303">
    <cfRule type="cellIs" dxfId="730" priority="444" stopIfTrue="1" operator="equal">
      <formula>"a"</formula>
    </cfRule>
    <cfRule type="cellIs" dxfId="729" priority="445" stopIfTrue="1" operator="equal">
      <formula>"s"</formula>
    </cfRule>
  </conditionalFormatting>
  <conditionalFormatting sqref="Z303">
    <cfRule type="cellIs" dxfId="728" priority="446" stopIfTrue="1" operator="equal">
      <formula>"a"</formula>
    </cfRule>
  </conditionalFormatting>
  <conditionalFormatting sqref="X315">
    <cfRule type="expression" dxfId="727" priority="439" stopIfTrue="1">
      <formula>W315=0</formula>
    </cfRule>
  </conditionalFormatting>
  <conditionalFormatting sqref="D315:S315">
    <cfRule type="cellIs" dxfId="726" priority="440" stopIfTrue="1" operator="equal">
      <formula>"a"</formula>
    </cfRule>
    <cfRule type="cellIs" dxfId="725" priority="441" stopIfTrue="1" operator="equal">
      <formula>"s"</formula>
    </cfRule>
  </conditionalFormatting>
  <conditionalFormatting sqref="Z315">
    <cfRule type="cellIs" dxfId="724" priority="442" stopIfTrue="1" operator="equal">
      <formula>"a"</formula>
    </cfRule>
  </conditionalFormatting>
  <conditionalFormatting sqref="X317:X325">
    <cfRule type="expression" dxfId="723" priority="364" stopIfTrue="1">
      <formula>SUM($W$317:$W$325)&gt;0</formula>
    </cfRule>
    <cfRule type="expression" dxfId="722" priority="436" stopIfTrue="1">
      <formula>W317=0</formula>
    </cfRule>
  </conditionalFormatting>
  <conditionalFormatting sqref="D317:S321">
    <cfRule type="cellIs" dxfId="721" priority="437" stopIfTrue="1" operator="equal">
      <formula>"a"</formula>
    </cfRule>
    <cfRule type="cellIs" dxfId="720" priority="438" stopIfTrue="1" operator="equal">
      <formula>"s"</formula>
    </cfRule>
  </conditionalFormatting>
  <conditionalFormatting sqref="Z322:Z324 Z326">
    <cfRule type="cellIs" dxfId="719" priority="435" stopIfTrue="1" operator="equal">
      <formula>"a"</formula>
    </cfRule>
  </conditionalFormatting>
  <conditionalFormatting sqref="X322">
    <cfRule type="expression" dxfId="718" priority="432" stopIfTrue="1">
      <formula>W322=0</formula>
    </cfRule>
  </conditionalFormatting>
  <conditionalFormatting sqref="Z327">
    <cfRule type="cellIs" dxfId="717" priority="431" stopIfTrue="1" operator="equal">
      <formula>"a"</formula>
    </cfRule>
  </conditionalFormatting>
  <conditionalFormatting sqref="Z338:Z343">
    <cfRule type="cellIs" dxfId="716" priority="430" stopIfTrue="1" operator="equal">
      <formula>"a"</formula>
    </cfRule>
  </conditionalFormatting>
  <conditionalFormatting sqref="X328">
    <cfRule type="expression" dxfId="715" priority="426" stopIfTrue="1">
      <formula>W328=0</formula>
    </cfRule>
  </conditionalFormatting>
  <conditionalFormatting sqref="D328:S328">
    <cfRule type="cellIs" dxfId="714" priority="427" stopIfTrue="1" operator="equal">
      <formula>"a"</formula>
    </cfRule>
    <cfRule type="cellIs" dxfId="713" priority="428" stopIfTrue="1" operator="equal">
      <formula>"s"</formula>
    </cfRule>
  </conditionalFormatting>
  <conditionalFormatting sqref="Z328">
    <cfRule type="cellIs" dxfId="712" priority="429" stopIfTrue="1" operator="equal">
      <formula>"a"</formula>
    </cfRule>
  </conditionalFormatting>
  <conditionalFormatting sqref="X337">
    <cfRule type="expression" dxfId="711" priority="422" stopIfTrue="1">
      <formula>W337=0</formula>
    </cfRule>
  </conditionalFormatting>
  <conditionalFormatting sqref="D337:S337">
    <cfRule type="cellIs" dxfId="710" priority="423" stopIfTrue="1" operator="equal">
      <formula>"a"</formula>
    </cfRule>
    <cfRule type="cellIs" dxfId="709" priority="424" stopIfTrue="1" operator="equal">
      <formula>"s"</formula>
    </cfRule>
  </conditionalFormatting>
  <conditionalFormatting sqref="Z337">
    <cfRule type="cellIs" dxfId="708" priority="425" stopIfTrue="1" operator="equal">
      <formula>"a"</formula>
    </cfRule>
  </conditionalFormatting>
  <conditionalFormatting sqref="D339:S343">
    <cfRule type="cellIs" dxfId="707" priority="420" stopIfTrue="1" operator="equal">
      <formula>"a"</formula>
    </cfRule>
    <cfRule type="cellIs" dxfId="706" priority="421" stopIfTrue="1" operator="equal">
      <formula>"s"</formula>
    </cfRule>
  </conditionalFormatting>
  <conditionalFormatting sqref="Z345">
    <cfRule type="cellIs" dxfId="705" priority="418" stopIfTrue="1" operator="equal">
      <formula>"a"</formula>
    </cfRule>
  </conditionalFormatting>
  <conditionalFormatting sqref="X345">
    <cfRule type="expression" dxfId="704" priority="417" stopIfTrue="1">
      <formula>W345=0</formula>
    </cfRule>
  </conditionalFormatting>
  <conditionalFormatting sqref="X346">
    <cfRule type="expression" dxfId="703" priority="413" stopIfTrue="1">
      <formula>W346=0</formula>
    </cfRule>
  </conditionalFormatting>
  <conditionalFormatting sqref="D346:S346">
    <cfRule type="cellIs" dxfId="702" priority="414" stopIfTrue="1" operator="equal">
      <formula>"a"</formula>
    </cfRule>
    <cfRule type="cellIs" dxfId="701" priority="415" stopIfTrue="1" operator="equal">
      <formula>"s"</formula>
    </cfRule>
  </conditionalFormatting>
  <conditionalFormatting sqref="Z346">
    <cfRule type="cellIs" dxfId="700" priority="416" stopIfTrue="1" operator="equal">
      <formula>"a"</formula>
    </cfRule>
  </conditionalFormatting>
  <conditionalFormatting sqref="Z347 Z352">
    <cfRule type="cellIs" dxfId="699" priority="412" stopIfTrue="1" operator="equal">
      <formula>"a"</formula>
    </cfRule>
  </conditionalFormatting>
  <conditionalFormatting sqref="X352">
    <cfRule type="expression" dxfId="698" priority="409" stopIfTrue="1">
      <formula>W352=0</formula>
    </cfRule>
  </conditionalFormatting>
  <conditionalFormatting sqref="D349:S349">
    <cfRule type="cellIs" dxfId="697" priority="410" stopIfTrue="1" operator="equal">
      <formula>"a"</formula>
    </cfRule>
    <cfRule type="cellIs" dxfId="696" priority="411" stopIfTrue="1" operator="equal">
      <formula>"s"</formula>
    </cfRule>
  </conditionalFormatting>
  <conditionalFormatting sqref="Z353">
    <cfRule type="cellIs" dxfId="695" priority="408" stopIfTrue="1" operator="equal">
      <formula>"a"</formula>
    </cfRule>
  </conditionalFormatting>
  <conditionalFormatting sqref="X354">
    <cfRule type="expression" dxfId="694" priority="404" stopIfTrue="1">
      <formula>W354=0</formula>
    </cfRule>
  </conditionalFormatting>
  <conditionalFormatting sqref="D354:S354">
    <cfRule type="cellIs" dxfId="693" priority="405" stopIfTrue="1" operator="equal">
      <formula>"a"</formula>
    </cfRule>
    <cfRule type="cellIs" dxfId="692" priority="406" stopIfTrue="1" operator="equal">
      <formula>"s"</formula>
    </cfRule>
  </conditionalFormatting>
  <conditionalFormatting sqref="Z354">
    <cfRule type="cellIs" dxfId="691" priority="407" stopIfTrue="1" operator="equal">
      <formula>"a"</formula>
    </cfRule>
  </conditionalFormatting>
  <conditionalFormatting sqref="Z304:Z309">
    <cfRule type="cellIs" dxfId="690" priority="403" stopIfTrue="1" operator="equal">
      <formula>"a"</formula>
    </cfRule>
  </conditionalFormatting>
  <conditionalFormatting sqref="X305:X313">
    <cfRule type="expression" dxfId="689" priority="368" stopIfTrue="1">
      <formula>SUM($W$305:$W$313)&gt;0</formula>
    </cfRule>
    <cfRule type="expression" dxfId="688" priority="400" stopIfTrue="1">
      <formula>W305=0</formula>
    </cfRule>
  </conditionalFormatting>
  <conditionalFormatting sqref="D305:S312">
    <cfRule type="cellIs" dxfId="687" priority="401" stopIfTrue="1" operator="equal">
      <formula>"a"</formula>
    </cfRule>
    <cfRule type="cellIs" dxfId="686" priority="402" stopIfTrue="1" operator="equal">
      <formula>"s"</formula>
    </cfRule>
  </conditionalFormatting>
  <conditionalFormatting sqref="Z310:Z312 Z314">
    <cfRule type="cellIs" dxfId="685" priority="399" stopIfTrue="1" operator="equal">
      <formula>"a"</formula>
    </cfRule>
  </conditionalFormatting>
  <conditionalFormatting sqref="X310">
    <cfRule type="expression" dxfId="684" priority="398" stopIfTrue="1">
      <formula>W310=0</formula>
    </cfRule>
  </conditionalFormatting>
  <conditionalFormatting sqref="Z329:Z334">
    <cfRule type="cellIs" dxfId="683" priority="397" stopIfTrue="1" operator="equal">
      <formula>"a"</formula>
    </cfRule>
  </conditionalFormatting>
  <conditionalFormatting sqref="X330:X335">
    <cfRule type="expression" dxfId="682" priority="362" stopIfTrue="1">
      <formula>SUM($W$330:$W$335)&gt;0</formula>
    </cfRule>
    <cfRule type="expression" dxfId="681" priority="394" stopIfTrue="1">
      <formula>W330=0</formula>
    </cfRule>
  </conditionalFormatting>
  <conditionalFormatting sqref="D330:S334">
    <cfRule type="cellIs" dxfId="680" priority="395" stopIfTrue="1" operator="equal">
      <formula>"a"</formula>
    </cfRule>
    <cfRule type="cellIs" dxfId="679" priority="396" stopIfTrue="1" operator="equal">
      <formula>"s"</formula>
    </cfRule>
  </conditionalFormatting>
  <conditionalFormatting sqref="Z336">
    <cfRule type="cellIs" dxfId="678" priority="393" stopIfTrue="1" operator="equal">
      <formula>"a"</formula>
    </cfRule>
  </conditionalFormatting>
  <conditionalFormatting sqref="X336">
    <cfRule type="expression" dxfId="677" priority="392" stopIfTrue="1">
      <formula>W336=0</formula>
    </cfRule>
  </conditionalFormatting>
  <conditionalFormatting sqref="Z313">
    <cfRule type="cellIs" dxfId="676" priority="391" stopIfTrue="1" operator="equal">
      <formula>"a"</formula>
    </cfRule>
  </conditionalFormatting>
  <conditionalFormatting sqref="X313">
    <cfRule type="expression" dxfId="675" priority="388" stopIfTrue="1">
      <formula>W313&gt;0</formula>
    </cfRule>
  </conditionalFormatting>
  <conditionalFormatting sqref="D313:S313">
    <cfRule type="cellIs" dxfId="674" priority="389" stopIfTrue="1" operator="equal">
      <formula>"a"</formula>
    </cfRule>
    <cfRule type="cellIs" dxfId="673" priority="390" stopIfTrue="1" operator="equal">
      <formula>"s"</formula>
    </cfRule>
  </conditionalFormatting>
  <conditionalFormatting sqref="Z325">
    <cfRule type="cellIs" dxfId="672" priority="387" stopIfTrue="1" operator="equal">
      <formula>"a"</formula>
    </cfRule>
  </conditionalFormatting>
  <conditionalFormatting sqref="D325:S325">
    <cfRule type="cellIs" dxfId="671" priority="385" stopIfTrue="1" operator="equal">
      <formula>"a"</formula>
    </cfRule>
    <cfRule type="cellIs" dxfId="670" priority="386" stopIfTrue="1" operator="equal">
      <formula>"s"</formula>
    </cfRule>
  </conditionalFormatting>
  <conditionalFormatting sqref="Z335">
    <cfRule type="cellIs" dxfId="669" priority="384" stopIfTrue="1" operator="equal">
      <formula>"a"</formula>
    </cfRule>
  </conditionalFormatting>
  <conditionalFormatting sqref="D335:S335">
    <cfRule type="cellIs" dxfId="668" priority="382" stopIfTrue="1" operator="equal">
      <formula>"a"</formula>
    </cfRule>
    <cfRule type="cellIs" dxfId="667" priority="383" stopIfTrue="1" operator="equal">
      <formula>"s"</formula>
    </cfRule>
  </conditionalFormatting>
  <conditionalFormatting sqref="Z344">
    <cfRule type="cellIs" dxfId="666" priority="381" stopIfTrue="1" operator="equal">
      <formula>"a"</formula>
    </cfRule>
  </conditionalFormatting>
  <conditionalFormatting sqref="D344:S344">
    <cfRule type="cellIs" dxfId="665" priority="379" stopIfTrue="1" operator="equal">
      <formula>"a"</formula>
    </cfRule>
    <cfRule type="cellIs" dxfId="664" priority="380" stopIfTrue="1" operator="equal">
      <formula>"s"</formula>
    </cfRule>
  </conditionalFormatting>
  <conditionalFormatting sqref="Z350">
    <cfRule type="cellIs" dxfId="663" priority="378" stopIfTrue="1" operator="equal">
      <formula>"a"</formula>
    </cfRule>
  </conditionalFormatting>
  <conditionalFormatting sqref="D350:S350">
    <cfRule type="cellIs" dxfId="662" priority="376" stopIfTrue="1" operator="equal">
      <formula>"a"</formula>
    </cfRule>
    <cfRule type="cellIs" dxfId="661" priority="377" stopIfTrue="1" operator="equal">
      <formula>"s"</formula>
    </cfRule>
  </conditionalFormatting>
  <conditionalFormatting sqref="Z348">
    <cfRule type="cellIs" dxfId="660" priority="375" stopIfTrue="1" operator="equal">
      <formula>"a"</formula>
    </cfRule>
  </conditionalFormatting>
  <conditionalFormatting sqref="D348:S348">
    <cfRule type="cellIs" dxfId="659" priority="373" stopIfTrue="1" operator="equal">
      <formula>"a"</formula>
    </cfRule>
    <cfRule type="cellIs" dxfId="658" priority="374" stopIfTrue="1" operator="equal">
      <formula>"s"</formula>
    </cfRule>
  </conditionalFormatting>
  <conditionalFormatting sqref="Z351">
    <cfRule type="cellIs" dxfId="657" priority="371" stopIfTrue="1" operator="equal">
      <formula>"a"</formula>
    </cfRule>
  </conditionalFormatting>
  <conditionalFormatting sqref="X351">
    <cfRule type="expression" dxfId="656" priority="370" stopIfTrue="1">
      <formula>W351=0</formula>
    </cfRule>
  </conditionalFormatting>
  <conditionalFormatting sqref="X314">
    <cfRule type="expression" dxfId="655" priority="367" stopIfTrue="1">
      <formula>W314=0</formula>
    </cfRule>
  </conditionalFormatting>
  <conditionalFormatting sqref="C314">
    <cfRule type="expression" dxfId="654" priority="366" stopIfTrue="1">
      <formula>COUNTIF($D$313:$S$313,"a")&gt;0</formula>
    </cfRule>
  </conditionalFormatting>
  <conditionalFormatting sqref="X326">
    <cfRule type="expression" dxfId="653" priority="365" stopIfTrue="1">
      <formula>W326=0</formula>
    </cfRule>
  </conditionalFormatting>
  <conditionalFormatting sqref="C326">
    <cfRule type="expression" dxfId="652" priority="363" stopIfTrue="1">
      <formula>COUNTIF($D$325:$S$325,"a")&gt;0</formula>
    </cfRule>
  </conditionalFormatting>
  <conditionalFormatting sqref="C336">
    <cfRule type="expression" dxfId="651" priority="361" stopIfTrue="1">
      <formula>COUNTIF($D$335:$S$335,"a")&gt;0</formula>
    </cfRule>
  </conditionalFormatting>
  <conditionalFormatting sqref="D322:S324">
    <cfRule type="cellIs" dxfId="650" priority="433" stopIfTrue="1" operator="equal">
      <formula>"a"</formula>
    </cfRule>
    <cfRule type="cellIs" dxfId="649" priority="434" stopIfTrue="1" operator="equal">
      <formula>"s"</formula>
    </cfRule>
  </conditionalFormatting>
  <conditionalFormatting sqref="X291">
    <cfRule type="expression" dxfId="648" priority="355" stopIfTrue="1">
      <formula>W291=0</formula>
    </cfRule>
  </conditionalFormatting>
  <conditionalFormatting sqref="C291">
    <cfRule type="expression" dxfId="647" priority="354" stopIfTrue="1">
      <formula>COUNTIF($D$290:$S$290,"a")&gt;0</formula>
    </cfRule>
  </conditionalFormatting>
  <conditionalFormatting sqref="D385:E385">
    <cfRule type="expression" dxfId="646" priority="340" stopIfTrue="1">
      <formula>F385=0</formula>
    </cfRule>
  </conditionalFormatting>
  <conditionalFormatting sqref="U384">
    <cfRule type="cellIs" dxfId="645" priority="341" stopIfTrue="1" operator="greaterThan">
      <formula>V384</formula>
    </cfRule>
    <cfRule type="cellIs" dxfId="644" priority="342" stopIfTrue="1" operator="lessThan">
      <formula>F385</formula>
    </cfRule>
  </conditionalFormatting>
  <conditionalFormatting sqref="Z375 Z384:Z385">
    <cfRule type="cellIs" dxfId="643" priority="345" stopIfTrue="1" operator="equal">
      <formula>"a"</formula>
    </cfRule>
  </conditionalFormatting>
  <conditionalFormatting sqref="X339:X344">
    <cfRule type="expression" dxfId="642" priority="1470" stopIfTrue="1">
      <formula>SUM($W$339:$W$344)&gt;0</formula>
    </cfRule>
    <cfRule type="expression" dxfId="641" priority="1471" stopIfTrue="1">
      <formula>W339=0</formula>
    </cfRule>
  </conditionalFormatting>
  <conditionalFormatting sqref="X348:X350">
    <cfRule type="expression" dxfId="640" priority="1472" stopIfTrue="1">
      <formula>SUM($W$348:$W$350)&gt;0</formula>
    </cfRule>
    <cfRule type="expression" dxfId="639" priority="1473" stopIfTrue="1">
      <formula>W348=0</formula>
    </cfRule>
  </conditionalFormatting>
  <conditionalFormatting sqref="C345">
    <cfRule type="expression" dxfId="638" priority="1474" stopIfTrue="1">
      <formula>COUNTIF($D$344:$S$344,"a")&gt;0</formula>
    </cfRule>
  </conditionalFormatting>
  <conditionalFormatting sqref="C351">
    <cfRule type="expression" dxfId="637" priority="1475" stopIfTrue="1">
      <formula>COUNTIF($D$348:$S$348,"a")&gt;0</formula>
    </cfRule>
  </conditionalFormatting>
  <conditionalFormatting sqref="C352">
    <cfRule type="expression" dxfId="636" priority="1476" stopIfTrue="1">
      <formula>COUNTIF($D$350:$S$350,"a")&gt;0</formula>
    </cfRule>
  </conditionalFormatting>
  <conditionalFormatting sqref="X408:X411">
    <cfRule type="expression" dxfId="635" priority="318" stopIfTrue="1">
      <formula>W408=0</formula>
    </cfRule>
  </conditionalFormatting>
  <conditionalFormatting sqref="D413:E413">
    <cfRule type="expression" dxfId="634" priority="319" stopIfTrue="1">
      <formula>F413=0</formula>
    </cfRule>
  </conditionalFormatting>
  <conditionalFormatting sqref="U412">
    <cfRule type="cellIs" dxfId="633" priority="320" stopIfTrue="1" operator="greaterThan">
      <formula>V412</formula>
    </cfRule>
    <cfRule type="cellIs" dxfId="632" priority="321" stopIfTrue="1" operator="lessThan">
      <formula>F413</formula>
    </cfRule>
  </conditionalFormatting>
  <conditionalFormatting sqref="D408:S411">
    <cfRule type="cellIs" dxfId="631" priority="322" stopIfTrue="1" operator="equal">
      <formula>"a"</formula>
    </cfRule>
    <cfRule type="cellIs" dxfId="630" priority="323" stopIfTrue="1" operator="equal">
      <formula>"s"</formula>
    </cfRule>
  </conditionalFormatting>
  <conditionalFormatting sqref="Z407:Z413">
    <cfRule type="cellIs" dxfId="629" priority="324" stopIfTrue="1" operator="equal">
      <formula>"a"</formula>
    </cfRule>
  </conditionalFormatting>
  <conditionalFormatting sqref="X443:X444">
    <cfRule type="expression" dxfId="628" priority="267" stopIfTrue="1">
      <formula>W443=0</formula>
    </cfRule>
  </conditionalFormatting>
  <conditionalFormatting sqref="D469:E469 D484:E484 D478:E478 D446:E446">
    <cfRule type="expression" dxfId="627" priority="268" stopIfTrue="1">
      <formula>F446=0</formula>
    </cfRule>
  </conditionalFormatting>
  <conditionalFormatting sqref="U445 U468 U477">
    <cfRule type="cellIs" dxfId="626" priority="269" stopIfTrue="1" operator="greaterThan">
      <formula>V445</formula>
    </cfRule>
    <cfRule type="cellIs" dxfId="625" priority="270" stopIfTrue="1" operator="lessThan">
      <formula>F446</formula>
    </cfRule>
  </conditionalFormatting>
  <conditionalFormatting sqref="U483">
    <cfRule type="cellIs" dxfId="624" priority="271" stopIfTrue="1" operator="greaterThan">
      <formula>V483</formula>
    </cfRule>
    <cfRule type="cellIs" dxfId="623" priority="272" stopIfTrue="1" operator="lessThan">
      <formula>F484</formula>
    </cfRule>
  </conditionalFormatting>
  <conditionalFormatting sqref="U476">
    <cfRule type="expression" dxfId="622" priority="273" stopIfTrue="1">
      <formula>W476&gt;0</formula>
    </cfRule>
  </conditionalFormatting>
  <conditionalFormatting sqref="U449">
    <cfRule type="expression" dxfId="621" priority="274" stopIfTrue="1">
      <formula>W467&gt;0</formula>
    </cfRule>
  </conditionalFormatting>
  <conditionalFormatting sqref="X457">
    <cfRule type="expression" dxfId="620" priority="275" stopIfTrue="1">
      <formula>W467&gt;0</formula>
    </cfRule>
    <cfRule type="expression" dxfId="619" priority="276" stopIfTrue="1">
      <formula>W457=0</formula>
    </cfRule>
  </conditionalFormatting>
  <conditionalFormatting sqref="X458">
    <cfRule type="expression" dxfId="618" priority="277" stopIfTrue="1">
      <formula>W467&gt;0</formula>
    </cfRule>
    <cfRule type="expression" dxfId="617" priority="278" stopIfTrue="1">
      <formula>W458=0</formula>
    </cfRule>
  </conditionalFormatting>
  <conditionalFormatting sqref="X460">
    <cfRule type="expression" dxfId="616" priority="279" stopIfTrue="1">
      <formula>W467&gt;0</formula>
    </cfRule>
    <cfRule type="expression" dxfId="615" priority="280" stopIfTrue="1">
      <formula>W460=0</formula>
    </cfRule>
  </conditionalFormatting>
  <conditionalFormatting sqref="X461">
    <cfRule type="expression" dxfId="614" priority="281" stopIfTrue="1">
      <formula>W467&gt;0</formula>
    </cfRule>
    <cfRule type="expression" dxfId="613" priority="282" stopIfTrue="1">
      <formula>W461=0</formula>
    </cfRule>
  </conditionalFormatting>
  <conditionalFormatting sqref="X464">
    <cfRule type="expression" dxfId="612" priority="285" stopIfTrue="1">
      <formula>W467&gt;0</formula>
    </cfRule>
    <cfRule type="expression" dxfId="611" priority="286" stopIfTrue="1">
      <formula>W464=0</formula>
    </cfRule>
  </conditionalFormatting>
  <conditionalFormatting sqref="D467:S467 D449:S449 D452:S452 D460:S462 D443:S444 D454:S455 D457:S458 D464:S464 D471:S476">
    <cfRule type="cellIs" dxfId="610" priority="287" stopIfTrue="1" operator="equal">
      <formula>"a"</formula>
    </cfRule>
    <cfRule type="cellIs" dxfId="609" priority="288" stopIfTrue="1" operator="equal">
      <formula>"s"</formula>
    </cfRule>
  </conditionalFormatting>
  <conditionalFormatting sqref="Z452 Z460:Z462 Z442:Z449 Z454:Z455 Z457:Z458 Z464 Z466:Z479">
    <cfRule type="cellIs" dxfId="608" priority="289" stopIfTrue="1" operator="equal">
      <formula>"a"</formula>
    </cfRule>
  </conditionalFormatting>
  <conditionalFormatting sqref="D450:S450">
    <cfRule type="cellIs" dxfId="607" priority="263" stopIfTrue="1" operator="equal">
      <formula>"a"</formula>
    </cfRule>
    <cfRule type="cellIs" dxfId="606" priority="264" stopIfTrue="1" operator="equal">
      <formula>"s"</formula>
    </cfRule>
  </conditionalFormatting>
  <conditionalFormatting sqref="Z450">
    <cfRule type="cellIs" dxfId="605" priority="265" stopIfTrue="1" operator="equal">
      <formula>"a"</formula>
    </cfRule>
  </conditionalFormatting>
  <conditionalFormatting sqref="D453:S453">
    <cfRule type="cellIs" dxfId="604" priority="260" stopIfTrue="1" operator="equal">
      <formula>"a"</formula>
    </cfRule>
    <cfRule type="cellIs" dxfId="603" priority="261" stopIfTrue="1" operator="equal">
      <formula>"s"</formula>
    </cfRule>
  </conditionalFormatting>
  <conditionalFormatting sqref="Z453">
    <cfRule type="cellIs" dxfId="602" priority="262" stopIfTrue="1" operator="equal">
      <formula>"a"</formula>
    </cfRule>
  </conditionalFormatting>
  <conditionalFormatting sqref="X467">
    <cfRule type="expression" dxfId="601" priority="290" stopIfTrue="1">
      <formula>SUM(W449:W465)&gt;0</formula>
    </cfRule>
    <cfRule type="expression" dxfId="600" priority="291" stopIfTrue="1">
      <formula>W467=0</formula>
    </cfRule>
  </conditionalFormatting>
  <conditionalFormatting sqref="X455">
    <cfRule type="expression" dxfId="599" priority="292" stopIfTrue="1">
      <formula>W467&gt;0</formula>
    </cfRule>
    <cfRule type="expression" dxfId="598" priority="293" stopIfTrue="1">
      <formula>W455=0</formula>
    </cfRule>
  </conditionalFormatting>
  <conditionalFormatting sqref="X452">
    <cfRule type="expression" dxfId="597" priority="294" stopIfTrue="1">
      <formula>W467&gt;0</formula>
    </cfRule>
    <cfRule type="expression" dxfId="596" priority="295" stopIfTrue="1">
      <formula>W452=0</formula>
    </cfRule>
  </conditionalFormatting>
  <conditionalFormatting sqref="D463:S463">
    <cfRule type="cellIs" dxfId="595" priority="257" stopIfTrue="1" operator="equal">
      <formula>"a"</formula>
    </cfRule>
    <cfRule type="cellIs" dxfId="594" priority="258" stopIfTrue="1" operator="equal">
      <formula>"s"</formula>
    </cfRule>
  </conditionalFormatting>
  <conditionalFormatting sqref="Z463">
    <cfRule type="cellIs" dxfId="593" priority="259" stopIfTrue="1" operator="equal">
      <formula>"a"</formula>
    </cfRule>
  </conditionalFormatting>
  <conditionalFormatting sqref="X472">
    <cfRule type="expression" dxfId="592" priority="300" stopIfTrue="1">
      <formula>W472=0</formula>
    </cfRule>
  </conditionalFormatting>
  <conditionalFormatting sqref="X471">
    <cfRule type="expression" dxfId="591" priority="301" stopIfTrue="1">
      <formula>W471=0</formula>
    </cfRule>
  </conditionalFormatting>
  <conditionalFormatting sqref="X476">
    <cfRule type="expression" dxfId="590" priority="302" stopIfTrue="1">
      <formula>SUM(W474:W476)&gt;0</formula>
    </cfRule>
    <cfRule type="expression" dxfId="589" priority="303" stopIfTrue="1">
      <formula>W476=0</formula>
    </cfRule>
  </conditionalFormatting>
  <conditionalFormatting sqref="U473">
    <cfRule type="expression" dxfId="588" priority="304" stopIfTrue="1">
      <formula>SUM(W476:W476)&gt;0</formula>
    </cfRule>
  </conditionalFormatting>
  <conditionalFormatting sqref="U474">
    <cfRule type="expression" dxfId="587" priority="305" stopIfTrue="1">
      <formula>SUM(W476:W476)&gt;0</formula>
    </cfRule>
  </conditionalFormatting>
  <conditionalFormatting sqref="U475">
    <cfRule type="expression" dxfId="586" priority="306" stopIfTrue="1">
      <formula>SUM(W476:W476)&gt;0</formula>
    </cfRule>
  </conditionalFormatting>
  <conditionalFormatting sqref="X474">
    <cfRule type="expression" dxfId="585" priority="307" stopIfTrue="1">
      <formula>SUM(W476:W476)&gt;0</formula>
    </cfRule>
    <cfRule type="expression" dxfId="584" priority="308" stopIfTrue="1">
      <formula>W474=0</formula>
    </cfRule>
  </conditionalFormatting>
  <conditionalFormatting sqref="X475">
    <cfRule type="expression" dxfId="583" priority="309" stopIfTrue="1">
      <formula>SUM(W476:W476)&gt;0</formula>
    </cfRule>
    <cfRule type="expression" dxfId="582" priority="310" stopIfTrue="1">
      <formula>W475=0</formula>
    </cfRule>
  </conditionalFormatting>
  <conditionalFormatting sqref="X473">
    <cfRule type="expression" dxfId="581" priority="311" stopIfTrue="1">
      <formula>SUM(W476:W476)&gt;0</formula>
    </cfRule>
    <cfRule type="expression" dxfId="580" priority="312" stopIfTrue="1">
      <formula>W473=0</formula>
    </cfRule>
  </conditionalFormatting>
  <conditionalFormatting sqref="X449">
    <cfRule type="expression" dxfId="579" priority="256" stopIfTrue="1">
      <formula>W467&gt;0</formula>
    </cfRule>
    <cfRule type="expression" dxfId="578" priority="299" stopIfTrue="1">
      <formula>W449=0</formula>
    </cfRule>
  </conditionalFormatting>
  <conditionalFormatting sqref="X450">
    <cfRule type="expression" dxfId="577" priority="255">
      <formula>W467&gt;0</formula>
    </cfRule>
    <cfRule type="expression" dxfId="576" priority="298" stopIfTrue="1">
      <formula>W450=0</formula>
    </cfRule>
  </conditionalFormatting>
  <conditionalFormatting sqref="X453">
    <cfRule type="expression" dxfId="575" priority="296" stopIfTrue="1">
      <formula>W467&gt;0</formula>
    </cfRule>
    <cfRule type="expression" dxfId="574" priority="297" stopIfTrue="1">
      <formula>W453=0</formula>
    </cfRule>
  </conditionalFormatting>
  <conditionalFormatting sqref="X454">
    <cfRule type="expression" dxfId="573" priority="253" stopIfTrue="1">
      <formula>W467&gt;0</formula>
    </cfRule>
    <cfRule type="expression" dxfId="572" priority="254" stopIfTrue="1">
      <formula>W454=0</formula>
    </cfRule>
  </conditionalFormatting>
  <conditionalFormatting sqref="X462">
    <cfRule type="expression" dxfId="571" priority="250" stopIfTrue="1">
      <formula>W467&gt;0</formula>
    </cfRule>
    <cfRule type="expression" dxfId="570" priority="283" stopIfTrue="1">
      <formula>SUM(W463)&gt;0</formula>
    </cfRule>
    <cfRule type="expression" dxfId="569" priority="284" stopIfTrue="1">
      <formula>W462=0</formula>
    </cfRule>
  </conditionalFormatting>
  <conditionalFormatting sqref="X463">
    <cfRule type="expression" dxfId="568" priority="249" stopIfTrue="1">
      <formula>W467&gt;0</formula>
    </cfRule>
    <cfRule type="expression" dxfId="567" priority="251" stopIfTrue="1">
      <formula>SUM(W462)&gt;0</formula>
    </cfRule>
    <cfRule type="expression" dxfId="566" priority="252" stopIfTrue="1">
      <formula>W463=0</formula>
    </cfRule>
  </conditionalFormatting>
  <conditionalFormatting sqref="U462">
    <cfRule type="expression" dxfId="565" priority="235" stopIfTrue="1">
      <formula>W463&gt;0</formula>
    </cfRule>
    <cfRule type="expression" dxfId="564" priority="248" stopIfTrue="1">
      <formula>W467&gt;0</formula>
    </cfRule>
  </conditionalFormatting>
  <conditionalFormatting sqref="U463">
    <cfRule type="expression" dxfId="563" priority="234" stopIfTrue="1">
      <formula>W463&gt;0</formula>
    </cfRule>
    <cfRule type="expression" dxfId="562" priority="247" stopIfTrue="1">
      <formula>W467&gt;0</formula>
    </cfRule>
  </conditionalFormatting>
  <conditionalFormatting sqref="U467">
    <cfRule type="expression" dxfId="561" priority="246" stopIfTrue="1">
      <formula>W467&gt;0</formula>
    </cfRule>
  </conditionalFormatting>
  <conditionalFormatting sqref="U450">
    <cfRule type="expression" dxfId="560" priority="245" stopIfTrue="1">
      <formula>W467&gt;0</formula>
    </cfRule>
  </conditionalFormatting>
  <conditionalFormatting sqref="U452">
    <cfRule type="expression" dxfId="559" priority="244" stopIfTrue="1">
      <formula>W467&gt;0</formula>
    </cfRule>
  </conditionalFormatting>
  <conditionalFormatting sqref="U453">
    <cfRule type="expression" dxfId="558" priority="243" stopIfTrue="1">
      <formula>W467&gt;0</formula>
    </cfRule>
  </conditionalFormatting>
  <conditionalFormatting sqref="U454">
    <cfRule type="expression" dxfId="557" priority="242" stopIfTrue="1">
      <formula>W467&gt;0</formula>
    </cfRule>
  </conditionalFormatting>
  <conditionalFormatting sqref="U455">
    <cfRule type="expression" dxfId="556" priority="241" stopIfTrue="1">
      <formula>W467&gt;0</formula>
    </cfRule>
  </conditionalFormatting>
  <conditionalFormatting sqref="U457">
    <cfRule type="expression" dxfId="555" priority="240" stopIfTrue="1">
      <formula>W467&gt;0</formula>
    </cfRule>
  </conditionalFormatting>
  <conditionalFormatting sqref="U458">
    <cfRule type="expression" dxfId="554" priority="239" stopIfTrue="1">
      <formula>W467&gt;0</formula>
    </cfRule>
  </conditionalFormatting>
  <conditionalFormatting sqref="U460">
    <cfRule type="expression" dxfId="553" priority="238" stopIfTrue="1">
      <formula>W467&gt;0</formula>
    </cfRule>
  </conditionalFormatting>
  <conditionalFormatting sqref="U461">
    <cfRule type="expression" dxfId="552" priority="237" stopIfTrue="1">
      <formula>W467&gt;0</formula>
    </cfRule>
  </conditionalFormatting>
  <conditionalFormatting sqref="U464">
    <cfRule type="expression" dxfId="551" priority="236" stopIfTrue="1">
      <formula>W467&gt;0</formula>
    </cfRule>
  </conditionalFormatting>
  <conditionalFormatting sqref="X388">
    <cfRule type="expression" dxfId="550" priority="1478" stopIfTrue="1">
      <formula>SUM(#REF!)&gt;0</formula>
    </cfRule>
    <cfRule type="expression" dxfId="549" priority="1479" stopIfTrue="1">
      <formula>W388=0</formula>
    </cfRule>
  </conditionalFormatting>
  <conditionalFormatting sqref="X387">
    <cfRule type="expression" dxfId="548" priority="1480" stopIfTrue="1">
      <formula>SUM(#REF!)&gt;0</formula>
    </cfRule>
    <cfRule type="expression" dxfId="547" priority="1481" stopIfTrue="1">
      <formula>W387=0</formula>
    </cfRule>
  </conditionalFormatting>
  <conditionalFormatting sqref="X595:X602">
    <cfRule type="expression" dxfId="546" priority="230" stopIfTrue="1">
      <formula>W595=0</formula>
    </cfRule>
  </conditionalFormatting>
  <conditionalFormatting sqref="D595:S602">
    <cfRule type="cellIs" dxfId="545" priority="231" stopIfTrue="1" operator="equal">
      <formula>"a"</formula>
    </cfRule>
    <cfRule type="cellIs" dxfId="544" priority="232" stopIfTrue="1" operator="equal">
      <formula>"s"</formula>
    </cfRule>
  </conditionalFormatting>
  <conditionalFormatting sqref="Z595:Z602">
    <cfRule type="cellIs" dxfId="543" priority="233" stopIfTrue="1" operator="equal">
      <formula>"a"</formula>
    </cfRule>
  </conditionalFormatting>
  <conditionalFormatting sqref="X53:X55">
    <cfRule type="expression" dxfId="542" priority="228" stopIfTrue="1">
      <formula>W53=0</formula>
    </cfRule>
  </conditionalFormatting>
  <conditionalFormatting sqref="D53:S55">
    <cfRule type="cellIs" dxfId="541" priority="226" stopIfTrue="1" operator="equal">
      <formula>"a"</formula>
    </cfRule>
    <cfRule type="cellIs" dxfId="540" priority="227" stopIfTrue="1" operator="equal">
      <formula>"s"</formula>
    </cfRule>
  </conditionalFormatting>
  <conditionalFormatting sqref="X56">
    <cfRule type="expression" dxfId="539" priority="221" stopIfTrue="1">
      <formula>W56=0</formula>
    </cfRule>
  </conditionalFormatting>
  <conditionalFormatting sqref="Z56">
    <cfRule type="cellIs" dxfId="538" priority="222" stopIfTrue="1" operator="equal">
      <formula>"a"</formula>
    </cfRule>
  </conditionalFormatting>
  <conditionalFormatting sqref="D56:S56">
    <cfRule type="cellIs" dxfId="537" priority="219" stopIfTrue="1" operator="equal">
      <formula>"a"</formula>
    </cfRule>
    <cfRule type="cellIs" dxfId="536" priority="220" stopIfTrue="1" operator="equal">
      <formula>"s"</formula>
    </cfRule>
  </conditionalFormatting>
  <conditionalFormatting sqref="X57">
    <cfRule type="expression" dxfId="535" priority="217" stopIfTrue="1">
      <formula>W57=0</formula>
    </cfRule>
  </conditionalFormatting>
  <conditionalFormatting sqref="Z57">
    <cfRule type="cellIs" dxfId="534" priority="218" stopIfTrue="1" operator="equal">
      <formula>"a"</formula>
    </cfRule>
  </conditionalFormatting>
  <conditionalFormatting sqref="D57:S57">
    <cfRule type="cellIs" dxfId="533" priority="215" stopIfTrue="1" operator="equal">
      <formula>"a"</formula>
    </cfRule>
    <cfRule type="cellIs" dxfId="532" priority="216" stopIfTrue="1" operator="equal">
      <formula>"s"</formula>
    </cfRule>
  </conditionalFormatting>
  <conditionalFormatting sqref="X58">
    <cfRule type="expression" dxfId="531" priority="213" stopIfTrue="1">
      <formula>W58=0</formula>
    </cfRule>
  </conditionalFormatting>
  <conditionalFormatting sqref="Z58">
    <cfRule type="cellIs" dxfId="530" priority="214" stopIfTrue="1" operator="equal">
      <formula>"a"</formula>
    </cfRule>
  </conditionalFormatting>
  <conditionalFormatting sqref="D58:S58">
    <cfRule type="cellIs" dxfId="529" priority="211" stopIfTrue="1" operator="equal">
      <formula>"a"</formula>
    </cfRule>
    <cfRule type="cellIs" dxfId="528" priority="212" stopIfTrue="1" operator="equal">
      <formula>"s"</formula>
    </cfRule>
  </conditionalFormatting>
  <conditionalFormatting sqref="X158 X155:X156 X153 X151 X149">
    <cfRule type="expression" dxfId="527" priority="204" stopIfTrue="1">
      <formula>W149=0</formula>
    </cfRule>
  </conditionalFormatting>
  <conditionalFormatting sqref="D158:S158 D155:S156 D153:S153 D151:S151 D149:S149">
    <cfRule type="cellIs" dxfId="526" priority="208" stopIfTrue="1" operator="equal">
      <formula>"a"</formula>
    </cfRule>
    <cfRule type="cellIs" dxfId="525" priority="209" stopIfTrue="1" operator="equal">
      <formula>"s"</formula>
    </cfRule>
  </conditionalFormatting>
  <conditionalFormatting sqref="Z158 Z155:Z156 Z153 Z151 Z149">
    <cfRule type="cellIs" dxfId="524" priority="210" stopIfTrue="1" operator="equal">
      <formula>"a"</formula>
    </cfRule>
  </conditionalFormatting>
  <conditionalFormatting sqref="Z157">
    <cfRule type="cellIs" dxfId="523" priority="203" stopIfTrue="1" operator="equal">
      <formula>"a"</formula>
    </cfRule>
  </conditionalFormatting>
  <conditionalFormatting sqref="Z154">
    <cfRule type="cellIs" dxfId="522" priority="202" stopIfTrue="1" operator="equal">
      <formula>"a"</formula>
    </cfRule>
  </conditionalFormatting>
  <conditionalFormatting sqref="Z152">
    <cfRule type="cellIs" dxfId="521" priority="201" stopIfTrue="1" operator="equal">
      <formula>"a"</formula>
    </cfRule>
  </conditionalFormatting>
  <conditionalFormatting sqref="Z150">
    <cfRule type="cellIs" dxfId="520" priority="200" stopIfTrue="1" operator="equal">
      <formula>"a"</formula>
    </cfRule>
  </conditionalFormatting>
  <conditionalFormatting sqref="Z147">
    <cfRule type="cellIs" dxfId="519" priority="199" stopIfTrue="1" operator="equal">
      <formula>"a"</formula>
    </cfRule>
  </conditionalFormatting>
  <conditionalFormatting sqref="Z148">
    <cfRule type="cellIs" dxfId="518" priority="198" stopIfTrue="1" operator="equal">
      <formula>"a"</formula>
    </cfRule>
  </conditionalFormatting>
  <conditionalFormatting sqref="X204 X207 X210:X214 X216 X218 X220 X222:X225 X227">
    <cfRule type="expression" dxfId="517" priority="194" stopIfTrue="1">
      <formula>W204=0</formula>
    </cfRule>
  </conditionalFormatting>
  <conditionalFormatting sqref="D204:S204 D207:S207 D210:S214 D216:S216 D218:S218 D220:S220 D222:S225 D227:S227">
    <cfRule type="cellIs" dxfId="516" priority="195" stopIfTrue="1" operator="equal">
      <formula>"a"</formula>
    </cfRule>
    <cfRule type="cellIs" dxfId="515" priority="196" stopIfTrue="1" operator="equal">
      <formula>"s"</formula>
    </cfRule>
  </conditionalFormatting>
  <conditionalFormatting sqref="Z204 Z207 Z210:Z214 Z216 Z218 Z220 Z222:Z225 Z227">
    <cfRule type="cellIs" dxfId="514" priority="197" stopIfTrue="1" operator="equal">
      <formula>"a"</formula>
    </cfRule>
  </conditionalFormatting>
  <conditionalFormatting sqref="X221">
    <cfRule type="expression" dxfId="513" priority="187" stopIfTrue="1">
      <formula>W221=0</formula>
    </cfRule>
  </conditionalFormatting>
  <conditionalFormatting sqref="D221:S221">
    <cfRule type="cellIs" dxfId="512" priority="191" stopIfTrue="1" operator="equal">
      <formula>"a"</formula>
    </cfRule>
    <cfRule type="cellIs" dxfId="511" priority="192" stopIfTrue="1" operator="equal">
      <formula>"s"</formula>
    </cfRule>
  </conditionalFormatting>
  <conditionalFormatting sqref="Z221">
    <cfRule type="cellIs" dxfId="510" priority="193" stopIfTrue="1" operator="equal">
      <formula>"a"</formula>
    </cfRule>
  </conditionalFormatting>
  <conditionalFormatting sqref="X205:X206">
    <cfRule type="expression" dxfId="509" priority="183" stopIfTrue="1">
      <formula>W205=0</formula>
    </cfRule>
  </conditionalFormatting>
  <conditionalFormatting sqref="D205:S206">
    <cfRule type="cellIs" dxfId="508" priority="184" stopIfTrue="1" operator="equal">
      <formula>"a"</formula>
    </cfRule>
    <cfRule type="cellIs" dxfId="507" priority="185" stopIfTrue="1" operator="equal">
      <formula>"s"</formula>
    </cfRule>
  </conditionalFormatting>
  <conditionalFormatting sqref="Z205:Z206">
    <cfRule type="cellIs" dxfId="506" priority="186" stopIfTrue="1" operator="equal">
      <formula>"a"</formula>
    </cfRule>
  </conditionalFormatting>
  <conditionalFormatting sqref="X203">
    <cfRule type="expression" dxfId="505" priority="179" stopIfTrue="1">
      <formula>W203=0</formula>
    </cfRule>
  </conditionalFormatting>
  <conditionalFormatting sqref="D203:S203">
    <cfRule type="cellIs" dxfId="504" priority="180" stopIfTrue="1" operator="equal">
      <formula>"a"</formula>
    </cfRule>
    <cfRule type="cellIs" dxfId="503" priority="181" stopIfTrue="1" operator="equal">
      <formula>"s"</formula>
    </cfRule>
  </conditionalFormatting>
  <conditionalFormatting sqref="Z203">
    <cfRule type="cellIs" dxfId="502" priority="182" stopIfTrue="1" operator="equal">
      <formula>"a"</formula>
    </cfRule>
  </conditionalFormatting>
  <conditionalFormatting sqref="Z202">
    <cfRule type="cellIs" dxfId="501" priority="178" stopIfTrue="1" operator="equal">
      <formula>"a"</formula>
    </cfRule>
  </conditionalFormatting>
  <conditionalFormatting sqref="Z208">
    <cfRule type="cellIs" dxfId="500" priority="177" stopIfTrue="1" operator="equal">
      <formula>"a"</formula>
    </cfRule>
  </conditionalFormatting>
  <conditionalFormatting sqref="Z209">
    <cfRule type="cellIs" dxfId="499" priority="176" stopIfTrue="1" operator="equal">
      <formula>"a"</formula>
    </cfRule>
  </conditionalFormatting>
  <conditionalFormatting sqref="Z215">
    <cfRule type="cellIs" dxfId="498" priority="175" stopIfTrue="1" operator="equal">
      <formula>"a"</formula>
    </cfRule>
  </conditionalFormatting>
  <conditionalFormatting sqref="Z217">
    <cfRule type="cellIs" dxfId="497" priority="174" stopIfTrue="1" operator="equal">
      <formula>"a"</formula>
    </cfRule>
  </conditionalFormatting>
  <conditionalFormatting sqref="Z219">
    <cfRule type="cellIs" dxfId="496" priority="173" stopIfTrue="1" operator="equal">
      <formula>"a"</formula>
    </cfRule>
  </conditionalFormatting>
  <conditionalFormatting sqref="Z226">
    <cfRule type="cellIs" dxfId="495" priority="172" stopIfTrue="1" operator="equal">
      <formula>"a"</formula>
    </cfRule>
  </conditionalFormatting>
  <conditionalFormatting sqref="X255">
    <cfRule type="expression" dxfId="494" priority="168" stopIfTrue="1">
      <formula>W255=0</formula>
    </cfRule>
  </conditionalFormatting>
  <conditionalFormatting sqref="H255 J255 L255 R255 F255 P255 D255 N255">
    <cfRule type="cellIs" dxfId="493" priority="169" stopIfTrue="1" operator="equal">
      <formula>"a"</formula>
    </cfRule>
    <cfRule type="cellIs" dxfId="492" priority="170" stopIfTrue="1" operator="equal">
      <formula>"s"</formula>
    </cfRule>
  </conditionalFormatting>
  <conditionalFormatting sqref="Z255">
    <cfRule type="cellIs" dxfId="491" priority="171" stopIfTrue="1" operator="equal">
      <formula>"a"</formula>
    </cfRule>
  </conditionalFormatting>
  <conditionalFormatting sqref="Z254">
    <cfRule type="cellIs" dxfId="490" priority="167" stopIfTrue="1" operator="equal">
      <formula>"a"</formula>
    </cfRule>
  </conditionalFormatting>
  <conditionalFormatting sqref="X366 X364">
    <cfRule type="expression" dxfId="489" priority="163" stopIfTrue="1">
      <formula>W364=0</formula>
    </cfRule>
  </conditionalFormatting>
  <conditionalFormatting sqref="D364:S364 D360:S360 D362:S362 D366:S366">
    <cfRule type="cellIs" dxfId="488" priority="164" stopIfTrue="1" operator="equal">
      <formula>"a"</formula>
    </cfRule>
    <cfRule type="cellIs" dxfId="487" priority="165" stopIfTrue="1" operator="equal">
      <formula>"s"</formula>
    </cfRule>
  </conditionalFormatting>
  <conditionalFormatting sqref="Z357 Z364 Z360 Z362 Z366:Z368">
    <cfRule type="cellIs" dxfId="486" priority="166" stopIfTrue="1" operator="equal">
      <formula>"a"</formula>
    </cfRule>
  </conditionalFormatting>
  <conditionalFormatting sqref="X360">
    <cfRule type="expression" dxfId="485" priority="153" stopIfTrue="1">
      <formula>SUM($W$362)&gt;0</formula>
    </cfRule>
    <cfRule type="expression" dxfId="484" priority="154" stopIfTrue="1">
      <formula>W360=0</formula>
    </cfRule>
  </conditionalFormatting>
  <conditionalFormatting sqref="X362">
    <cfRule type="expression" dxfId="483" priority="155" stopIfTrue="1">
      <formula>SUM($W$360)&gt;0</formula>
    </cfRule>
    <cfRule type="expression" dxfId="482" priority="156" stopIfTrue="1">
      <formula>W362=0</formula>
    </cfRule>
  </conditionalFormatting>
  <conditionalFormatting sqref="D368:E368">
    <cfRule type="expression" dxfId="481" priority="157" stopIfTrue="1">
      <formula>F368=0</formula>
    </cfRule>
  </conditionalFormatting>
  <conditionalFormatting sqref="U367">
    <cfRule type="cellIs" dxfId="480" priority="158" stopIfTrue="1" operator="greaterThan">
      <formula>V367</formula>
    </cfRule>
    <cfRule type="cellIs" dxfId="479" priority="159" stopIfTrue="1" operator="lessThan">
      <formula>F368</formula>
    </cfRule>
  </conditionalFormatting>
  <conditionalFormatting sqref="U366">
    <cfRule type="expression" dxfId="478" priority="160" stopIfTrue="1">
      <formula>#REF!=#REF!</formula>
    </cfRule>
  </conditionalFormatting>
  <conditionalFormatting sqref="U362">
    <cfRule type="expression" dxfId="477" priority="161" stopIfTrue="1">
      <formula>SUM($W$362)&gt;0</formula>
    </cfRule>
  </conditionalFormatting>
  <conditionalFormatting sqref="U360">
    <cfRule type="expression" dxfId="476" priority="162" stopIfTrue="1">
      <formula>SUM($W$362)&gt;0</formula>
    </cfRule>
  </conditionalFormatting>
  <conditionalFormatting sqref="Z363">
    <cfRule type="cellIs" dxfId="475" priority="152" stopIfTrue="1" operator="equal">
      <formula>"a"</formula>
    </cfRule>
  </conditionalFormatting>
  <conditionalFormatting sqref="Z358">
    <cfRule type="cellIs" dxfId="474" priority="151" stopIfTrue="1" operator="equal">
      <formula>"a"</formula>
    </cfRule>
  </conditionalFormatting>
  <conditionalFormatting sqref="Z359">
    <cfRule type="cellIs" dxfId="473" priority="150" stopIfTrue="1" operator="equal">
      <formula>"a"</formula>
    </cfRule>
  </conditionalFormatting>
  <conditionalFormatting sqref="Z361">
    <cfRule type="cellIs" dxfId="472" priority="149" stopIfTrue="1" operator="equal">
      <formula>"a"</formula>
    </cfRule>
  </conditionalFormatting>
  <conditionalFormatting sqref="Z365">
    <cfRule type="cellIs" dxfId="471" priority="148" stopIfTrue="1" operator="equal">
      <formula>"a"</formula>
    </cfRule>
  </conditionalFormatting>
  <conditionalFormatting sqref="X415:X417">
    <cfRule type="expression" dxfId="470" priority="141" stopIfTrue="1">
      <formula>W415=0</formula>
    </cfRule>
  </conditionalFormatting>
  <conditionalFormatting sqref="D415:S417">
    <cfRule type="cellIs" dxfId="469" priority="145" stopIfTrue="1" operator="equal">
      <formula>"a"</formula>
    </cfRule>
    <cfRule type="cellIs" dxfId="468" priority="146" stopIfTrue="1" operator="equal">
      <formula>"s"</formula>
    </cfRule>
  </conditionalFormatting>
  <conditionalFormatting sqref="X418">
    <cfRule type="expression" dxfId="467" priority="137" stopIfTrue="1">
      <formula>W418=0</formula>
    </cfRule>
  </conditionalFormatting>
  <conditionalFormatting sqref="D418:S418">
    <cfRule type="cellIs" dxfId="466" priority="138" stopIfTrue="1" operator="equal">
      <formula>"a"</formula>
    </cfRule>
    <cfRule type="cellIs" dxfId="465" priority="139" stopIfTrue="1" operator="equal">
      <formula>"s"</formula>
    </cfRule>
  </conditionalFormatting>
  <conditionalFormatting sqref="Z418">
    <cfRule type="cellIs" dxfId="464" priority="140" stopIfTrue="1" operator="equal">
      <formula>"a"</formula>
    </cfRule>
  </conditionalFormatting>
  <conditionalFormatting sqref="X582 X590">
    <cfRule type="expression" dxfId="463" priority="130" stopIfTrue="1">
      <formula>W582=0</formula>
    </cfRule>
  </conditionalFormatting>
  <conditionalFormatting sqref="D582:S582 D590:S590">
    <cfRule type="cellIs" dxfId="462" priority="134" stopIfTrue="1" operator="equal">
      <formula>"a"</formula>
    </cfRule>
    <cfRule type="cellIs" dxfId="461" priority="135" stopIfTrue="1" operator="equal">
      <formula>"s"</formula>
    </cfRule>
  </conditionalFormatting>
  <conditionalFormatting sqref="Z590 Z582">
    <cfRule type="cellIs" dxfId="460" priority="136" stopIfTrue="1" operator="equal">
      <formula>"a"</formula>
    </cfRule>
  </conditionalFormatting>
  <conditionalFormatting sqref="X589">
    <cfRule type="expression" dxfId="459" priority="126" stopIfTrue="1">
      <formula>W589=0</formula>
    </cfRule>
  </conditionalFormatting>
  <conditionalFormatting sqref="D589:S589">
    <cfRule type="cellIs" dxfId="458" priority="127" stopIfTrue="1" operator="equal">
      <formula>"a"</formula>
    </cfRule>
    <cfRule type="cellIs" dxfId="457" priority="128" stopIfTrue="1" operator="equal">
      <formula>"s"</formula>
    </cfRule>
  </conditionalFormatting>
  <conditionalFormatting sqref="Z589">
    <cfRule type="cellIs" dxfId="456" priority="129" stopIfTrue="1" operator="equal">
      <formula>"a"</formula>
    </cfRule>
  </conditionalFormatting>
  <conditionalFormatting sqref="X586">
    <cfRule type="expression" dxfId="455" priority="122" stopIfTrue="1">
      <formula>W586=0</formula>
    </cfRule>
  </conditionalFormatting>
  <conditionalFormatting sqref="D586:S586">
    <cfRule type="cellIs" dxfId="454" priority="123" stopIfTrue="1" operator="equal">
      <formula>"a"</formula>
    </cfRule>
    <cfRule type="cellIs" dxfId="453" priority="124" stopIfTrue="1" operator="equal">
      <formula>"s"</formula>
    </cfRule>
  </conditionalFormatting>
  <conditionalFormatting sqref="Z586">
    <cfRule type="cellIs" dxfId="452" priority="125" stopIfTrue="1" operator="equal">
      <formula>"a"</formula>
    </cfRule>
  </conditionalFormatting>
  <conditionalFormatting sqref="X585">
    <cfRule type="expression" dxfId="451" priority="118" stopIfTrue="1">
      <formula>W585=0</formula>
    </cfRule>
  </conditionalFormatting>
  <conditionalFormatting sqref="D585:S585">
    <cfRule type="cellIs" dxfId="450" priority="119" stopIfTrue="1" operator="equal">
      <formula>"a"</formula>
    </cfRule>
    <cfRule type="cellIs" dxfId="449" priority="120" stopIfTrue="1" operator="equal">
      <formula>"s"</formula>
    </cfRule>
  </conditionalFormatting>
  <conditionalFormatting sqref="Z585">
    <cfRule type="cellIs" dxfId="448" priority="121" stopIfTrue="1" operator="equal">
      <formula>"a"</formula>
    </cfRule>
  </conditionalFormatting>
  <conditionalFormatting sqref="X583">
    <cfRule type="expression" dxfId="447" priority="114" stopIfTrue="1">
      <formula>W583=0</formula>
    </cfRule>
  </conditionalFormatting>
  <conditionalFormatting sqref="D583:S583">
    <cfRule type="cellIs" dxfId="446" priority="115" stopIfTrue="1" operator="equal">
      <formula>"a"</formula>
    </cfRule>
    <cfRule type="cellIs" dxfId="445" priority="116" stopIfTrue="1" operator="equal">
      <formula>"s"</formula>
    </cfRule>
  </conditionalFormatting>
  <conditionalFormatting sqref="Z583">
    <cfRule type="cellIs" dxfId="444" priority="117" stopIfTrue="1" operator="equal">
      <formula>"a"</formula>
    </cfRule>
  </conditionalFormatting>
  <conditionalFormatting sqref="Z581">
    <cfRule type="cellIs" dxfId="443" priority="113" stopIfTrue="1" operator="equal">
      <formula>"a"</formula>
    </cfRule>
  </conditionalFormatting>
  <conditionalFormatting sqref="Z584">
    <cfRule type="cellIs" dxfId="442" priority="112" stopIfTrue="1" operator="equal">
      <formula>"a"</formula>
    </cfRule>
  </conditionalFormatting>
  <conditionalFormatting sqref="X587">
    <cfRule type="expression" dxfId="441" priority="108" stopIfTrue="1">
      <formula>W587=0</formula>
    </cfRule>
  </conditionalFormatting>
  <conditionalFormatting sqref="D587:S587">
    <cfRule type="cellIs" dxfId="440" priority="109" stopIfTrue="1" operator="equal">
      <formula>"a"</formula>
    </cfRule>
    <cfRule type="cellIs" dxfId="439" priority="110" stopIfTrue="1" operator="equal">
      <formula>"s"</formula>
    </cfRule>
  </conditionalFormatting>
  <conditionalFormatting sqref="Z587">
    <cfRule type="cellIs" dxfId="438" priority="111" stopIfTrue="1" operator="equal">
      <formula>"a"</formula>
    </cfRule>
  </conditionalFormatting>
  <conditionalFormatting sqref="Z588">
    <cfRule type="cellIs" dxfId="437" priority="107" stopIfTrue="1" operator="equal">
      <formula>"a"</formula>
    </cfRule>
  </conditionalFormatting>
  <conditionalFormatting sqref="X585:X586">
    <cfRule type="expression" dxfId="436" priority="106" stopIfTrue="1">
      <formula>AND(COUNTIF($D$605:$S$605,"s"),COUNTIF($D$606:$S$606,"a"))</formula>
    </cfRule>
  </conditionalFormatting>
  <conditionalFormatting sqref="D393:S394 D403:S404 D402">
    <cfRule type="cellIs" dxfId="435" priority="101" stopIfTrue="1" operator="equal">
      <formula>"a"</formula>
    </cfRule>
    <cfRule type="cellIs" dxfId="434" priority="102" stopIfTrue="1" operator="equal">
      <formula>"s"</formula>
    </cfRule>
  </conditionalFormatting>
  <conditionalFormatting sqref="Z402:Z404">
    <cfRule type="cellIs" dxfId="433" priority="103" stopIfTrue="1" operator="equal">
      <formula>"a"</formula>
    </cfRule>
  </conditionalFormatting>
  <conditionalFormatting sqref="X393">
    <cfRule type="expression" dxfId="432" priority="62" stopIfTrue="1">
      <formula>W393=0</formula>
    </cfRule>
  </conditionalFormatting>
  <conditionalFormatting sqref="U393:U394 U403:U404">
    <cfRule type="expression" dxfId="431" priority="105" stopIfTrue="1">
      <formula>SUM(#REF!)&gt;0</formula>
    </cfRule>
  </conditionalFormatting>
  <conditionalFormatting sqref="D395:S395 D396">
    <cfRule type="cellIs" dxfId="430" priority="93" stopIfTrue="1" operator="equal">
      <formula>"a"</formula>
    </cfRule>
    <cfRule type="cellIs" dxfId="429" priority="94" stopIfTrue="1" operator="equal">
      <formula>"s"</formula>
    </cfRule>
  </conditionalFormatting>
  <conditionalFormatting sqref="Z395:Z396">
    <cfRule type="cellIs" dxfId="428" priority="95" stopIfTrue="1" operator="equal">
      <formula>"a"</formula>
    </cfRule>
  </conditionalFormatting>
  <conditionalFormatting sqref="X395">
    <cfRule type="expression" dxfId="427" priority="96" stopIfTrue="1">
      <formula>W395=0</formula>
    </cfRule>
  </conditionalFormatting>
  <conditionalFormatting sqref="U395">
    <cfRule type="expression" dxfId="426" priority="97" stopIfTrue="1">
      <formula>SUM(#REF!)&gt;0</formula>
    </cfRule>
  </conditionalFormatting>
  <conditionalFormatting sqref="D397:S397">
    <cfRule type="cellIs" dxfId="425" priority="88" stopIfTrue="1" operator="equal">
      <formula>"a"</formula>
    </cfRule>
    <cfRule type="cellIs" dxfId="424" priority="89" stopIfTrue="1" operator="equal">
      <formula>"s"</formula>
    </cfRule>
  </conditionalFormatting>
  <conditionalFormatting sqref="Z397">
    <cfRule type="cellIs" dxfId="423" priority="90" stopIfTrue="1" operator="equal">
      <formula>"a"</formula>
    </cfRule>
  </conditionalFormatting>
  <conditionalFormatting sqref="X397">
    <cfRule type="expression" dxfId="422" priority="61" stopIfTrue="1">
      <formula>W397=0</formula>
    </cfRule>
  </conditionalFormatting>
  <conditionalFormatting sqref="U397">
    <cfRule type="expression" dxfId="421" priority="92" stopIfTrue="1">
      <formula>SUM(#REF!)&gt;0</formula>
    </cfRule>
  </conditionalFormatting>
  <conditionalFormatting sqref="D401:S401">
    <cfRule type="cellIs" dxfId="420" priority="83" stopIfTrue="1" operator="equal">
      <formula>"a"</formula>
    </cfRule>
    <cfRule type="cellIs" dxfId="419" priority="84" stopIfTrue="1" operator="equal">
      <formula>"s"</formula>
    </cfRule>
  </conditionalFormatting>
  <conditionalFormatting sqref="Z401">
    <cfRule type="cellIs" dxfId="418" priority="85" stopIfTrue="1" operator="equal">
      <formula>"a"</formula>
    </cfRule>
  </conditionalFormatting>
  <conditionalFormatting sqref="X401">
    <cfRule type="expression" dxfId="417" priority="86" stopIfTrue="1">
      <formula>W401=0</formula>
    </cfRule>
  </conditionalFormatting>
  <conditionalFormatting sqref="U401">
    <cfRule type="expression" dxfId="416" priority="87" stopIfTrue="1">
      <formula>SUM(#REF!)&gt;0</formula>
    </cfRule>
  </conditionalFormatting>
  <conditionalFormatting sqref="D398:S398">
    <cfRule type="cellIs" dxfId="415" priority="78" stopIfTrue="1" operator="equal">
      <formula>"a"</formula>
    </cfRule>
    <cfRule type="cellIs" dxfId="414" priority="79" stopIfTrue="1" operator="equal">
      <formula>"s"</formula>
    </cfRule>
  </conditionalFormatting>
  <conditionalFormatting sqref="Z398">
    <cfRule type="cellIs" dxfId="413" priority="80" stopIfTrue="1" operator="equal">
      <formula>"a"</formula>
    </cfRule>
  </conditionalFormatting>
  <conditionalFormatting sqref="X398">
    <cfRule type="expression" dxfId="412" priority="81" stopIfTrue="1">
      <formula>W398=0</formula>
    </cfRule>
  </conditionalFormatting>
  <conditionalFormatting sqref="U398">
    <cfRule type="expression" dxfId="411" priority="82" stopIfTrue="1">
      <formula>SUM(#REF!)&gt;0</formula>
    </cfRule>
  </conditionalFormatting>
  <conditionalFormatting sqref="D400:S400">
    <cfRule type="cellIs" dxfId="410" priority="73" stopIfTrue="1" operator="equal">
      <formula>"a"</formula>
    </cfRule>
    <cfRule type="cellIs" dxfId="409" priority="74" stopIfTrue="1" operator="equal">
      <formula>"s"</formula>
    </cfRule>
  </conditionalFormatting>
  <conditionalFormatting sqref="Z400">
    <cfRule type="cellIs" dxfId="408" priority="75" stopIfTrue="1" operator="equal">
      <formula>"a"</formula>
    </cfRule>
  </conditionalFormatting>
  <conditionalFormatting sqref="X400">
    <cfRule type="expression" dxfId="407" priority="76" stopIfTrue="1">
      <formula>W400=0</formula>
    </cfRule>
  </conditionalFormatting>
  <conditionalFormatting sqref="U400">
    <cfRule type="expression" dxfId="406" priority="77" stopIfTrue="1">
      <formula>SUM(#REF!)&gt;0</formula>
    </cfRule>
  </conditionalFormatting>
  <conditionalFormatting sqref="D399:S399">
    <cfRule type="cellIs" dxfId="405" priority="68" stopIfTrue="1" operator="equal">
      <formula>"a"</formula>
    </cfRule>
    <cfRule type="cellIs" dxfId="404" priority="69" stopIfTrue="1" operator="equal">
      <formula>"s"</formula>
    </cfRule>
  </conditionalFormatting>
  <conditionalFormatting sqref="Z399">
    <cfRule type="cellIs" dxfId="403" priority="70" stopIfTrue="1" operator="equal">
      <formula>"a"</formula>
    </cfRule>
  </conditionalFormatting>
  <conditionalFormatting sqref="X399">
    <cfRule type="expression" dxfId="402" priority="71" stopIfTrue="1">
      <formula>W399=0</formula>
    </cfRule>
  </conditionalFormatting>
  <conditionalFormatting sqref="U399">
    <cfRule type="expression" dxfId="401" priority="72" stopIfTrue="1">
      <formula>SUM(#REF!)&gt;0</formula>
    </cfRule>
  </conditionalFormatting>
  <conditionalFormatting sqref="X394">
    <cfRule type="expression" dxfId="400" priority="67" stopIfTrue="1">
      <formula>W394=0</formula>
    </cfRule>
  </conditionalFormatting>
  <conditionalFormatting sqref="X403">
    <cfRule type="expression" dxfId="399" priority="64" stopIfTrue="1">
      <formula>W403=0</formula>
    </cfRule>
  </conditionalFormatting>
  <conditionalFormatting sqref="X404">
    <cfRule type="expression" dxfId="398" priority="65" stopIfTrue="1">
      <formula>W404=0</formula>
    </cfRule>
  </conditionalFormatting>
  <conditionalFormatting sqref="X393:X395 X397:X401">
    <cfRule type="expression" dxfId="397" priority="91" stopIfTrue="1">
      <formula>AND($T$393="na",$T$397="na")</formula>
    </cfRule>
  </conditionalFormatting>
  <conditionalFormatting sqref="X393:X395 X403:X404">
    <cfRule type="expression" dxfId="396" priority="104" stopIfTrue="1">
      <formula>AND($T$393="na",$T$403="na")</formula>
    </cfRule>
  </conditionalFormatting>
  <conditionalFormatting sqref="X397:X401 X403:X404">
    <cfRule type="expression" dxfId="395" priority="66" stopIfTrue="1">
      <formula>AND($T$397="na",$T$403="na")</formula>
    </cfRule>
  </conditionalFormatting>
  <conditionalFormatting sqref="X393:X395 X397:X401 X403:X404">
    <cfRule type="expression" dxfId="394" priority="63" stopIfTrue="1">
      <formula>AND($T$393="na",$T$397="na",$T$403="na")</formula>
    </cfRule>
  </conditionalFormatting>
  <conditionalFormatting sqref="X195:X198">
    <cfRule type="expression" dxfId="393" priority="59" stopIfTrue="1">
      <formula>W195=0</formula>
    </cfRule>
  </conditionalFormatting>
  <conditionalFormatting sqref="Z194:Z200">
    <cfRule type="cellIs" dxfId="392" priority="60" stopIfTrue="1" operator="equal">
      <formula>"a"</formula>
    </cfRule>
  </conditionalFormatting>
  <conditionalFormatting sqref="D200:E200">
    <cfRule type="expression" dxfId="391" priority="54" stopIfTrue="1">
      <formula>F200=0</formula>
    </cfRule>
  </conditionalFormatting>
  <conditionalFormatting sqref="U199">
    <cfRule type="cellIs" dxfId="390" priority="55" stopIfTrue="1" operator="greaterThan">
      <formula>V199</formula>
    </cfRule>
    <cfRule type="cellIs" dxfId="389" priority="56" stopIfTrue="1" operator="lessThan">
      <formula>F200</formula>
    </cfRule>
  </conditionalFormatting>
  <conditionalFormatting sqref="D195:S198">
    <cfRule type="cellIs" dxfId="388" priority="57" stopIfTrue="1" operator="equal">
      <formula>"a"</formula>
    </cfRule>
    <cfRule type="cellIs" dxfId="387" priority="58" stopIfTrue="1" operator="equal">
      <formula>"s"</formula>
    </cfRule>
  </conditionalFormatting>
  <conditionalFormatting sqref="X465">
    <cfRule type="expression" dxfId="386" priority="49" stopIfTrue="1">
      <formula>W467&gt;0</formula>
    </cfRule>
    <cfRule type="expression" dxfId="385" priority="50" stopIfTrue="1">
      <formula>W465=0</formula>
    </cfRule>
  </conditionalFormatting>
  <conditionalFormatting sqref="D465:S465">
    <cfRule type="cellIs" dxfId="384" priority="51" stopIfTrue="1" operator="equal">
      <formula>"a"</formula>
    </cfRule>
    <cfRule type="cellIs" dxfId="383" priority="52" stopIfTrue="1" operator="equal">
      <formula>"s"</formula>
    </cfRule>
  </conditionalFormatting>
  <conditionalFormatting sqref="Z465">
    <cfRule type="cellIs" dxfId="382" priority="53" stopIfTrue="1" operator="equal">
      <formula>"a"</formula>
    </cfRule>
  </conditionalFormatting>
  <conditionalFormatting sqref="U465">
    <cfRule type="expression" dxfId="381" priority="48" stopIfTrue="1">
      <formula>W467&gt;0</formula>
    </cfRule>
  </conditionalFormatting>
  <conditionalFormatting sqref="D377:S377">
    <cfRule type="cellIs" dxfId="380" priority="41" stopIfTrue="1" operator="equal">
      <formula>"a"</formula>
    </cfRule>
    <cfRule type="cellIs" dxfId="379" priority="42" stopIfTrue="1" operator="equal">
      <formula>"s"</formula>
    </cfRule>
  </conditionalFormatting>
  <conditionalFormatting sqref="Z377">
    <cfRule type="cellIs" dxfId="378" priority="43" stopIfTrue="1" operator="equal">
      <formula>"a"</formula>
    </cfRule>
  </conditionalFormatting>
  <conditionalFormatting sqref="D379:S379">
    <cfRule type="cellIs" dxfId="377" priority="35" stopIfTrue="1" operator="equal">
      <formula>"a"</formula>
    </cfRule>
    <cfRule type="cellIs" dxfId="376" priority="36" stopIfTrue="1" operator="equal">
      <formula>"s"</formula>
    </cfRule>
  </conditionalFormatting>
  <conditionalFormatting sqref="Z379">
    <cfRule type="cellIs" dxfId="375" priority="37" stopIfTrue="1" operator="equal">
      <formula>"a"</formula>
    </cfRule>
  </conditionalFormatting>
  <conditionalFormatting sqref="Z376">
    <cfRule type="cellIs" dxfId="374" priority="34" stopIfTrue="1" operator="equal">
      <formula>"a"</formula>
    </cfRule>
  </conditionalFormatting>
  <conditionalFormatting sqref="X383">
    <cfRule type="expression" dxfId="373" priority="30" stopIfTrue="1">
      <formula>W383=0</formula>
    </cfRule>
  </conditionalFormatting>
  <conditionalFormatting sqref="D383:S383">
    <cfRule type="cellIs" dxfId="372" priority="31" stopIfTrue="1" operator="equal">
      <formula>"a"</formula>
    </cfRule>
    <cfRule type="cellIs" dxfId="371" priority="32" stopIfTrue="1" operator="equal">
      <formula>"s"</formula>
    </cfRule>
  </conditionalFormatting>
  <conditionalFormatting sqref="Z383">
    <cfRule type="cellIs" dxfId="370" priority="33" stopIfTrue="1" operator="equal">
      <formula>"a"</formula>
    </cfRule>
  </conditionalFormatting>
  <conditionalFormatting sqref="Z382">
    <cfRule type="cellIs" dxfId="369" priority="29" stopIfTrue="1" operator="equal">
      <formula>"a"</formula>
    </cfRule>
  </conditionalFormatting>
  <conditionalFormatting sqref="D378:S378">
    <cfRule type="cellIs" dxfId="368" priority="26" stopIfTrue="1" operator="equal">
      <formula>"a"</formula>
    </cfRule>
    <cfRule type="cellIs" dxfId="367" priority="27" stopIfTrue="1" operator="equal">
      <formula>"s"</formula>
    </cfRule>
  </conditionalFormatting>
  <conditionalFormatting sqref="Z378">
    <cfRule type="cellIs" dxfId="366" priority="28" stopIfTrue="1" operator="equal">
      <formula>"a"</formula>
    </cfRule>
  </conditionalFormatting>
  <conditionalFormatting sqref="D380:S381">
    <cfRule type="cellIs" dxfId="365" priority="23" stopIfTrue="1" operator="equal">
      <formula>"a"</formula>
    </cfRule>
    <cfRule type="cellIs" dxfId="364" priority="24" stopIfTrue="1" operator="equal">
      <formula>"s"</formula>
    </cfRule>
  </conditionalFormatting>
  <conditionalFormatting sqref="Z380:Z381">
    <cfRule type="cellIs" dxfId="363" priority="25" stopIfTrue="1" operator="equal">
      <formula>"a"</formula>
    </cfRule>
  </conditionalFormatting>
  <conditionalFormatting sqref="X377">
    <cfRule type="expression" dxfId="362" priority="21" stopIfTrue="1">
      <formula>W377=0</formula>
    </cfRule>
  </conditionalFormatting>
  <conditionalFormatting sqref="X378">
    <cfRule type="expression" dxfId="361" priority="44" stopIfTrue="1">
      <formula>W378=0</formula>
    </cfRule>
  </conditionalFormatting>
  <conditionalFormatting sqref="X379">
    <cfRule type="expression" dxfId="360" priority="45" stopIfTrue="1">
      <formula>W379=0</formula>
    </cfRule>
  </conditionalFormatting>
  <conditionalFormatting sqref="X380">
    <cfRule type="expression" dxfId="359" priority="46" stopIfTrue="1">
      <formula>W380=0</formula>
    </cfRule>
  </conditionalFormatting>
  <conditionalFormatting sqref="U381">
    <cfRule type="expression" dxfId="358" priority="22" stopIfTrue="1">
      <formula>$W$381&gt;0</formula>
    </cfRule>
  </conditionalFormatting>
  <conditionalFormatting sqref="X381">
    <cfRule type="expression" dxfId="357" priority="19" stopIfTrue="1">
      <formula>SUM($W$377:$W$380)&gt;0</formula>
    </cfRule>
    <cfRule type="expression" dxfId="356" priority="47" stopIfTrue="1">
      <formula>W381=0</formula>
    </cfRule>
  </conditionalFormatting>
  <conditionalFormatting sqref="U377:U380">
    <cfRule type="expression" dxfId="355" priority="20" stopIfTrue="1">
      <formula>$W$381&gt;0</formula>
    </cfRule>
  </conditionalFormatting>
  <conditionalFormatting sqref="X377:X380">
    <cfRule type="expression" dxfId="354" priority="18" stopIfTrue="1">
      <formula>$W$381&gt;0</formula>
    </cfRule>
  </conditionalFormatting>
  <conditionalFormatting sqref="U481">
    <cfRule type="expression" dxfId="353" priority="6" stopIfTrue="1">
      <formula>$W$481&gt;0</formula>
    </cfRule>
  </conditionalFormatting>
  <conditionalFormatting sqref="D480:S481">
    <cfRule type="cellIs" dxfId="352" priority="10" stopIfTrue="1" operator="equal">
      <formula>"a"</formula>
    </cfRule>
    <cfRule type="cellIs" dxfId="351" priority="11" stopIfTrue="1" operator="equal">
      <formula>"s"</formula>
    </cfRule>
  </conditionalFormatting>
  <conditionalFormatting sqref="X481">
    <cfRule type="expression" dxfId="350" priority="13" stopIfTrue="1">
      <formula>SUM(W480,W481)&gt;0</formula>
    </cfRule>
    <cfRule type="expression" dxfId="349" priority="14" stopIfTrue="1">
      <formula>W481=0</formula>
    </cfRule>
  </conditionalFormatting>
  <conditionalFormatting sqref="X480">
    <cfRule type="expression" dxfId="348" priority="15" stopIfTrue="1">
      <formula>SUM(W481,W480)&gt;0</formula>
    </cfRule>
    <cfRule type="expression" dxfId="347" priority="16" stopIfTrue="1">
      <formula>W480=0</formula>
    </cfRule>
  </conditionalFormatting>
  <conditionalFormatting sqref="U480">
    <cfRule type="expression" dxfId="346" priority="17" stopIfTrue="1">
      <formula>SUM(W481:W481)&gt;0</formula>
    </cfRule>
  </conditionalFormatting>
  <conditionalFormatting sqref="D482:S482">
    <cfRule type="cellIs" dxfId="345" priority="3" stopIfTrue="1" operator="equal">
      <formula>"a"</formula>
    </cfRule>
    <cfRule type="cellIs" dxfId="344" priority="4" stopIfTrue="1" operator="equal">
      <formula>"s"</formula>
    </cfRule>
  </conditionalFormatting>
  <conditionalFormatting sqref="Z482">
    <cfRule type="cellIs" dxfId="343" priority="5" stopIfTrue="1" operator="equal">
      <formula>"a"</formula>
    </cfRule>
  </conditionalFormatting>
  <conditionalFormatting sqref="U482">
    <cfRule type="expression" dxfId="342" priority="1" stopIfTrue="1">
      <formula>SUM(W483:W483)&gt;0</formula>
    </cfRule>
  </conditionalFormatting>
  <conditionalFormatting sqref="X482">
    <cfRule type="expression" dxfId="341" priority="2" stopIfTrue="1">
      <formula>W482=0</formula>
    </cfRule>
  </conditionalFormatting>
  <dataValidations count="5">
    <dataValidation allowBlank="1" showInputMessage="1" showErrorMessage="1" prompt="Fill &quot;a&quot; for closed-loop, &quot;s&quot; for open-loop." sqref="D275:S275" xr:uid="{00000000-0002-0000-0B00-000000000000}"/>
    <dataValidation allowBlank="1" showInputMessage="1" showErrorMessage="1" prompt="Fill &quot;a&quot; for hybrid." sqref="D276:S276" xr:uid="{00000000-0002-0000-0B00-000001000000}"/>
    <dataValidation allowBlank="1" showInputMessage="1" showErrorMessage="1" prompt="Use NA only if ship is solely powered by LNG" sqref="T242" xr:uid="{00000000-0002-0000-0B00-000002000000}"/>
    <dataValidation allowBlank="1" showErrorMessage="1" sqref="T255" xr:uid="{00000000-0002-0000-0B00-000003000000}"/>
    <dataValidation type="custom" allowBlank="1" showInputMessage="1" showErrorMessage="1" errorTitle="Input check" error="This cell must be filled-in ONLY if the answer is YES (If the answer is NO, fill-in Alternative 2 below)" sqref="D360:S360" xr:uid="{4B080071-7F29-4F76-AAEB-681DF414BDE4}">
      <formula1>OR(ISNUMBER(FIND("a",D360)),ISNUMBER(FIND("A",D360)))</formula1>
    </dataValidation>
  </dataValidations>
  <printOptions horizontalCentered="1"/>
  <pageMargins left="0.35433070866141736" right="0.35433070866141736" top="0.11811023622047245" bottom="0.27559055118110237" header="7.874015748031496E-2" footer="0.15748031496062992"/>
  <pageSetup paperSize="9" scale="45" orientation="landscape" r:id="rId1"/>
  <headerFooter alignWithMargins="0">
    <oddFooter xml:space="preserve">&amp;L&amp;11CKL LNG / VERSION 2023 / 1.0&amp;C&amp;11LMC-09&amp;R&amp;11&amp;P of  &amp;N   </oddFooter>
  </headerFooter>
  <rowBreaks count="29" manualBreakCount="29">
    <brk id="23" max="23" man="1"/>
    <brk id="41" max="23" man="1"/>
    <brk id="60" max="23" man="1"/>
    <brk id="78" max="23" man="1"/>
    <brk id="93" max="23" man="1"/>
    <brk id="119" max="23" man="1"/>
    <brk id="136" max="23" man="1"/>
    <brk id="160" max="23" man="1"/>
    <brk id="192" max="23" man="1"/>
    <brk id="200" max="23" man="1"/>
    <brk id="229" max="23" man="1"/>
    <brk id="239" max="23" man="1"/>
    <brk id="264" max="23" man="1"/>
    <brk id="280" max="23" man="1"/>
    <brk id="301" max="23" man="1"/>
    <brk id="326" max="23" man="1"/>
    <brk id="356" max="23" man="1"/>
    <brk id="374" max="23" man="1"/>
    <brk id="390" max="23" man="1"/>
    <brk id="406" max="23" man="1"/>
    <brk id="429" max="23" man="1"/>
    <brk id="446" max="23" man="1"/>
    <brk id="469" max="23" man="1"/>
    <brk id="484" max="23" man="1"/>
    <brk id="514" max="23" man="1"/>
    <brk id="541" max="23" man="1"/>
    <brk id="552" max="23" man="1"/>
    <brk id="570" max="23" man="1"/>
    <brk id="592"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4"/>
  <dimension ref="A1:FZ108"/>
  <sheetViews>
    <sheetView zoomScale="50" zoomScaleNormal="50" zoomScaleSheetLayoutView="50" workbookViewId="0">
      <pane ySplit="3" topLeftCell="A4" activePane="bottomLeft" state="frozen"/>
      <selection pane="bottomLeft" activeCell="X1" sqref="X1"/>
    </sheetView>
  </sheetViews>
  <sheetFormatPr defaultColWidth="8.85546875" defaultRowHeight="33.75" x14ac:dyDescent="0.2"/>
  <cols>
    <col min="1" max="1" width="9.7109375" customWidth="1"/>
    <col min="2" max="2" width="13.5703125" style="83" customWidth="1"/>
    <col min="3" max="3" width="151.28515625" style="84" customWidth="1"/>
    <col min="4" max="20" width="5.7109375" style="3" customWidth="1"/>
    <col min="21" max="21" width="8" style="3" customWidth="1"/>
    <col min="22" max="22" width="7.85546875" style="82" customWidth="1"/>
    <col min="23" max="23" width="7.85546875" style="85" hidden="1" customWidth="1"/>
    <col min="24" max="24" width="8.85546875" style="85" customWidth="1"/>
    <col min="25" max="25" width="8" style="287" customWidth="1"/>
    <col min="26" max="26" width="11.28515625" style="280" bestFit="1" customWidth="1"/>
    <col min="27" max="27" width="14" style="280" customWidth="1"/>
    <col min="28" max="29" width="13.42578125" style="280" customWidth="1"/>
    <col min="30" max="102" width="8.85546875" style="280" customWidth="1"/>
    <col min="103" max="16384" width="8.85546875" style="3"/>
  </cols>
  <sheetData>
    <row r="1" spans="1:182" customFormat="1" ht="40.15" customHeight="1" thickBot="1" x14ac:dyDescent="0.3">
      <c r="A1" s="329" t="str">
        <f>'Checklist - Basic Ship LNG'!A1</f>
        <v xml:space="preserve">GA Code: </v>
      </c>
      <c r="B1" s="330"/>
      <c r="C1" s="346" t="str">
        <f>'Checklist - Basic Ship LNG'!C1</f>
        <v xml:space="preserve">Ship name:   </v>
      </c>
      <c r="D1" s="330"/>
      <c r="E1" s="345"/>
      <c r="F1" s="345"/>
      <c r="G1" s="345"/>
      <c r="H1" s="345"/>
      <c r="I1" s="345"/>
      <c r="J1" s="345"/>
      <c r="K1" s="345"/>
      <c r="L1" s="345"/>
      <c r="M1" s="345"/>
      <c r="N1" s="345"/>
      <c r="O1" s="345"/>
      <c r="P1" s="345"/>
      <c r="Q1" s="345"/>
      <c r="R1" s="345"/>
      <c r="S1" s="345"/>
      <c r="U1" s="61"/>
      <c r="V1" s="331" t="str">
        <f>'Checklist - Basic Ship LNG'!T1</f>
        <v xml:space="preserve">Date of Ship Survey:  </v>
      </c>
      <c r="W1" s="61"/>
      <c r="X1" s="6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281"/>
      <c r="BJ1" s="281"/>
      <c r="BK1" s="281"/>
      <c r="BL1" s="281"/>
      <c r="BM1" s="281"/>
      <c r="BN1" s="281"/>
      <c r="BO1" s="281"/>
      <c r="BP1" s="281"/>
      <c r="BQ1" s="281"/>
      <c r="BR1" s="281"/>
      <c r="BS1" s="281"/>
      <c r="BT1" s="281"/>
      <c r="BU1" s="281"/>
      <c r="BV1" s="281"/>
      <c r="BW1" s="281"/>
      <c r="BX1" s="281"/>
      <c r="BY1" s="281"/>
      <c r="BZ1" s="281"/>
      <c r="CA1" s="281"/>
      <c r="CB1" s="281"/>
      <c r="CC1" s="281"/>
      <c r="CD1" s="281"/>
      <c r="CE1" s="281"/>
      <c r="CF1" s="281"/>
      <c r="CG1" s="281"/>
      <c r="CH1" s="28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row>
    <row r="2" spans="1:182" ht="30.75" customHeight="1" thickBot="1" x14ac:dyDescent="0.25">
      <c r="A2" s="3"/>
      <c r="B2" s="706" t="s">
        <v>1224</v>
      </c>
      <c r="C2" s="1012"/>
      <c r="D2" s="1012"/>
      <c r="E2" s="1012"/>
      <c r="F2" s="1012"/>
      <c r="G2" s="1012"/>
      <c r="H2" s="1012"/>
      <c r="I2" s="1012"/>
      <c r="J2" s="1012"/>
      <c r="K2" s="1012"/>
      <c r="L2" s="1012"/>
      <c r="M2" s="1012"/>
      <c r="N2" s="1012"/>
      <c r="O2" s="1012"/>
      <c r="P2" s="1012"/>
      <c r="Q2" s="1012"/>
      <c r="R2" s="1012"/>
      <c r="S2" s="1012"/>
      <c r="T2" s="1012"/>
      <c r="U2" s="872"/>
      <c r="V2"/>
      <c r="AA2" s="1006" t="s">
        <v>579</v>
      </c>
      <c r="AB2" s="1007"/>
    </row>
    <row r="3" spans="1:182" ht="160.5" customHeight="1" thickBot="1" x14ac:dyDescent="0.25">
      <c r="A3" s="412"/>
      <c r="B3" s="4" t="s">
        <v>214</v>
      </c>
      <c r="C3" s="1008" t="s">
        <v>231</v>
      </c>
      <c r="D3" s="1009"/>
      <c r="E3" s="1009"/>
      <c r="F3" s="1009"/>
      <c r="G3" s="1009"/>
      <c r="H3" s="1009"/>
      <c r="I3" s="1009"/>
      <c r="J3" s="1010"/>
      <c r="K3" s="816" t="s">
        <v>308</v>
      </c>
      <c r="L3" s="817"/>
      <c r="M3" s="818"/>
      <c r="N3" s="813" t="s">
        <v>254</v>
      </c>
      <c r="O3" s="814"/>
      <c r="P3" s="815"/>
      <c r="Q3" s="812" t="s">
        <v>206</v>
      </c>
      <c r="R3" s="1011"/>
      <c r="S3" s="1011"/>
      <c r="T3" s="810" t="s">
        <v>198</v>
      </c>
      <c r="U3" s="811"/>
      <c r="V3" s="313"/>
      <c r="AA3" s="291" t="s">
        <v>378</v>
      </c>
      <c r="AB3" s="292" t="s">
        <v>379</v>
      </c>
    </row>
    <row r="4" spans="1:182" s="75" customFormat="1" ht="30" customHeight="1" thickBot="1" x14ac:dyDescent="0.25">
      <c r="A4" s="376"/>
      <c r="B4" s="241">
        <f>'Checklist - Ranking Ship LNG'!B4</f>
        <v>1000</v>
      </c>
      <c r="C4" s="973" t="str">
        <f>'Checklist - Ranking Ship LNG'!C4</f>
        <v>GENERAL</v>
      </c>
      <c r="D4" s="974"/>
      <c r="E4" s="974"/>
      <c r="F4" s="974"/>
      <c r="G4" s="974"/>
      <c r="H4" s="974"/>
      <c r="I4" s="974"/>
      <c r="J4" s="974"/>
      <c r="K4" s="737"/>
      <c r="L4" s="737"/>
      <c r="M4" s="737"/>
      <c r="N4" s="737"/>
      <c r="O4" s="737"/>
      <c r="P4" s="737"/>
      <c r="Q4" s="737"/>
      <c r="R4" s="737"/>
      <c r="S4" s="737"/>
      <c r="T4" s="737"/>
      <c r="U4" s="738"/>
      <c r="V4" s="312"/>
      <c r="W4" s="272"/>
      <c r="X4" s="350"/>
      <c r="Y4" s="280"/>
      <c r="Z4" s="284"/>
      <c r="AA4" s="280"/>
      <c r="AB4" s="280"/>
      <c r="AC4" s="280"/>
      <c r="AD4" s="280"/>
      <c r="AE4" s="280"/>
      <c r="AF4" s="280"/>
      <c r="AG4" s="280"/>
      <c r="AH4" s="280"/>
      <c r="AI4" s="280"/>
      <c r="AJ4" s="280"/>
      <c r="AK4" s="280"/>
      <c r="AL4" s="280"/>
      <c r="AM4" s="280"/>
      <c r="AN4" s="280"/>
      <c r="AO4" s="280"/>
      <c r="AP4" s="280"/>
      <c r="AQ4" s="280"/>
      <c r="AR4" s="280"/>
      <c r="AS4" s="280"/>
      <c r="AT4" s="280"/>
      <c r="AU4" s="284"/>
      <c r="AV4" s="284"/>
      <c r="AW4" s="284"/>
      <c r="AX4" s="284"/>
      <c r="AY4" s="284"/>
      <c r="AZ4" s="284"/>
      <c r="BA4" s="284"/>
      <c r="BB4" s="284"/>
      <c r="BC4" s="284"/>
      <c r="BD4" s="284"/>
      <c r="BE4" s="284"/>
      <c r="BF4" s="284"/>
      <c r="BG4" s="284"/>
      <c r="BH4" s="284"/>
      <c r="BI4" s="284"/>
      <c r="BJ4" s="284"/>
      <c r="BK4" s="284"/>
      <c r="BL4" s="284"/>
      <c r="BM4" s="284"/>
      <c r="BN4" s="284"/>
      <c r="BO4" s="284"/>
      <c r="BP4" s="284"/>
      <c r="BQ4" s="284"/>
      <c r="BR4" s="284"/>
      <c r="BS4" s="284"/>
      <c r="BT4" s="284"/>
      <c r="BU4" s="284"/>
      <c r="BV4" s="284"/>
      <c r="BW4" s="284"/>
      <c r="BX4" s="284"/>
      <c r="BY4" s="284"/>
      <c r="BZ4" s="284"/>
      <c r="CA4" s="284"/>
      <c r="CB4" s="284"/>
      <c r="CC4" s="284"/>
      <c r="CD4" s="284"/>
      <c r="CE4" s="284"/>
      <c r="CF4" s="284"/>
      <c r="CG4" s="284"/>
      <c r="CH4" s="284"/>
    </row>
    <row r="5" spans="1:182" s="75" customFormat="1" ht="27.95" customHeight="1" x14ac:dyDescent="0.2">
      <c r="A5" s="376"/>
      <c r="B5" s="234" t="str">
        <f>'Checklist - Ranking Ship LNG'!B5</f>
        <v>1200</v>
      </c>
      <c r="C5" s="763" t="str">
        <f>'Checklist - Ranking Ship LNG'!C5</f>
        <v>Enclosed Space Entry &amp; Hot Work</v>
      </c>
      <c r="D5" s="748"/>
      <c r="E5" s="748"/>
      <c r="F5" s="748"/>
      <c r="G5" s="748"/>
      <c r="H5" s="748"/>
      <c r="I5" s="748"/>
      <c r="J5" s="749"/>
      <c r="K5" s="959">
        <f>'Checklist - Ranking Ship LNG'!U17</f>
        <v>0</v>
      </c>
      <c r="L5" s="960"/>
      <c r="M5" s="961"/>
      <c r="N5" s="962">
        <f>'Checklist - Ranking Ship LNG'!V17</f>
        <v>80</v>
      </c>
      <c r="O5" s="963"/>
      <c r="P5" s="964"/>
      <c r="Q5" s="793">
        <f>'Checklist - Ranking Ship LNG'!F18</f>
        <v>80</v>
      </c>
      <c r="R5" s="794"/>
      <c r="S5" s="794"/>
      <c r="T5" s="795"/>
      <c r="U5" s="733"/>
      <c r="V5" s="312"/>
      <c r="W5" s="276"/>
      <c r="X5" s="276"/>
      <c r="Y5" s="280"/>
      <c r="Z5" s="284"/>
      <c r="AA5" s="295"/>
      <c r="AB5" s="296" t="str">
        <f t="shared" ref="AB5:AB13" si="0">IF(Q5=N5, IF(K5=N5,"a","s"),"")</f>
        <v>s</v>
      </c>
      <c r="AC5" s="280"/>
      <c r="AD5" s="280"/>
      <c r="AE5" s="280"/>
      <c r="AF5" s="280"/>
      <c r="AG5" s="280"/>
      <c r="AH5" s="280"/>
      <c r="AI5" s="280"/>
      <c r="AJ5" s="280"/>
      <c r="AK5" s="280"/>
      <c r="AL5" s="280"/>
      <c r="AM5" s="280"/>
      <c r="AN5" s="280"/>
      <c r="AO5" s="280"/>
      <c r="AP5" s="280"/>
      <c r="AQ5" s="280"/>
      <c r="AR5" s="280"/>
      <c r="AS5" s="280"/>
      <c r="AT5" s="280"/>
      <c r="AU5" s="284"/>
      <c r="AV5" s="284"/>
      <c r="AW5" s="284"/>
      <c r="AX5" s="284"/>
      <c r="AY5" s="284"/>
      <c r="AZ5" s="284"/>
      <c r="BA5" s="284"/>
      <c r="BB5" s="284"/>
      <c r="BC5" s="284"/>
      <c r="BD5" s="284"/>
      <c r="BE5" s="284"/>
      <c r="BF5" s="284"/>
      <c r="BG5" s="284"/>
      <c r="BH5" s="284"/>
      <c r="BI5" s="284"/>
      <c r="BJ5" s="284"/>
      <c r="BK5" s="284"/>
      <c r="BL5" s="284"/>
      <c r="BM5" s="284"/>
      <c r="BN5" s="284"/>
      <c r="BO5" s="284"/>
      <c r="BP5" s="284"/>
      <c r="BQ5" s="284"/>
      <c r="BR5" s="284"/>
      <c r="BS5" s="284"/>
      <c r="BT5" s="284"/>
      <c r="BU5" s="284"/>
      <c r="BV5" s="284"/>
      <c r="BW5" s="284"/>
      <c r="BX5" s="284"/>
      <c r="BY5" s="284"/>
      <c r="BZ5" s="284"/>
      <c r="CA5" s="284"/>
      <c r="CB5" s="284"/>
      <c r="CC5" s="284"/>
      <c r="CD5" s="284"/>
      <c r="CE5" s="284"/>
      <c r="CF5" s="284"/>
      <c r="CG5" s="284"/>
      <c r="CH5" s="284"/>
    </row>
    <row r="6" spans="1:182" s="75" customFormat="1" ht="27.95" customHeight="1" x14ac:dyDescent="0.2">
      <c r="A6" s="376"/>
      <c r="B6" s="234" t="str">
        <f>'Checklist - Ranking Ship LNG'!B19</f>
        <v>1300</v>
      </c>
      <c r="C6" s="763" t="str">
        <f>'Checklist - Ranking Ship LNG'!C19</f>
        <v>Compressor for the refilling of air cylinders for breathing apparatus or Alternative,  Additional Green Award requirement</v>
      </c>
      <c r="D6" s="748"/>
      <c r="E6" s="748"/>
      <c r="F6" s="748"/>
      <c r="G6" s="748"/>
      <c r="H6" s="748"/>
      <c r="I6" s="748"/>
      <c r="J6" s="749"/>
      <c r="K6" s="959">
        <f>'Checklist - Ranking Ship LNG'!U22</f>
        <v>0</v>
      </c>
      <c r="L6" s="960"/>
      <c r="M6" s="961"/>
      <c r="N6" s="962">
        <f>'Checklist - Ranking Ship LNG'!V22</f>
        <v>20</v>
      </c>
      <c r="O6" s="963"/>
      <c r="P6" s="964"/>
      <c r="Q6" s="793">
        <f>'Checklist - Ranking Ship LNG'!F23</f>
        <v>10</v>
      </c>
      <c r="R6" s="794"/>
      <c r="S6" s="794"/>
      <c r="T6" s="795"/>
      <c r="U6" s="733"/>
      <c r="V6" s="312"/>
      <c r="W6" s="276"/>
      <c r="X6" s="276"/>
      <c r="Y6" s="280"/>
      <c r="Z6" s="284"/>
      <c r="AA6" s="295"/>
      <c r="AB6" s="296" t="str">
        <f t="shared" si="0"/>
        <v/>
      </c>
      <c r="AC6" s="280"/>
      <c r="AD6" s="280"/>
      <c r="AE6" s="280"/>
      <c r="AF6" s="280"/>
      <c r="AG6" s="280"/>
      <c r="AH6" s="280"/>
      <c r="AI6" s="280"/>
      <c r="AJ6" s="280"/>
      <c r="AK6" s="280"/>
      <c r="AL6" s="280"/>
      <c r="AM6" s="280"/>
      <c r="AN6" s="280"/>
      <c r="AO6" s="280"/>
      <c r="AP6" s="280"/>
      <c r="AQ6" s="280"/>
      <c r="AR6" s="280"/>
      <c r="AS6" s="280"/>
      <c r="AT6" s="280"/>
      <c r="AU6" s="284"/>
      <c r="AV6" s="284"/>
      <c r="AW6" s="284"/>
      <c r="AX6" s="284"/>
      <c r="AY6" s="284"/>
      <c r="AZ6" s="284"/>
      <c r="BA6" s="284"/>
      <c r="BB6" s="284"/>
      <c r="BC6" s="284"/>
      <c r="BD6" s="284"/>
      <c r="BE6" s="284"/>
      <c r="BF6" s="284"/>
      <c r="BG6" s="284"/>
      <c r="BH6" s="284"/>
      <c r="BI6" s="284"/>
      <c r="BJ6" s="284"/>
      <c r="BK6" s="284"/>
      <c r="BL6" s="284"/>
      <c r="BM6" s="284"/>
      <c r="BN6" s="284"/>
      <c r="BO6" s="284"/>
      <c r="BP6" s="284"/>
      <c r="BQ6" s="284"/>
      <c r="BR6" s="284"/>
      <c r="BS6" s="284"/>
      <c r="BT6" s="284"/>
      <c r="BU6" s="284"/>
      <c r="BV6" s="284"/>
      <c r="BW6" s="284"/>
      <c r="BX6" s="284"/>
      <c r="BY6" s="284"/>
      <c r="BZ6" s="284"/>
      <c r="CA6" s="284"/>
      <c r="CB6" s="284"/>
      <c r="CC6" s="284"/>
      <c r="CD6" s="284"/>
      <c r="CE6" s="284"/>
      <c r="CF6" s="284"/>
      <c r="CG6" s="284"/>
      <c r="CH6" s="284"/>
    </row>
    <row r="7" spans="1:182" s="75" customFormat="1" ht="27.95" customHeight="1" x14ac:dyDescent="0.2">
      <c r="A7" s="376"/>
      <c r="B7" s="234">
        <f>'Checklist - Ranking Ship LNG'!B24</f>
        <v>1400</v>
      </c>
      <c r="C7" s="763" t="str">
        <f>'Checklist - Ranking Ship LNG'!C24</f>
        <v>Control of drugs &amp; alcohol onboard</v>
      </c>
      <c r="D7" s="748"/>
      <c r="E7" s="748"/>
      <c r="F7" s="748"/>
      <c r="G7" s="748"/>
      <c r="H7" s="748"/>
      <c r="I7" s="748"/>
      <c r="J7" s="749"/>
      <c r="K7" s="959">
        <f>'Checklist - Ranking Ship LNG'!U29</f>
        <v>0</v>
      </c>
      <c r="L7" s="960"/>
      <c r="M7" s="961"/>
      <c r="N7" s="962">
        <f>'Checklist - Ranking Ship LNG'!V29</f>
        <v>35</v>
      </c>
      <c r="O7" s="963"/>
      <c r="P7" s="964"/>
      <c r="Q7" s="793">
        <f>'Checklist - Ranking Ship LNG'!F30</f>
        <v>20</v>
      </c>
      <c r="R7" s="794"/>
      <c r="S7" s="794"/>
      <c r="T7" s="795"/>
      <c r="U7" s="733"/>
      <c r="V7" s="312"/>
      <c r="W7" s="276"/>
      <c r="X7" s="276"/>
      <c r="Y7" s="280"/>
      <c r="Z7" s="284"/>
      <c r="AA7" s="295"/>
      <c r="AB7" s="296" t="str">
        <f t="shared" si="0"/>
        <v/>
      </c>
      <c r="AC7" s="280"/>
      <c r="AD7" s="280"/>
      <c r="AE7" s="280"/>
      <c r="AF7" s="280"/>
      <c r="AG7" s="280"/>
      <c r="AH7" s="280"/>
      <c r="AI7" s="280"/>
      <c r="AJ7" s="280"/>
      <c r="AK7" s="280"/>
      <c r="AL7" s="280"/>
      <c r="AM7" s="280"/>
      <c r="AN7" s="280"/>
      <c r="AO7" s="280"/>
      <c r="AP7" s="280"/>
      <c r="AQ7" s="280"/>
      <c r="AR7" s="280"/>
      <c r="AS7" s="280"/>
      <c r="AT7" s="280"/>
      <c r="AU7" s="284"/>
      <c r="AV7" s="284"/>
      <c r="AW7" s="284"/>
      <c r="AX7" s="284"/>
      <c r="AY7" s="284"/>
      <c r="AZ7" s="284"/>
      <c r="BA7" s="284"/>
      <c r="BB7" s="284"/>
      <c r="BC7" s="284"/>
      <c r="BD7" s="284"/>
      <c r="BE7" s="284"/>
      <c r="BF7" s="284"/>
      <c r="BG7" s="284"/>
      <c r="BH7" s="284"/>
      <c r="BI7" s="284"/>
      <c r="BJ7" s="284"/>
      <c r="BK7" s="284"/>
      <c r="BL7" s="284"/>
      <c r="BM7" s="284"/>
      <c r="BN7" s="284"/>
      <c r="BO7" s="284"/>
      <c r="BP7" s="284"/>
      <c r="BQ7" s="284"/>
      <c r="BR7" s="284"/>
      <c r="BS7" s="284"/>
      <c r="BT7" s="284"/>
      <c r="BU7" s="284"/>
      <c r="BV7" s="284"/>
      <c r="BW7" s="284"/>
      <c r="BX7" s="284"/>
      <c r="BY7" s="284"/>
      <c r="BZ7" s="284"/>
      <c r="CA7" s="284"/>
      <c r="CB7" s="284"/>
      <c r="CC7" s="284"/>
      <c r="CD7" s="284"/>
      <c r="CE7" s="284"/>
      <c r="CF7" s="284"/>
      <c r="CG7" s="284"/>
      <c r="CH7" s="284"/>
    </row>
    <row r="8" spans="1:182" s="75" customFormat="1" ht="27.95" customHeight="1" x14ac:dyDescent="0.2">
      <c r="A8" s="181"/>
      <c r="B8" s="234" t="str">
        <f>'Checklist - Ranking Ship LNG'!B31</f>
        <v>1500</v>
      </c>
      <c r="C8" s="763" t="str">
        <f>'Checklist - Ranking Ship LNG'!C31</f>
        <v>Emergency Response System</v>
      </c>
      <c r="D8" s="748"/>
      <c r="E8" s="748"/>
      <c r="F8" s="748"/>
      <c r="G8" s="748"/>
      <c r="H8" s="748"/>
      <c r="I8" s="748"/>
      <c r="J8" s="749"/>
      <c r="K8" s="959">
        <f>'Checklist - Ranking Ship LNG'!U35</f>
        <v>0</v>
      </c>
      <c r="L8" s="960"/>
      <c r="M8" s="961"/>
      <c r="N8" s="962">
        <f>'Checklist - Ranking Ship LNG'!V35</f>
        <v>30</v>
      </c>
      <c r="O8" s="963"/>
      <c r="P8" s="964"/>
      <c r="Q8" s="793">
        <f>'Checklist - Ranking Ship LNG'!F36</f>
        <v>10</v>
      </c>
      <c r="R8" s="794"/>
      <c r="S8" s="794"/>
      <c r="T8" s="795"/>
      <c r="U8" s="733"/>
      <c r="V8" s="312"/>
      <c r="W8" s="276"/>
      <c r="X8" s="276"/>
      <c r="Y8" s="280"/>
      <c r="Z8" s="284"/>
      <c r="AA8" s="295"/>
      <c r="AB8" s="296" t="str">
        <f t="shared" si="0"/>
        <v/>
      </c>
      <c r="AC8" s="280"/>
      <c r="AD8" s="280"/>
      <c r="AE8" s="280"/>
      <c r="AF8" s="280"/>
      <c r="AG8" s="280"/>
      <c r="AH8" s="280"/>
      <c r="AI8" s="280"/>
      <c r="AJ8" s="280"/>
      <c r="AK8" s="280"/>
      <c r="AL8" s="280"/>
      <c r="AM8" s="280"/>
      <c r="AN8" s="280"/>
      <c r="AO8" s="280"/>
      <c r="AP8" s="280"/>
      <c r="AQ8" s="280"/>
      <c r="AR8" s="280"/>
      <c r="AS8" s="280"/>
      <c r="AT8" s="280"/>
      <c r="AU8" s="284"/>
      <c r="AV8" s="284"/>
      <c r="AW8" s="284"/>
      <c r="AX8" s="284"/>
      <c r="AY8" s="284"/>
      <c r="AZ8" s="284"/>
      <c r="BA8" s="284"/>
      <c r="BB8" s="284"/>
      <c r="BC8" s="284"/>
      <c r="BD8" s="284"/>
      <c r="BE8" s="284"/>
      <c r="BF8" s="284"/>
      <c r="BG8" s="284"/>
      <c r="BH8" s="284"/>
      <c r="BI8" s="284"/>
      <c r="BJ8" s="284"/>
      <c r="BK8" s="284"/>
      <c r="BL8" s="284"/>
      <c r="BM8" s="284"/>
      <c r="BN8" s="284"/>
      <c r="BO8" s="284"/>
      <c r="BP8" s="284"/>
      <c r="BQ8" s="284"/>
      <c r="BR8" s="284"/>
      <c r="BS8" s="284"/>
      <c r="BT8" s="284"/>
      <c r="BU8" s="284"/>
      <c r="BV8" s="284"/>
      <c r="BW8" s="284"/>
      <c r="BX8" s="284"/>
      <c r="BY8" s="284"/>
      <c r="BZ8" s="284"/>
      <c r="CA8" s="284"/>
      <c r="CB8" s="284"/>
      <c r="CC8" s="284"/>
      <c r="CD8" s="284"/>
      <c r="CE8" s="284"/>
      <c r="CF8" s="284"/>
      <c r="CG8" s="284"/>
      <c r="CH8" s="284"/>
    </row>
    <row r="9" spans="1:182" s="75" customFormat="1" ht="27.95" customHeight="1" x14ac:dyDescent="0.2">
      <c r="A9" s="181"/>
      <c r="B9" s="234" t="str">
        <f>'Checklist - Ranking Ship LNG'!B37</f>
        <v>1510</v>
      </c>
      <c r="C9" s="763" t="str">
        <f>'Checklist - Ranking Ship LNG'!C37</f>
        <v>Emergency Oil Recovery</v>
      </c>
      <c r="D9" s="748"/>
      <c r="E9" s="748"/>
      <c r="F9" s="748"/>
      <c r="G9" s="748"/>
      <c r="H9" s="748"/>
      <c r="I9" s="748"/>
      <c r="J9" s="749"/>
      <c r="K9" s="959">
        <f>'Checklist - Ranking Ship LNG'!U40</f>
        <v>0</v>
      </c>
      <c r="L9" s="960"/>
      <c r="M9" s="961"/>
      <c r="N9" s="962">
        <f>'Checklist - Ranking Ship LNG'!V40</f>
        <v>10</v>
      </c>
      <c r="O9" s="963"/>
      <c r="P9" s="964"/>
      <c r="Q9" s="793">
        <f>'Checklist - Ranking Ship LNG'!F41</f>
        <v>0</v>
      </c>
      <c r="R9" s="794"/>
      <c r="S9" s="794"/>
      <c r="T9" s="795"/>
      <c r="U9" s="733"/>
      <c r="V9" s="312"/>
      <c r="W9" s="276"/>
      <c r="X9" s="276"/>
      <c r="Y9" s="280"/>
      <c r="Z9" s="284"/>
      <c r="AA9" s="295"/>
      <c r="AB9" s="296" t="str">
        <f t="shared" ref="AB9" si="1">IF(Q9=N9, IF(K9=N9,"a","s"),"")</f>
        <v/>
      </c>
      <c r="AC9" s="280"/>
      <c r="AD9" s="280"/>
      <c r="AE9" s="280"/>
      <c r="AF9" s="280"/>
      <c r="AG9" s="280"/>
      <c r="AH9" s="280"/>
      <c r="AI9" s="280"/>
      <c r="AJ9" s="280"/>
      <c r="AK9" s="280"/>
      <c r="AL9" s="280"/>
      <c r="AM9" s="280"/>
      <c r="AN9" s="280"/>
      <c r="AO9" s="280"/>
      <c r="AP9" s="280"/>
      <c r="AQ9" s="280"/>
      <c r="AR9" s="280"/>
      <c r="AS9" s="280"/>
      <c r="AT9" s="280"/>
      <c r="AU9" s="284"/>
      <c r="AV9" s="284"/>
      <c r="AW9" s="284"/>
      <c r="AX9" s="284"/>
      <c r="AY9" s="284"/>
      <c r="AZ9" s="284"/>
      <c r="BA9" s="284"/>
      <c r="BB9" s="284"/>
      <c r="BC9" s="284"/>
      <c r="BD9" s="284"/>
      <c r="BE9" s="284"/>
      <c r="BF9" s="284"/>
      <c r="BG9" s="284"/>
      <c r="BH9" s="284"/>
      <c r="BI9" s="284"/>
      <c r="BJ9" s="284"/>
      <c r="BK9" s="284"/>
      <c r="BL9" s="284"/>
      <c r="BM9" s="284"/>
      <c r="BN9" s="284"/>
      <c r="BO9" s="284"/>
      <c r="BP9" s="284"/>
      <c r="BQ9" s="284"/>
      <c r="BR9" s="284"/>
      <c r="BS9" s="284"/>
      <c r="BT9" s="284"/>
      <c r="BU9" s="284"/>
      <c r="BV9" s="284"/>
      <c r="BW9" s="284"/>
      <c r="BX9" s="284"/>
      <c r="BY9" s="284"/>
      <c r="BZ9" s="284"/>
      <c r="CA9" s="284"/>
      <c r="CB9" s="284"/>
      <c r="CC9" s="284"/>
      <c r="CD9" s="284"/>
      <c r="CE9" s="284"/>
      <c r="CF9" s="284"/>
      <c r="CG9" s="284"/>
      <c r="CH9" s="284"/>
    </row>
    <row r="10" spans="1:182" s="75" customFormat="1" ht="27.95" customHeight="1" x14ac:dyDescent="0.2">
      <c r="A10" s="181"/>
      <c r="B10" s="503" t="str">
        <f>'Checklist - Ranking Ship LNG'!B42</f>
        <v>1600</v>
      </c>
      <c r="C10" s="763" t="str">
        <f>'Checklist - Ranking Ship LNG'!C42</f>
        <v>Computer Systems, Networks, Data Security and Training. GA requirement</v>
      </c>
      <c r="D10" s="748"/>
      <c r="E10" s="748"/>
      <c r="F10" s="748"/>
      <c r="G10" s="748"/>
      <c r="H10" s="748"/>
      <c r="I10" s="748"/>
      <c r="J10" s="749"/>
      <c r="K10" s="959">
        <f>'Checklist - Ranking Ship LNG'!U50</f>
        <v>0</v>
      </c>
      <c r="L10" s="960"/>
      <c r="M10" s="961"/>
      <c r="N10" s="962">
        <f>'Checklist - Ranking Ship LNG'!V50</f>
        <v>60</v>
      </c>
      <c r="O10" s="963"/>
      <c r="P10" s="964"/>
      <c r="Q10" s="793">
        <f>'Checklist - Ranking Ship LNG'!F51</f>
        <v>30</v>
      </c>
      <c r="R10" s="794"/>
      <c r="S10" s="794"/>
      <c r="T10" s="795"/>
      <c r="U10" s="733"/>
      <c r="V10" s="312"/>
      <c r="W10" s="276"/>
      <c r="X10" s="276"/>
      <c r="Y10" s="280"/>
      <c r="Z10" s="284"/>
      <c r="AA10" s="295"/>
      <c r="AB10" s="296" t="str">
        <f t="shared" ref="AB10" si="2">IF(Q10=N10, IF(K10=N10,"a","s"),"")</f>
        <v/>
      </c>
      <c r="AC10" s="280"/>
      <c r="AD10" s="280"/>
      <c r="AE10" s="280"/>
      <c r="AF10" s="280"/>
      <c r="AG10" s="280"/>
      <c r="AH10" s="280"/>
      <c r="AI10" s="280"/>
      <c r="AJ10" s="280"/>
      <c r="AK10" s="280"/>
      <c r="AL10" s="280"/>
      <c r="AM10" s="280"/>
      <c r="AN10" s="280"/>
      <c r="AO10" s="280"/>
      <c r="AP10" s="280"/>
      <c r="AQ10" s="280"/>
      <c r="AR10" s="280"/>
      <c r="AS10" s="280"/>
      <c r="AT10" s="280"/>
      <c r="AU10" s="284"/>
      <c r="AV10" s="284"/>
      <c r="AW10" s="284"/>
      <c r="AX10" s="284"/>
      <c r="AY10" s="284"/>
      <c r="AZ10" s="284"/>
      <c r="BA10" s="284"/>
      <c r="BB10" s="284"/>
      <c r="BC10" s="284"/>
      <c r="BD10" s="284"/>
      <c r="BE10" s="284"/>
      <c r="BF10" s="284"/>
      <c r="BG10" s="284"/>
      <c r="BH10" s="284"/>
      <c r="BI10" s="284"/>
      <c r="BJ10" s="284"/>
      <c r="BK10" s="284"/>
      <c r="BL10" s="284"/>
      <c r="BM10" s="284"/>
      <c r="BN10" s="284"/>
      <c r="BO10" s="284"/>
      <c r="BP10" s="284"/>
      <c r="BQ10" s="284"/>
      <c r="BR10" s="284"/>
      <c r="BS10" s="284"/>
      <c r="BT10" s="284"/>
      <c r="BU10" s="284"/>
      <c r="BV10" s="284"/>
      <c r="BW10" s="284"/>
      <c r="BX10" s="284"/>
      <c r="BY10" s="284"/>
      <c r="BZ10" s="284"/>
      <c r="CA10" s="284"/>
      <c r="CB10" s="284"/>
      <c r="CC10" s="284"/>
      <c r="CD10" s="284"/>
      <c r="CE10" s="284"/>
      <c r="CF10" s="284"/>
      <c r="CG10" s="284"/>
      <c r="CH10" s="284"/>
    </row>
    <row r="11" spans="1:182" s="75" customFormat="1" ht="27.95" customHeight="1" x14ac:dyDescent="0.2">
      <c r="A11" s="181"/>
      <c r="B11" s="234" t="str">
        <f>'Checklist - Ranking Ship LNG'!B52</f>
        <v>1610</v>
      </c>
      <c r="C11" s="763" t="str">
        <f>'Checklist - Ranking Ship LNG'!C52</f>
        <v>Cyber Risk Management</v>
      </c>
      <c r="D11" s="748"/>
      <c r="E11" s="748"/>
      <c r="F11" s="748"/>
      <c r="G11" s="748"/>
      <c r="H11" s="748"/>
      <c r="I11" s="748"/>
      <c r="J11" s="749"/>
      <c r="K11" s="959">
        <f>'Checklist - Ranking Ship LNG'!U59</f>
        <v>0</v>
      </c>
      <c r="L11" s="960"/>
      <c r="M11" s="961"/>
      <c r="N11" s="962">
        <f>'Checklist - Ranking Ship LNG'!V59</f>
        <v>35</v>
      </c>
      <c r="O11" s="963"/>
      <c r="P11" s="964"/>
      <c r="Q11" s="793">
        <f>'Checklist - Ranking Ship LNG'!F60</f>
        <v>15</v>
      </c>
      <c r="R11" s="794"/>
      <c r="S11" s="794"/>
      <c r="T11" s="795"/>
      <c r="U11" s="733"/>
      <c r="V11" s="312"/>
      <c r="W11" s="276"/>
      <c r="X11" s="276"/>
      <c r="Y11" s="280"/>
      <c r="Z11" s="284"/>
      <c r="AA11" s="295"/>
      <c r="AB11" s="296" t="str">
        <f t="shared" ref="AB11" si="3">IF(Q11=N11, IF(K11=N11,"a","s"),"")</f>
        <v/>
      </c>
      <c r="AC11" s="280"/>
      <c r="AD11" s="280"/>
      <c r="AE11" s="280"/>
      <c r="AF11" s="280"/>
      <c r="AG11" s="280"/>
      <c r="AH11" s="280"/>
      <c r="AI11" s="280"/>
      <c r="AJ11" s="280"/>
      <c r="AK11" s="280"/>
      <c r="AL11" s="280"/>
      <c r="AM11" s="280"/>
      <c r="AN11" s="280"/>
      <c r="AO11" s="280"/>
      <c r="AP11" s="280"/>
      <c r="AQ11" s="280"/>
      <c r="AR11" s="280"/>
      <c r="AS11" s="280"/>
      <c r="AT11" s="280"/>
      <c r="AU11" s="284"/>
      <c r="AV11" s="284"/>
      <c r="AW11" s="284"/>
      <c r="AX11" s="284"/>
      <c r="AY11" s="284"/>
      <c r="AZ11" s="284"/>
      <c r="BA11" s="284"/>
      <c r="BB11" s="284"/>
      <c r="BC11" s="284"/>
      <c r="BD11" s="284"/>
      <c r="BE11" s="284"/>
      <c r="BF11" s="284"/>
      <c r="BG11" s="284"/>
      <c r="BH11" s="284"/>
      <c r="BI11" s="284"/>
      <c r="BJ11" s="284"/>
      <c r="BK11" s="284"/>
      <c r="BL11" s="284"/>
      <c r="BM11" s="284"/>
      <c r="BN11" s="284"/>
      <c r="BO11" s="284"/>
      <c r="BP11" s="284"/>
      <c r="BQ11" s="284"/>
      <c r="BR11" s="284"/>
      <c r="BS11" s="284"/>
      <c r="BT11" s="284"/>
      <c r="BU11" s="284"/>
      <c r="BV11" s="284"/>
      <c r="BW11" s="284"/>
      <c r="BX11" s="284"/>
      <c r="BY11" s="284"/>
      <c r="BZ11" s="284"/>
      <c r="CA11" s="284"/>
      <c r="CB11" s="284"/>
      <c r="CC11" s="284"/>
      <c r="CD11" s="284"/>
      <c r="CE11" s="284"/>
      <c r="CF11" s="284"/>
      <c r="CG11" s="284"/>
      <c r="CH11" s="284"/>
    </row>
    <row r="12" spans="1:182" s="75" customFormat="1" ht="27.95" customHeight="1" x14ac:dyDescent="0.2">
      <c r="A12" s="181"/>
      <c r="B12" s="503" t="str">
        <f>'Checklist - Ranking Ship LNG'!B61</f>
        <v>1700</v>
      </c>
      <c r="C12" s="763" t="str">
        <f>'Checklist - Ranking Ship LNG'!C61</f>
        <v>Noise and Vibration Management</v>
      </c>
      <c r="D12" s="748"/>
      <c r="E12" s="748"/>
      <c r="F12" s="748"/>
      <c r="G12" s="748"/>
      <c r="H12" s="748"/>
      <c r="I12" s="748"/>
      <c r="J12" s="749"/>
      <c r="K12" s="959">
        <f>'Checklist - Ranking Ship LNG'!U72</f>
        <v>0</v>
      </c>
      <c r="L12" s="960"/>
      <c r="M12" s="961"/>
      <c r="N12" s="962">
        <f>'Checklist - Ranking Ship LNG'!V72</f>
        <v>50</v>
      </c>
      <c r="O12" s="963"/>
      <c r="P12" s="964"/>
      <c r="Q12" s="793">
        <f>'Checklist - Ranking Ship LNG'!F73</f>
        <v>15</v>
      </c>
      <c r="R12" s="794"/>
      <c r="S12" s="794"/>
      <c r="T12" s="795"/>
      <c r="U12" s="733"/>
      <c r="V12" s="312"/>
      <c r="W12" s="276"/>
      <c r="X12" s="276"/>
      <c r="Y12" s="280"/>
      <c r="Z12" s="284"/>
      <c r="AA12" s="295"/>
      <c r="AB12" s="296" t="str">
        <f t="shared" ref="AB12" si="4">IF(Q12=N12, IF(K12=N12,"a","s"),"")</f>
        <v/>
      </c>
      <c r="AC12" s="280"/>
      <c r="AD12" s="280"/>
      <c r="AE12" s="280"/>
      <c r="AF12" s="280"/>
      <c r="AG12" s="280"/>
      <c r="AH12" s="280"/>
      <c r="AI12" s="280"/>
      <c r="AJ12" s="280"/>
      <c r="AK12" s="280"/>
      <c r="AL12" s="280"/>
      <c r="AM12" s="280"/>
      <c r="AN12" s="280"/>
      <c r="AO12" s="280"/>
      <c r="AP12" s="280"/>
      <c r="AQ12" s="280"/>
      <c r="AR12" s="280"/>
      <c r="AS12" s="280"/>
      <c r="AT12" s="280"/>
      <c r="AU12" s="284"/>
      <c r="AV12" s="284"/>
      <c r="AW12" s="284"/>
      <c r="AX12" s="284"/>
      <c r="AY12" s="284"/>
      <c r="AZ12" s="284"/>
      <c r="BA12" s="284"/>
      <c r="BB12" s="284"/>
      <c r="BC12" s="284"/>
      <c r="BD12" s="284"/>
      <c r="BE12" s="284"/>
      <c r="BF12" s="284"/>
      <c r="BG12" s="284"/>
      <c r="BH12" s="284"/>
      <c r="BI12" s="284"/>
      <c r="BJ12" s="284"/>
      <c r="BK12" s="284"/>
      <c r="BL12" s="284"/>
      <c r="BM12" s="284"/>
      <c r="BN12" s="284"/>
      <c r="BO12" s="284"/>
      <c r="BP12" s="284"/>
      <c r="BQ12" s="284"/>
      <c r="BR12" s="284"/>
      <c r="BS12" s="284"/>
      <c r="BT12" s="284"/>
      <c r="BU12" s="284"/>
      <c r="BV12" s="284"/>
      <c r="BW12" s="284"/>
      <c r="BX12" s="284"/>
      <c r="BY12" s="284"/>
      <c r="BZ12" s="284"/>
      <c r="CA12" s="284"/>
      <c r="CB12" s="284"/>
      <c r="CC12" s="284"/>
      <c r="CD12" s="284"/>
      <c r="CE12" s="284"/>
      <c r="CF12" s="284"/>
      <c r="CG12" s="284"/>
      <c r="CH12" s="284"/>
    </row>
    <row r="13" spans="1:182" s="75" customFormat="1" ht="27.95" customHeight="1" thickBot="1" x14ac:dyDescent="0.25">
      <c r="A13" s="181"/>
      <c r="B13" s="503" t="str">
        <f>'Checklist - Ranking Ship LNG'!B74</f>
        <v>1710</v>
      </c>
      <c r="C13" s="763" t="str">
        <f>'Checklist - Ranking Ship LNG'!C74</f>
        <v>Underwater Noise and Vibration Management</v>
      </c>
      <c r="D13" s="748"/>
      <c r="E13" s="748"/>
      <c r="F13" s="748"/>
      <c r="G13" s="748"/>
      <c r="H13" s="748"/>
      <c r="I13" s="748"/>
      <c r="J13" s="749"/>
      <c r="K13" s="959">
        <f>'Checklist - Ranking Ship LNG'!U77</f>
        <v>0</v>
      </c>
      <c r="L13" s="960"/>
      <c r="M13" s="961"/>
      <c r="N13" s="962">
        <f>'Checklist - Ranking Ship LNG'!V77</f>
        <v>10</v>
      </c>
      <c r="O13" s="963"/>
      <c r="P13" s="964"/>
      <c r="Q13" s="793">
        <f>'Checklist - Ranking Ship LNG'!F78</f>
        <v>0</v>
      </c>
      <c r="R13" s="794"/>
      <c r="S13" s="794"/>
      <c r="T13" s="795"/>
      <c r="U13" s="733"/>
      <c r="V13" s="312"/>
      <c r="W13" s="276"/>
      <c r="X13" s="276"/>
      <c r="Y13" s="280"/>
      <c r="Z13" s="284"/>
      <c r="AA13" s="297"/>
      <c r="AB13" s="298" t="str">
        <f t="shared" si="0"/>
        <v/>
      </c>
      <c r="AC13" s="280"/>
      <c r="AD13" s="280"/>
      <c r="AE13" s="280"/>
      <c r="AF13" s="280"/>
      <c r="AG13" s="280"/>
      <c r="AH13" s="280"/>
      <c r="AI13" s="280"/>
      <c r="AJ13" s="280"/>
      <c r="AK13" s="280"/>
      <c r="AL13" s="280"/>
      <c r="AM13" s="280"/>
      <c r="AN13" s="280"/>
      <c r="AO13" s="280"/>
      <c r="AP13" s="280"/>
      <c r="AQ13" s="280"/>
      <c r="AR13" s="280"/>
      <c r="AS13" s="280"/>
      <c r="AT13" s="280"/>
      <c r="AU13" s="284"/>
      <c r="AV13" s="284"/>
      <c r="AW13" s="284"/>
      <c r="AX13" s="284"/>
      <c r="AY13" s="284"/>
      <c r="AZ13" s="284"/>
      <c r="BA13" s="284"/>
      <c r="BB13" s="284"/>
      <c r="BC13" s="284"/>
      <c r="BD13" s="284"/>
      <c r="BE13" s="284"/>
      <c r="BF13" s="284"/>
      <c r="BG13" s="284"/>
      <c r="BH13" s="284"/>
      <c r="BI13" s="284"/>
      <c r="BJ13" s="284"/>
      <c r="BK13" s="284"/>
      <c r="BL13" s="284"/>
      <c r="BM13" s="284"/>
      <c r="BN13" s="284"/>
      <c r="BO13" s="284"/>
      <c r="BP13" s="284"/>
      <c r="BQ13" s="284"/>
      <c r="BR13" s="284"/>
      <c r="BS13" s="284"/>
      <c r="BT13" s="284"/>
      <c r="BU13" s="284"/>
      <c r="BV13" s="284"/>
      <c r="BW13" s="284"/>
      <c r="BX13" s="284"/>
      <c r="BY13" s="284"/>
      <c r="BZ13" s="284"/>
      <c r="CA13" s="284"/>
      <c r="CB13" s="284"/>
      <c r="CC13" s="284"/>
      <c r="CD13" s="284"/>
      <c r="CE13" s="284"/>
      <c r="CF13" s="284"/>
      <c r="CG13" s="284"/>
      <c r="CH13" s="284"/>
    </row>
    <row r="14" spans="1:182" s="75" customFormat="1" ht="27.95" customHeight="1" thickBot="1" x14ac:dyDescent="0.25">
      <c r="A14" s="181"/>
      <c r="B14" s="503" t="str">
        <f>'Checklist - Ranking Ship LNG'!B79</f>
        <v>1800</v>
      </c>
      <c r="C14" s="763" t="str">
        <f>'Checklist - Ranking Ship LNG'!C79</f>
        <v>Social Dimension / Sustainability</v>
      </c>
      <c r="D14" s="748"/>
      <c r="E14" s="748"/>
      <c r="F14" s="748"/>
      <c r="G14" s="748"/>
      <c r="H14" s="748"/>
      <c r="I14" s="748"/>
      <c r="J14" s="749"/>
      <c r="K14" s="959">
        <f>'Checklist - Ranking Ship LNG'!U92</f>
        <v>0</v>
      </c>
      <c r="L14" s="960"/>
      <c r="M14" s="961"/>
      <c r="N14" s="962">
        <f>'Checklist - Ranking Ship LNG'!V92</f>
        <v>50</v>
      </c>
      <c r="O14" s="963"/>
      <c r="P14" s="964"/>
      <c r="Q14" s="793">
        <f>'Checklist - Ranking Ship LNG'!F93</f>
        <v>10</v>
      </c>
      <c r="R14" s="794"/>
      <c r="S14" s="794"/>
      <c r="T14" s="795"/>
      <c r="U14" s="733"/>
      <c r="V14" s="312"/>
      <c r="W14" s="276"/>
      <c r="X14" s="276"/>
      <c r="Y14" s="280"/>
      <c r="Z14" s="284"/>
      <c r="AA14" s="297"/>
      <c r="AB14" s="298" t="str">
        <f t="shared" ref="AB14" si="5">IF(Q14=N14, IF(K14=N14,"a","s"),"")</f>
        <v/>
      </c>
      <c r="AC14" s="280"/>
      <c r="AD14" s="280"/>
      <c r="AE14" s="280"/>
      <c r="AF14" s="280"/>
      <c r="AG14" s="280"/>
      <c r="AH14" s="280"/>
      <c r="AI14" s="280"/>
      <c r="AJ14" s="280"/>
      <c r="AK14" s="280"/>
      <c r="AL14" s="280"/>
      <c r="AM14" s="280"/>
      <c r="AN14" s="280"/>
      <c r="AO14" s="280"/>
      <c r="AP14" s="280"/>
      <c r="AQ14" s="280"/>
      <c r="AR14" s="280"/>
      <c r="AS14" s="280"/>
      <c r="AT14" s="280"/>
      <c r="AU14" s="284"/>
      <c r="AV14" s="284"/>
      <c r="AW14" s="284"/>
      <c r="AX14" s="284"/>
      <c r="AY14" s="284"/>
      <c r="AZ14" s="284"/>
      <c r="BA14" s="284"/>
      <c r="BB14" s="284"/>
      <c r="BC14" s="284"/>
      <c r="BD14" s="284"/>
      <c r="BE14" s="284"/>
      <c r="BF14" s="284"/>
      <c r="BG14" s="284"/>
      <c r="BH14" s="284"/>
      <c r="BI14" s="284"/>
      <c r="BJ14" s="284"/>
      <c r="BK14" s="284"/>
      <c r="BL14" s="284"/>
      <c r="BM14" s="284"/>
      <c r="BN14" s="284"/>
      <c r="BO14" s="284"/>
      <c r="BP14" s="284"/>
      <c r="BQ14" s="284"/>
      <c r="BR14" s="284"/>
      <c r="BS14" s="284"/>
      <c r="BT14" s="284"/>
      <c r="BU14" s="284"/>
      <c r="BV14" s="284"/>
      <c r="BW14" s="284"/>
      <c r="BX14" s="284"/>
      <c r="BY14" s="284"/>
      <c r="BZ14" s="284"/>
      <c r="CA14" s="284"/>
      <c r="CB14" s="284"/>
      <c r="CC14" s="284"/>
      <c r="CD14" s="284"/>
      <c r="CE14" s="284"/>
      <c r="CF14" s="284"/>
      <c r="CG14" s="284"/>
      <c r="CH14" s="284"/>
    </row>
    <row r="15" spans="1:182" s="75" customFormat="1" ht="30" customHeight="1" thickBot="1" x14ac:dyDescent="0.25">
      <c r="A15" s="376"/>
      <c r="B15" s="241" t="str">
        <f>'Checklist - Ranking Ship LNG'!B94</f>
        <v>2000</v>
      </c>
      <c r="C15" s="973" t="str">
        <f>'Checklist - Ranking Ship LNG'!C94</f>
        <v>NAVIGATION / BRIDGE OPERATIONS</v>
      </c>
      <c r="D15" s="974"/>
      <c r="E15" s="974"/>
      <c r="F15" s="974"/>
      <c r="G15" s="974"/>
      <c r="H15" s="974"/>
      <c r="I15" s="974"/>
      <c r="J15" s="974"/>
      <c r="K15" s="737"/>
      <c r="L15" s="737"/>
      <c r="M15" s="737"/>
      <c r="N15" s="737"/>
      <c r="O15" s="737"/>
      <c r="P15" s="737"/>
      <c r="Q15" s="737"/>
      <c r="R15" s="737"/>
      <c r="S15" s="737"/>
      <c r="T15" s="737"/>
      <c r="U15" s="738"/>
      <c r="V15" s="312"/>
      <c r="W15" s="276"/>
      <c r="X15" s="276"/>
      <c r="Y15" s="280"/>
      <c r="Z15" s="284"/>
      <c r="AA15" s="280"/>
      <c r="AB15" s="280"/>
      <c r="AC15" s="280"/>
      <c r="AD15" s="280"/>
      <c r="AE15" s="280"/>
      <c r="AF15" s="280"/>
      <c r="AG15" s="280"/>
      <c r="AH15" s="280"/>
      <c r="AI15" s="280"/>
      <c r="AJ15" s="280"/>
      <c r="AK15" s="280"/>
      <c r="AL15" s="280"/>
      <c r="AM15" s="280"/>
      <c r="AN15" s="280"/>
      <c r="AO15" s="280"/>
      <c r="AP15" s="280"/>
      <c r="AQ15" s="280"/>
      <c r="AR15" s="280"/>
      <c r="AS15" s="284"/>
      <c r="AT15" s="284"/>
      <c r="AU15" s="284"/>
      <c r="AV15" s="284"/>
      <c r="AW15" s="284"/>
      <c r="AX15" s="284"/>
      <c r="AY15" s="284"/>
      <c r="AZ15" s="284"/>
      <c r="BA15" s="284"/>
      <c r="BB15" s="284"/>
      <c r="BC15" s="284"/>
      <c r="BD15" s="284"/>
      <c r="BE15" s="284"/>
      <c r="BF15" s="284"/>
      <c r="BG15" s="284"/>
      <c r="BH15" s="284"/>
      <c r="BI15" s="284"/>
      <c r="BJ15" s="284"/>
      <c r="BK15" s="284"/>
      <c r="BL15" s="284"/>
      <c r="BM15" s="284"/>
      <c r="BN15" s="284"/>
      <c r="BO15" s="284"/>
      <c r="BP15" s="284"/>
      <c r="BQ15" s="284"/>
      <c r="BR15" s="284"/>
      <c r="BS15" s="284"/>
      <c r="BT15" s="284"/>
      <c r="BU15" s="284"/>
      <c r="BV15" s="284"/>
      <c r="BW15" s="284"/>
      <c r="BX15" s="284"/>
      <c r="BY15" s="284"/>
      <c r="BZ15" s="284"/>
      <c r="CA15" s="284"/>
      <c r="CB15" s="284"/>
      <c r="CC15" s="284"/>
      <c r="CD15" s="284"/>
      <c r="CE15" s="284"/>
      <c r="CF15" s="284"/>
      <c r="CG15" s="284"/>
      <c r="CH15" s="284"/>
    </row>
    <row r="16" spans="1:182" s="75" customFormat="1" ht="27.95" customHeight="1" x14ac:dyDescent="0.2">
      <c r="A16" s="181"/>
      <c r="B16" s="465" t="str">
        <f>'Checklist - Ranking Ship LNG'!B95</f>
        <v>2100</v>
      </c>
      <c r="C16" s="763" t="str">
        <f>'Checklist - Ranking Ship LNG'!C95</f>
        <v xml:space="preserve">Navigation               </v>
      </c>
      <c r="D16" s="748"/>
      <c r="E16" s="748"/>
      <c r="F16" s="748"/>
      <c r="G16" s="748"/>
      <c r="H16" s="748"/>
      <c r="I16" s="748"/>
      <c r="J16" s="749"/>
      <c r="K16" s="959">
        <f>'Checklist - Ranking Ship LNG'!U107</f>
        <v>0</v>
      </c>
      <c r="L16" s="960"/>
      <c r="M16" s="961"/>
      <c r="N16" s="962">
        <f>'Checklist - Ranking Ship LNG'!V107</f>
        <v>120</v>
      </c>
      <c r="O16" s="963"/>
      <c r="P16" s="964"/>
      <c r="Q16" s="793">
        <f>'Checklist - Ranking Ship LNG'!F108</f>
        <v>40</v>
      </c>
      <c r="R16" s="794"/>
      <c r="S16" s="794"/>
      <c r="T16" s="795"/>
      <c r="U16" s="733"/>
      <c r="V16" s="312"/>
      <c r="W16" s="276"/>
      <c r="X16" s="276"/>
      <c r="Y16" s="280"/>
      <c r="Z16" s="284"/>
      <c r="AA16" s="293"/>
      <c r="AB16" s="294" t="str">
        <f>IF(Q16=N16, IF(K16=N16,"a","s"),"")</f>
        <v/>
      </c>
      <c r="AC16" s="280"/>
      <c r="AD16" s="280"/>
      <c r="AE16" s="280"/>
      <c r="AF16" s="280"/>
      <c r="AG16" s="280"/>
      <c r="AH16" s="280"/>
      <c r="AI16" s="280"/>
      <c r="AJ16" s="280"/>
      <c r="AK16" s="280"/>
      <c r="AL16" s="280"/>
      <c r="AM16" s="280"/>
      <c r="AN16" s="280"/>
      <c r="AO16" s="280"/>
      <c r="AP16" s="280"/>
      <c r="AQ16" s="280"/>
      <c r="AR16" s="280"/>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c r="BW16" s="284"/>
      <c r="BX16" s="284"/>
      <c r="BY16" s="284"/>
      <c r="BZ16" s="284"/>
      <c r="CA16" s="284"/>
      <c r="CB16" s="284"/>
      <c r="CC16" s="284"/>
      <c r="CD16" s="284"/>
      <c r="CE16" s="284"/>
      <c r="CF16" s="284"/>
      <c r="CG16" s="284"/>
      <c r="CH16" s="284"/>
    </row>
    <row r="17" spans="1:86" s="75" customFormat="1" ht="27.95" customHeight="1" x14ac:dyDescent="0.2">
      <c r="A17" s="181"/>
      <c r="B17" s="503" t="str">
        <f>'Checklist - Ranking Ship LNG'!B109</f>
        <v>2111</v>
      </c>
      <c r="C17" s="763" t="str">
        <f>'Checklist - Ranking Ship LNG'!C109</f>
        <v>Electronic chart display &amp; information systems / ECDIS</v>
      </c>
      <c r="D17" s="748"/>
      <c r="E17" s="748"/>
      <c r="F17" s="748"/>
      <c r="G17" s="748"/>
      <c r="H17" s="748"/>
      <c r="I17" s="748"/>
      <c r="J17" s="749"/>
      <c r="K17" s="959">
        <f>'Checklist - Ranking Ship LNG'!U118</f>
        <v>0</v>
      </c>
      <c r="L17" s="960"/>
      <c r="M17" s="961"/>
      <c r="N17" s="962">
        <f>'Checklist - Ranking Ship LNG'!V118</f>
        <v>55</v>
      </c>
      <c r="O17" s="963"/>
      <c r="P17" s="964"/>
      <c r="Q17" s="793">
        <f>'Checklist - Ranking Ship LNG'!F119</f>
        <v>30</v>
      </c>
      <c r="R17" s="794"/>
      <c r="S17" s="794"/>
      <c r="T17" s="795"/>
      <c r="U17" s="733"/>
      <c r="V17" s="312"/>
      <c r="W17" s="276"/>
      <c r="X17" s="276"/>
      <c r="Y17" s="280"/>
      <c r="Z17" s="284"/>
      <c r="AA17" s="295"/>
      <c r="AB17" s="296" t="str">
        <f>IF(Q17=N17, IF(K17=N17,"a","s"),"")</f>
        <v/>
      </c>
      <c r="AC17" s="280"/>
      <c r="AD17" s="280"/>
      <c r="AE17" s="280"/>
      <c r="AF17" s="280"/>
      <c r="AG17" s="280"/>
      <c r="AH17" s="280"/>
      <c r="AI17" s="280"/>
      <c r="AJ17" s="280"/>
      <c r="AK17" s="280"/>
      <c r="AL17" s="280"/>
      <c r="AM17" s="280"/>
      <c r="AN17" s="280"/>
      <c r="AO17" s="280"/>
      <c r="AP17" s="280"/>
      <c r="AQ17" s="280"/>
      <c r="AR17" s="280"/>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c r="CA17" s="284"/>
      <c r="CB17" s="284"/>
      <c r="CC17" s="284"/>
      <c r="CD17" s="284"/>
      <c r="CE17" s="284"/>
      <c r="CF17" s="284"/>
      <c r="CG17" s="284"/>
      <c r="CH17" s="284"/>
    </row>
    <row r="18" spans="1:86" s="75" customFormat="1" ht="27.95" customHeight="1" x14ac:dyDescent="0.2">
      <c r="A18" s="376"/>
      <c r="B18" s="80">
        <f>'Checklist - Ranking Ship LNG'!B120</f>
        <v>2120</v>
      </c>
      <c r="C18" s="763" t="str">
        <f>'Checklist - Ranking Ship LNG'!C120</f>
        <v xml:space="preserve">Fuel Change Over / Ballast Water Exchange                       </v>
      </c>
      <c r="D18" s="748"/>
      <c r="E18" s="748"/>
      <c r="F18" s="748"/>
      <c r="G18" s="748"/>
      <c r="H18" s="748"/>
      <c r="I18" s="748"/>
      <c r="J18" s="749"/>
      <c r="K18" s="959">
        <f>'Checklist - Ranking Ship LNG'!U123</f>
        <v>0</v>
      </c>
      <c r="L18" s="960"/>
      <c r="M18" s="961"/>
      <c r="N18" s="962">
        <f>'Checklist - Ranking Ship LNG'!V123</f>
        <v>20</v>
      </c>
      <c r="O18" s="963"/>
      <c r="P18" s="964"/>
      <c r="Q18" s="793">
        <f>'Checklist - Ranking Ship LNG'!F124</f>
        <v>20</v>
      </c>
      <c r="R18" s="794"/>
      <c r="S18" s="794"/>
      <c r="T18" s="795"/>
      <c r="U18" s="733"/>
      <c r="V18" s="312"/>
      <c r="W18" s="276"/>
      <c r="X18" s="276"/>
      <c r="Y18" s="280"/>
      <c r="Z18" s="284"/>
      <c r="AA18" s="295"/>
      <c r="AB18" s="296" t="str">
        <f>IF(Q18=N18, IF(K18=N18,"a","s"),"")</f>
        <v>s</v>
      </c>
      <c r="AC18" s="280"/>
      <c r="AD18" s="280"/>
      <c r="AE18" s="280"/>
      <c r="AF18" s="280"/>
      <c r="AG18" s="280"/>
      <c r="AH18" s="280"/>
      <c r="AI18" s="280"/>
      <c r="AJ18" s="280"/>
      <c r="AK18" s="280"/>
      <c r="AL18" s="280"/>
      <c r="AM18" s="280"/>
      <c r="AN18" s="280"/>
      <c r="AO18" s="280"/>
      <c r="AP18" s="280"/>
      <c r="AQ18" s="280"/>
      <c r="AR18" s="280"/>
      <c r="AS18" s="280"/>
      <c r="AT18" s="280"/>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row>
    <row r="19" spans="1:86" s="75" customFormat="1" ht="27.95" customHeight="1" x14ac:dyDescent="0.2">
      <c r="A19" s="376"/>
      <c r="B19" s="234" t="str">
        <f>'Checklist - Ranking Ship LNG'!B125</f>
        <v>2200</v>
      </c>
      <c r="C19" s="763" t="str">
        <f>'Checklist - Ranking Ship LNG'!C125</f>
        <v>Helicopter / Ship Operations</v>
      </c>
      <c r="D19" s="748"/>
      <c r="E19" s="748"/>
      <c r="F19" s="748"/>
      <c r="G19" s="748"/>
      <c r="H19" s="748"/>
      <c r="I19" s="748"/>
      <c r="J19" s="749"/>
      <c r="K19" s="959">
        <f>'Checklist - Ranking Ship LNG'!U128</f>
        <v>0</v>
      </c>
      <c r="L19" s="960"/>
      <c r="M19" s="961"/>
      <c r="N19" s="962">
        <f>'Checklist - Ranking Ship LNG'!V128</f>
        <v>20</v>
      </c>
      <c r="O19" s="963"/>
      <c r="P19" s="964"/>
      <c r="Q19" s="793">
        <f>'Checklist - Ranking Ship LNG'!F129</f>
        <v>20</v>
      </c>
      <c r="R19" s="794"/>
      <c r="S19" s="794"/>
      <c r="T19" s="795"/>
      <c r="U19" s="733"/>
      <c r="V19" s="312"/>
      <c r="W19" s="276"/>
      <c r="X19" s="276"/>
      <c r="Y19" s="280"/>
      <c r="Z19" s="284"/>
      <c r="AA19" s="295"/>
      <c r="AB19" s="296" t="str">
        <f>IF(Q19=N19, IF(K19=N19,"a","s"),"")</f>
        <v>s</v>
      </c>
      <c r="AC19" s="280"/>
      <c r="AD19" s="280"/>
      <c r="AE19" s="280"/>
      <c r="AF19" s="280"/>
      <c r="AG19" s="280"/>
      <c r="AH19" s="280"/>
      <c r="AI19" s="280"/>
      <c r="AJ19" s="280"/>
      <c r="AK19" s="280"/>
      <c r="AL19" s="280"/>
      <c r="AM19" s="280"/>
      <c r="AN19" s="280"/>
      <c r="AO19" s="280"/>
      <c r="AP19" s="280"/>
      <c r="AQ19" s="280"/>
      <c r="AR19" s="280"/>
      <c r="AS19" s="280"/>
      <c r="AT19" s="280"/>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row>
    <row r="20" spans="1:86" s="75" customFormat="1" ht="27.95" customHeight="1" thickBot="1" x14ac:dyDescent="0.25">
      <c r="A20" s="376"/>
      <c r="B20" s="234" t="str">
        <f>'Checklist - Ranking Ship LNG'!B130</f>
        <v>2300</v>
      </c>
      <c r="C20" s="763" t="str">
        <f>'Checklist - Ranking Ship LNG'!C130</f>
        <v xml:space="preserve">Mooring Operations  </v>
      </c>
      <c r="D20" s="748"/>
      <c r="E20" s="748"/>
      <c r="F20" s="748"/>
      <c r="G20" s="748"/>
      <c r="H20" s="748"/>
      <c r="I20" s="748"/>
      <c r="J20" s="749"/>
      <c r="K20" s="959">
        <f>'Checklist - Ranking Ship LNG'!U135</f>
        <v>0</v>
      </c>
      <c r="L20" s="960"/>
      <c r="M20" s="961"/>
      <c r="N20" s="962">
        <f>'Checklist - Ranking Ship LNG'!V135</f>
        <v>50</v>
      </c>
      <c r="O20" s="963"/>
      <c r="P20" s="964"/>
      <c r="Q20" s="793">
        <f>'Checklist - Ranking Ship LNG'!F136</f>
        <v>30</v>
      </c>
      <c r="R20" s="794"/>
      <c r="S20" s="794"/>
      <c r="T20" s="795"/>
      <c r="U20" s="733"/>
      <c r="V20" s="312"/>
      <c r="W20" s="276"/>
      <c r="X20" s="276"/>
      <c r="Y20" s="280"/>
      <c r="Z20" s="284"/>
      <c r="AA20" s="297"/>
      <c r="AB20" s="298" t="str">
        <f>IF(Q20=N20, IF(K20=N20,"a","s"),"")</f>
        <v/>
      </c>
      <c r="AC20" s="280"/>
      <c r="AD20" s="280"/>
      <c r="AE20" s="280"/>
      <c r="AF20" s="280"/>
      <c r="AG20" s="280"/>
      <c r="AH20" s="280"/>
      <c r="AI20" s="280"/>
      <c r="AJ20" s="280"/>
      <c r="AK20" s="280"/>
      <c r="AL20" s="280"/>
      <c r="AM20" s="280"/>
      <c r="AN20" s="280"/>
      <c r="AO20" s="280"/>
      <c r="AP20" s="280"/>
      <c r="AQ20" s="280"/>
      <c r="AR20" s="280"/>
      <c r="AS20" s="280"/>
      <c r="AT20" s="280"/>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row>
    <row r="21" spans="1:86" s="75" customFormat="1" ht="30" customHeight="1" thickBot="1" x14ac:dyDescent="0.25">
      <c r="A21" s="376"/>
      <c r="B21" s="241" t="str">
        <f>'Checklist - Ranking Ship LNG'!B137</f>
        <v>3000</v>
      </c>
      <c r="C21" s="973" t="str">
        <f>'Checklist - Ranking Ship LNG'!C137</f>
        <v>MACHINERY / ENGINE OPERATIONS</v>
      </c>
      <c r="D21" s="974"/>
      <c r="E21" s="974"/>
      <c r="F21" s="974"/>
      <c r="G21" s="974"/>
      <c r="H21" s="974"/>
      <c r="I21" s="974"/>
      <c r="J21" s="974"/>
      <c r="K21" s="737"/>
      <c r="L21" s="737"/>
      <c r="M21" s="737"/>
      <c r="N21" s="737"/>
      <c r="O21" s="737"/>
      <c r="P21" s="737"/>
      <c r="Q21" s="737"/>
      <c r="R21" s="737"/>
      <c r="S21" s="737"/>
      <c r="T21" s="737"/>
      <c r="U21" s="738"/>
      <c r="V21" s="464"/>
      <c r="W21" s="276"/>
      <c r="X21" s="276"/>
      <c r="Y21" s="280"/>
      <c r="Z21" s="284"/>
      <c r="AA21" s="280"/>
      <c r="AB21" s="280"/>
      <c r="AC21" s="280"/>
      <c r="AD21" s="280"/>
      <c r="AE21" s="280"/>
      <c r="AF21" s="280"/>
      <c r="AG21" s="280"/>
      <c r="AH21" s="280"/>
      <c r="AI21" s="280"/>
      <c r="AJ21" s="280"/>
      <c r="AK21" s="280"/>
      <c r="AL21" s="280"/>
      <c r="AM21" s="280"/>
      <c r="AN21" s="280"/>
      <c r="AO21" s="280"/>
      <c r="AP21" s="280"/>
      <c r="AQ21" s="280"/>
      <c r="AR21" s="280"/>
      <c r="AS21" s="284"/>
      <c r="AT21" s="284"/>
      <c r="AU21" s="284"/>
      <c r="AV21" s="284"/>
      <c r="AW21" s="284"/>
      <c r="AX21" s="284"/>
      <c r="AY21" s="284"/>
      <c r="AZ21" s="284"/>
      <c r="BA21" s="284"/>
      <c r="BB21" s="284"/>
      <c r="BC21" s="284"/>
      <c r="BD21" s="284"/>
      <c r="BE21" s="284"/>
      <c r="BF21" s="284"/>
      <c r="BG21" s="284"/>
      <c r="BH21" s="284"/>
      <c r="BI21" s="284"/>
      <c r="BJ21" s="284"/>
      <c r="BK21" s="284"/>
      <c r="BL21" s="284"/>
      <c r="BM21" s="284"/>
      <c r="BN21" s="284"/>
      <c r="BO21" s="284"/>
      <c r="BP21" s="284"/>
      <c r="BQ21" s="284"/>
      <c r="BR21" s="284"/>
      <c r="BS21" s="284"/>
      <c r="BT21" s="284"/>
      <c r="BU21" s="284"/>
      <c r="BV21" s="284"/>
      <c r="BW21" s="284"/>
      <c r="BX21" s="284"/>
      <c r="BY21" s="284"/>
      <c r="BZ21" s="284"/>
      <c r="CA21" s="284"/>
      <c r="CB21" s="284"/>
      <c r="CC21" s="284"/>
      <c r="CD21" s="284"/>
      <c r="CE21" s="284"/>
      <c r="CF21" s="284"/>
      <c r="CG21" s="284"/>
      <c r="CH21" s="284"/>
    </row>
    <row r="22" spans="1:86" s="75" customFormat="1" ht="27.95" customHeight="1" x14ac:dyDescent="0.2">
      <c r="A22" s="181"/>
      <c r="B22" s="234" t="str">
        <f>'Checklist - Ranking Ship LNG'!B138</f>
        <v>3100</v>
      </c>
      <c r="C22" s="763" t="str">
        <f>'Checklist - Ranking Ship LNG'!C138</f>
        <v xml:space="preserve">Bunker Operations </v>
      </c>
      <c r="D22" s="748"/>
      <c r="E22" s="748"/>
      <c r="F22" s="748"/>
      <c r="G22" s="748"/>
      <c r="H22" s="748"/>
      <c r="I22" s="748"/>
      <c r="J22" s="749"/>
      <c r="K22" s="959">
        <f>'Checklist - Ranking Ship LNG'!U144</f>
        <v>0</v>
      </c>
      <c r="L22" s="960"/>
      <c r="M22" s="961"/>
      <c r="N22" s="962">
        <f>'Checklist - Ranking Ship LNG'!V144</f>
        <v>50</v>
      </c>
      <c r="O22" s="963"/>
      <c r="P22" s="964"/>
      <c r="Q22" s="793">
        <f>'Checklist - Ranking Ship LNG'!F145</f>
        <v>50</v>
      </c>
      <c r="R22" s="794"/>
      <c r="S22" s="794"/>
      <c r="T22" s="795"/>
      <c r="U22" s="733"/>
      <c r="V22" s="312"/>
      <c r="W22" s="276"/>
      <c r="X22" s="276"/>
      <c r="Y22" s="280"/>
      <c r="Z22" s="284"/>
      <c r="AA22" s="293"/>
      <c r="AB22" s="294" t="str">
        <f>IF(Q22=N22, IF(K22=N22,"a","s"),"")</f>
        <v>s</v>
      </c>
      <c r="AC22" s="280"/>
      <c r="AD22" s="280"/>
      <c r="AE22" s="280"/>
      <c r="AF22" s="280"/>
      <c r="AG22" s="280"/>
      <c r="AH22" s="280"/>
      <c r="AI22" s="280"/>
      <c r="AJ22" s="280"/>
      <c r="AK22" s="280"/>
      <c r="AL22" s="280"/>
      <c r="AM22" s="280"/>
      <c r="AN22" s="280"/>
      <c r="AO22" s="280"/>
      <c r="AP22" s="280"/>
      <c r="AQ22" s="280"/>
      <c r="AR22" s="280"/>
      <c r="AS22" s="280"/>
      <c r="AT22" s="280"/>
      <c r="AU22" s="284"/>
      <c r="AV22" s="284"/>
      <c r="AW22" s="284"/>
      <c r="AX22" s="284"/>
      <c r="AY22" s="284"/>
      <c r="AZ22" s="284"/>
      <c r="BA22" s="284"/>
      <c r="BB22" s="284"/>
      <c r="BC22" s="284"/>
      <c r="BD22" s="284"/>
      <c r="BE22" s="284"/>
      <c r="BF22" s="284"/>
      <c r="BG22" s="284"/>
      <c r="BH22" s="284"/>
      <c r="BI22" s="284"/>
      <c r="BJ22" s="284"/>
      <c r="BK22" s="284"/>
      <c r="BL22" s="284"/>
      <c r="BM22" s="284"/>
      <c r="BN22" s="284"/>
      <c r="BO22" s="284"/>
      <c r="BP22" s="284"/>
      <c r="BQ22" s="284"/>
      <c r="BR22" s="284"/>
      <c r="BS22" s="284"/>
      <c r="BT22" s="284"/>
      <c r="BU22" s="284"/>
      <c r="BV22" s="284"/>
      <c r="BW22" s="284"/>
      <c r="BX22" s="284"/>
      <c r="BY22" s="284"/>
      <c r="BZ22" s="284"/>
      <c r="CA22" s="284"/>
      <c r="CB22" s="284"/>
      <c r="CC22" s="284"/>
      <c r="CD22" s="284"/>
      <c r="CE22" s="284"/>
      <c r="CF22" s="284"/>
      <c r="CG22" s="284"/>
      <c r="CH22" s="284"/>
    </row>
    <row r="23" spans="1:86" s="75" customFormat="1" ht="27.75" customHeight="1" thickBot="1" x14ac:dyDescent="0.25">
      <c r="A23" s="181"/>
      <c r="B23" s="234" t="str">
        <f>'Checklist - Ranking Ship LNG'!B146</f>
        <v>3200</v>
      </c>
      <c r="C23" s="763" t="str">
        <f>'Checklist - Ranking Ship LNG'!C146</f>
        <v>Fuel oil management</v>
      </c>
      <c r="D23" s="748"/>
      <c r="E23" s="748"/>
      <c r="F23" s="748"/>
      <c r="G23" s="748"/>
      <c r="H23" s="748"/>
      <c r="I23" s="748"/>
      <c r="J23" s="749"/>
      <c r="K23" s="959">
        <f>'Checklist - Ranking Ship LNG'!U159</f>
        <v>0</v>
      </c>
      <c r="L23" s="960"/>
      <c r="M23" s="961"/>
      <c r="N23" s="962">
        <f>'Checklist - Ranking Ship LNG'!V159</f>
        <v>80</v>
      </c>
      <c r="O23" s="963"/>
      <c r="P23" s="964"/>
      <c r="Q23" s="793">
        <f>'Checklist - Ranking Ship LNG'!F160</f>
        <v>40</v>
      </c>
      <c r="R23" s="794"/>
      <c r="S23" s="794"/>
      <c r="T23" s="795"/>
      <c r="U23" s="733"/>
      <c r="V23" s="312"/>
      <c r="W23" s="276"/>
      <c r="X23" s="276"/>
      <c r="Y23" s="280"/>
      <c r="Z23" s="284"/>
      <c r="AA23" s="297"/>
      <c r="AB23" s="298" t="str">
        <f>IF(Q23=N23, IF(K23=N23,"a","s"),"")</f>
        <v/>
      </c>
      <c r="AC23" s="280"/>
      <c r="AD23" s="280"/>
      <c r="AE23" s="280"/>
      <c r="AF23" s="280"/>
      <c r="AG23" s="280"/>
      <c r="AH23" s="280"/>
      <c r="AI23" s="280"/>
      <c r="AJ23" s="280"/>
      <c r="AK23" s="280"/>
      <c r="AL23" s="280"/>
      <c r="AM23" s="280"/>
      <c r="AN23" s="280"/>
      <c r="AO23" s="280"/>
      <c r="AP23" s="280"/>
      <c r="AQ23" s="280"/>
      <c r="AR23" s="280"/>
      <c r="AS23" s="280"/>
      <c r="AT23" s="280"/>
      <c r="AU23" s="284"/>
      <c r="AV23" s="284"/>
      <c r="AW23" s="284"/>
      <c r="AX23" s="284"/>
      <c r="AY23" s="284"/>
      <c r="AZ23" s="284"/>
      <c r="BA23" s="284"/>
      <c r="BB23" s="284"/>
      <c r="BC23" s="284"/>
      <c r="BD23" s="284"/>
      <c r="BE23" s="284"/>
      <c r="BF23" s="284"/>
      <c r="BG23" s="284"/>
      <c r="BH23" s="284"/>
      <c r="BI23" s="284"/>
      <c r="BJ23" s="284"/>
      <c r="BK23" s="284"/>
      <c r="BL23" s="284"/>
      <c r="BM23" s="284"/>
      <c r="BN23" s="284"/>
      <c r="BO23" s="284"/>
      <c r="BP23" s="284"/>
      <c r="BQ23" s="284"/>
      <c r="BR23" s="284"/>
      <c r="BS23" s="284"/>
      <c r="BT23" s="284"/>
      <c r="BU23" s="284"/>
      <c r="BV23" s="284"/>
      <c r="BW23" s="284"/>
      <c r="BX23" s="284"/>
      <c r="BY23" s="284"/>
      <c r="BZ23" s="284"/>
      <c r="CA23" s="284"/>
      <c r="CB23" s="284"/>
      <c r="CC23" s="284"/>
      <c r="CD23" s="284"/>
      <c r="CE23" s="284"/>
      <c r="CF23" s="284"/>
      <c r="CG23" s="284"/>
      <c r="CH23" s="284"/>
    </row>
    <row r="24" spans="1:86" s="75" customFormat="1" ht="30" customHeight="1" thickBot="1" x14ac:dyDescent="0.25">
      <c r="A24" s="376"/>
      <c r="B24" s="241" t="str">
        <f>'Checklist - Ranking Ship LNG'!B161</f>
        <v>4000</v>
      </c>
      <c r="C24" s="973" t="str">
        <f>'Checklist - Ranking Ship LNG'!C161</f>
        <v>CARGOES / CARGO OPERATIONS</v>
      </c>
      <c r="D24" s="974"/>
      <c r="E24" s="974"/>
      <c r="F24" s="974"/>
      <c r="G24" s="974"/>
      <c r="H24" s="974"/>
      <c r="I24" s="974"/>
      <c r="J24" s="974"/>
      <c r="K24" s="737"/>
      <c r="L24" s="737"/>
      <c r="M24" s="737"/>
      <c r="N24" s="737"/>
      <c r="O24" s="737"/>
      <c r="P24" s="737"/>
      <c r="Q24" s="737"/>
      <c r="R24" s="737"/>
      <c r="S24" s="737"/>
      <c r="T24" s="737"/>
      <c r="U24" s="738"/>
      <c r="V24" s="464"/>
      <c r="W24" s="276"/>
      <c r="X24" s="276"/>
      <c r="Y24" s="280"/>
      <c r="Z24" s="284"/>
      <c r="AA24" s="280"/>
      <c r="AB24" s="280"/>
      <c r="AC24" s="280"/>
      <c r="AD24" s="280"/>
      <c r="AE24" s="280"/>
      <c r="AF24" s="280"/>
      <c r="AG24" s="280"/>
      <c r="AH24" s="280"/>
      <c r="AI24" s="280"/>
      <c r="AJ24" s="280"/>
      <c r="AK24" s="280"/>
      <c r="AL24" s="280"/>
      <c r="AM24" s="280"/>
      <c r="AN24" s="280"/>
      <c r="AO24" s="280"/>
      <c r="AP24" s="280"/>
      <c r="AQ24" s="280"/>
      <c r="AR24" s="280"/>
      <c r="AS24" s="284"/>
      <c r="AT24" s="284"/>
      <c r="AU24" s="284"/>
      <c r="AV24" s="284"/>
      <c r="AW24" s="284"/>
      <c r="AX24" s="284"/>
      <c r="AY24" s="284"/>
      <c r="AZ24" s="284"/>
      <c r="BA24" s="284"/>
      <c r="BB24" s="284"/>
      <c r="BC24" s="284"/>
      <c r="BD24" s="284"/>
      <c r="BE24" s="284"/>
      <c r="BF24" s="284"/>
      <c r="BG24" s="284"/>
      <c r="BH24" s="284"/>
      <c r="BI24" s="284"/>
      <c r="BJ24" s="284"/>
      <c r="BK24" s="284"/>
      <c r="BL24" s="284"/>
      <c r="BM24" s="284"/>
      <c r="BN24" s="284"/>
      <c r="BO24" s="284"/>
      <c r="BP24" s="284"/>
      <c r="BQ24" s="284"/>
      <c r="BR24" s="284"/>
      <c r="BS24" s="284"/>
      <c r="BT24" s="284"/>
      <c r="BU24" s="284"/>
      <c r="BV24" s="284"/>
      <c r="BW24" s="284"/>
      <c r="BX24" s="284"/>
      <c r="BY24" s="284"/>
      <c r="BZ24" s="284"/>
      <c r="CA24" s="284"/>
      <c r="CB24" s="284"/>
      <c r="CC24" s="284"/>
      <c r="CD24" s="284"/>
      <c r="CE24" s="284"/>
      <c r="CF24" s="284"/>
      <c r="CG24" s="284"/>
      <c r="CH24" s="284"/>
    </row>
    <row r="25" spans="1:86" s="75" customFormat="1" ht="27.95" customHeight="1" x14ac:dyDescent="0.2">
      <c r="A25" s="181"/>
      <c r="B25" s="465" t="str">
        <f>'Checklist - Ranking Ship LNG'!B162</f>
        <v>4100</v>
      </c>
      <c r="C25" s="763" t="str">
        <f>'Checklist - Ranking Ship LNG'!C162</f>
        <v>LNG Carrier Cargo Operations  &amp; Additional Green Award requirements</v>
      </c>
      <c r="D25" s="748"/>
      <c r="E25" s="748"/>
      <c r="F25" s="748"/>
      <c r="G25" s="748"/>
      <c r="H25" s="748"/>
      <c r="I25" s="748"/>
      <c r="J25" s="749"/>
      <c r="K25" s="959">
        <f>'Checklist - Ranking Ship LNG'!U173</f>
        <v>0</v>
      </c>
      <c r="L25" s="960"/>
      <c r="M25" s="961"/>
      <c r="N25" s="962">
        <f>'Checklist - Ranking Ship LNG'!V173</f>
        <v>80</v>
      </c>
      <c r="O25" s="963"/>
      <c r="P25" s="964"/>
      <c r="Q25" s="793">
        <f>'Checklist - Ranking Ship LNG'!F174</f>
        <v>70</v>
      </c>
      <c r="R25" s="794"/>
      <c r="S25" s="794"/>
      <c r="T25" s="795"/>
      <c r="U25" s="733"/>
      <c r="V25" s="312"/>
      <c r="W25" s="276"/>
      <c r="X25" s="276"/>
      <c r="Y25" s="280"/>
      <c r="Z25" s="284"/>
      <c r="AA25" s="293"/>
      <c r="AB25" s="294" t="str">
        <f>IF(Q25=N25, IF(K25=N25,"a","s"),"")</f>
        <v/>
      </c>
      <c r="AC25" s="280"/>
      <c r="AD25" s="280"/>
      <c r="AE25" s="280"/>
      <c r="AF25" s="280"/>
      <c r="AG25" s="280"/>
      <c r="AH25" s="280"/>
      <c r="AI25" s="280"/>
      <c r="AJ25" s="280"/>
      <c r="AK25" s="280"/>
      <c r="AL25" s="280"/>
      <c r="AM25" s="280"/>
      <c r="AN25" s="280"/>
      <c r="AO25" s="280"/>
      <c r="AP25" s="280"/>
      <c r="AQ25" s="280"/>
      <c r="AR25" s="280"/>
      <c r="AS25" s="284"/>
      <c r="AT25" s="284"/>
      <c r="AU25" s="284"/>
      <c r="AV25" s="284"/>
      <c r="AW25" s="284"/>
      <c r="AX25" s="284"/>
      <c r="AY25" s="284"/>
      <c r="AZ25" s="284"/>
      <c r="BA25" s="284"/>
      <c r="BB25" s="284"/>
      <c r="BC25" s="284"/>
      <c r="BD25" s="284"/>
      <c r="BE25" s="284"/>
      <c r="BF25" s="284"/>
      <c r="BG25" s="284"/>
      <c r="BH25" s="284"/>
      <c r="BI25" s="284"/>
      <c r="BJ25" s="284"/>
      <c r="BK25" s="284"/>
      <c r="BL25" s="284"/>
      <c r="BM25" s="284"/>
      <c r="BN25" s="284"/>
      <c r="BO25" s="284"/>
      <c r="BP25" s="284"/>
      <c r="BQ25" s="284"/>
      <c r="BR25" s="284"/>
      <c r="BS25" s="284"/>
      <c r="BT25" s="284"/>
      <c r="BU25" s="284"/>
      <c r="BV25" s="284"/>
      <c r="BW25" s="284"/>
      <c r="BX25" s="284"/>
      <c r="BY25" s="284"/>
      <c r="BZ25" s="284"/>
      <c r="CA25" s="284"/>
      <c r="CB25" s="284"/>
      <c r="CC25" s="284"/>
      <c r="CD25" s="284"/>
      <c r="CE25" s="284"/>
      <c r="CF25" s="284"/>
      <c r="CG25" s="284"/>
      <c r="CH25" s="284"/>
    </row>
    <row r="26" spans="1:86" s="75" customFormat="1" ht="27.95" customHeight="1" x14ac:dyDescent="0.2">
      <c r="A26" s="181"/>
      <c r="B26" s="234" t="str">
        <f>'Checklist - Ranking Ship LNG'!B175</f>
        <v>4200</v>
      </c>
      <c r="C26" s="763" t="str">
        <f>'Checklist - Ranking Ship LNG'!C175</f>
        <v xml:space="preserve">Ship to Ship Transfer Operations </v>
      </c>
      <c r="D26" s="748"/>
      <c r="E26" s="748"/>
      <c r="F26" s="748"/>
      <c r="G26" s="748"/>
      <c r="H26" s="748"/>
      <c r="I26" s="748"/>
      <c r="J26" s="749"/>
      <c r="K26" s="959">
        <f>'Checklist - Ranking Ship LNG'!U181</f>
        <v>0</v>
      </c>
      <c r="L26" s="960"/>
      <c r="M26" s="961"/>
      <c r="N26" s="962">
        <f>'Checklist - Ranking Ship LNG'!V181</f>
        <v>30</v>
      </c>
      <c r="O26" s="963"/>
      <c r="P26" s="964"/>
      <c r="Q26" s="793">
        <f>'Checklist - Ranking Ship LNG'!F182</f>
        <v>30</v>
      </c>
      <c r="R26" s="794"/>
      <c r="S26" s="794"/>
      <c r="T26" s="795"/>
      <c r="U26" s="733"/>
      <c r="V26" s="312"/>
      <c r="W26" s="276"/>
      <c r="X26" s="276"/>
      <c r="Y26" s="280"/>
      <c r="Z26" s="284"/>
      <c r="AA26" s="295"/>
      <c r="AB26" s="296" t="str">
        <f>IF(Q26=N26, IF(K26=N26,"a","s"),"")</f>
        <v>s</v>
      </c>
      <c r="AC26" s="280"/>
      <c r="AD26" s="280"/>
      <c r="AE26" s="280"/>
      <c r="AF26" s="280"/>
      <c r="AG26" s="280"/>
      <c r="AH26" s="280"/>
      <c r="AI26" s="280"/>
      <c r="AJ26" s="280"/>
      <c r="AK26" s="280"/>
      <c r="AL26" s="280"/>
      <c r="AM26" s="280"/>
      <c r="AN26" s="280"/>
      <c r="AO26" s="280"/>
      <c r="AP26" s="280"/>
      <c r="AQ26" s="280"/>
      <c r="AR26" s="280"/>
      <c r="AS26" s="284"/>
      <c r="AT26" s="284"/>
      <c r="AU26" s="284"/>
      <c r="AV26" s="284"/>
      <c r="AW26" s="284"/>
      <c r="AX26" s="284"/>
      <c r="AY26" s="284"/>
      <c r="AZ26" s="284"/>
      <c r="BA26" s="284"/>
      <c r="BB26" s="284"/>
      <c r="BC26" s="284"/>
      <c r="BD26" s="284"/>
      <c r="BE26" s="284"/>
      <c r="BF26" s="284"/>
      <c r="BG26" s="284"/>
      <c r="BH26" s="284"/>
      <c r="BI26" s="284"/>
      <c r="BJ26" s="284"/>
      <c r="BK26" s="284"/>
      <c r="BL26" s="284"/>
      <c r="BM26" s="284"/>
      <c r="BN26" s="284"/>
      <c r="BO26" s="284"/>
      <c r="BP26" s="284"/>
      <c r="BQ26" s="284"/>
      <c r="BR26" s="284"/>
      <c r="BS26" s="284"/>
      <c r="BT26" s="284"/>
      <c r="BU26" s="284"/>
      <c r="BV26" s="284"/>
      <c r="BW26" s="284"/>
      <c r="BX26" s="284"/>
      <c r="BY26" s="284"/>
      <c r="BZ26" s="284"/>
      <c r="CA26" s="284"/>
      <c r="CB26" s="284"/>
      <c r="CC26" s="284"/>
      <c r="CD26" s="284"/>
      <c r="CE26" s="284"/>
      <c r="CF26" s="284"/>
      <c r="CG26" s="284"/>
      <c r="CH26" s="284"/>
    </row>
    <row r="27" spans="1:86" s="75" customFormat="1" ht="27.95" customHeight="1" x14ac:dyDescent="0.2">
      <c r="A27" s="181"/>
      <c r="B27" s="465" t="str">
        <f>'Checklist - Ranking Ship LNG'!B183</f>
        <v>4400</v>
      </c>
      <c r="C27" s="763" t="str">
        <f>'Checklist - Ranking Ship LNG'!C183</f>
        <v>Additional Green Award Requirements (tank alarms, coatings, etc.)</v>
      </c>
      <c r="D27" s="748"/>
      <c r="E27" s="748"/>
      <c r="F27" s="748"/>
      <c r="G27" s="748"/>
      <c r="H27" s="748"/>
      <c r="I27" s="748"/>
      <c r="J27" s="749"/>
      <c r="K27" s="959">
        <f>'Checklist - Ranking Ship LNG'!U187</f>
        <v>0</v>
      </c>
      <c r="L27" s="960"/>
      <c r="M27" s="961"/>
      <c r="N27" s="962">
        <f>'Checklist - Ranking Ship LNG'!V187</f>
        <v>50</v>
      </c>
      <c r="O27" s="963"/>
      <c r="P27" s="964"/>
      <c r="Q27" s="793">
        <f>'Checklist - Ranking Ship LNG'!F188</f>
        <v>40</v>
      </c>
      <c r="R27" s="794"/>
      <c r="S27" s="794"/>
      <c r="T27" s="795"/>
      <c r="U27" s="733"/>
      <c r="V27" s="312"/>
      <c r="W27" s="276"/>
      <c r="X27" s="276"/>
      <c r="Y27" s="280"/>
      <c r="Z27" s="284"/>
      <c r="AA27" s="295"/>
      <c r="AB27" s="296" t="str">
        <f>IF(Q27=N27, IF(K27=N27,"a","s"),"")</f>
        <v/>
      </c>
      <c r="AC27" s="280"/>
      <c r="AD27" s="280"/>
      <c r="AE27" s="280"/>
      <c r="AF27" s="280"/>
      <c r="AG27" s="280"/>
      <c r="AH27" s="280"/>
      <c r="AI27" s="280"/>
      <c r="AJ27" s="280"/>
      <c r="AK27" s="280"/>
      <c r="AL27" s="280"/>
      <c r="AM27" s="280"/>
      <c r="AN27" s="280"/>
      <c r="AO27" s="280"/>
      <c r="AP27" s="280"/>
      <c r="AQ27" s="280"/>
      <c r="AR27" s="280"/>
      <c r="AS27" s="284"/>
      <c r="AT27" s="284"/>
      <c r="AU27" s="284"/>
      <c r="AV27" s="284"/>
      <c r="AW27" s="284"/>
      <c r="AX27" s="284"/>
      <c r="AY27" s="284"/>
      <c r="AZ27" s="284"/>
      <c r="BA27" s="284"/>
      <c r="BB27" s="284"/>
      <c r="BC27" s="284"/>
      <c r="BD27" s="284"/>
      <c r="BE27" s="284"/>
      <c r="BF27" s="284"/>
      <c r="BG27" s="284"/>
      <c r="BH27" s="284"/>
      <c r="BI27" s="284"/>
      <c r="BJ27" s="284"/>
      <c r="BK27" s="284"/>
      <c r="BL27" s="284"/>
      <c r="BM27" s="284"/>
      <c r="BN27" s="284"/>
      <c r="BO27" s="284"/>
      <c r="BP27" s="284"/>
      <c r="BQ27" s="284"/>
      <c r="BR27" s="284"/>
      <c r="BS27" s="284"/>
      <c r="BT27" s="284"/>
      <c r="BU27" s="284"/>
      <c r="BV27" s="284"/>
      <c r="BW27" s="284"/>
      <c r="BX27" s="284"/>
      <c r="BY27" s="284"/>
      <c r="BZ27" s="284"/>
      <c r="CA27" s="284"/>
      <c r="CB27" s="284"/>
      <c r="CC27" s="284"/>
      <c r="CD27" s="284"/>
      <c r="CE27" s="284"/>
      <c r="CF27" s="284"/>
      <c r="CG27" s="284"/>
      <c r="CH27" s="284"/>
    </row>
    <row r="28" spans="1:86" s="75" customFormat="1" ht="27.95" customHeight="1" thickBot="1" x14ac:dyDescent="0.25">
      <c r="A28" s="376"/>
      <c r="B28" s="465" t="str">
        <f>'Checklist - Ranking Ship LNG'!B189</f>
        <v>4700</v>
      </c>
      <c r="C28" s="763" t="str">
        <f>'Checklist - Ranking Ship LNG'!C189</f>
        <v>LNG Sloshing Load Monitoring System</v>
      </c>
      <c r="D28" s="748"/>
      <c r="E28" s="748"/>
      <c r="F28" s="748"/>
      <c r="G28" s="748"/>
      <c r="H28" s="748"/>
      <c r="I28" s="748"/>
      <c r="J28" s="749"/>
      <c r="K28" s="959">
        <f>'Checklist - Ranking Ship LNG'!U191</f>
        <v>0</v>
      </c>
      <c r="L28" s="960"/>
      <c r="M28" s="961"/>
      <c r="N28" s="962">
        <f>'Checklist - Ranking Ship LNG'!V191</f>
        <v>50</v>
      </c>
      <c r="O28" s="963"/>
      <c r="P28" s="964"/>
      <c r="Q28" s="793">
        <f>'Checklist - Ranking Ship LNG'!F192</f>
        <v>0</v>
      </c>
      <c r="R28" s="794"/>
      <c r="S28" s="794"/>
      <c r="T28" s="795"/>
      <c r="U28" s="733"/>
      <c r="V28" s="312"/>
      <c r="W28" s="276"/>
      <c r="X28" s="276"/>
      <c r="Y28" s="280"/>
      <c r="Z28" s="284"/>
      <c r="AA28" s="297"/>
      <c r="AB28" s="298" t="str">
        <f>IF(Q28=N28, IF(K28=N28,"a","s"),"")</f>
        <v/>
      </c>
      <c r="AC28" s="280"/>
      <c r="AD28" s="280"/>
      <c r="AE28" s="280"/>
      <c r="AF28" s="280"/>
      <c r="AG28" s="280"/>
      <c r="AH28" s="280"/>
      <c r="AI28" s="280"/>
      <c r="AJ28" s="280"/>
      <c r="AK28" s="280"/>
      <c r="AL28" s="280"/>
      <c r="AM28" s="280"/>
      <c r="AN28" s="280"/>
      <c r="AO28" s="280"/>
      <c r="AP28" s="280"/>
      <c r="AQ28" s="280"/>
      <c r="AR28" s="280"/>
      <c r="AS28" s="284"/>
      <c r="AT28" s="284"/>
      <c r="AU28" s="284"/>
      <c r="AV28" s="284"/>
      <c r="AW28" s="284"/>
      <c r="AX28" s="284"/>
      <c r="AY28" s="284"/>
      <c r="AZ28" s="284"/>
      <c r="BA28" s="284"/>
      <c r="BB28" s="284"/>
      <c r="BC28" s="284"/>
      <c r="BD28" s="284"/>
      <c r="BE28" s="284"/>
      <c r="BF28" s="284"/>
      <c r="BG28" s="284"/>
      <c r="BH28" s="284"/>
      <c r="BI28" s="284"/>
      <c r="BJ28" s="284"/>
      <c r="BK28" s="284"/>
      <c r="BL28" s="284"/>
      <c r="BM28" s="284"/>
      <c r="BN28" s="284"/>
      <c r="BO28" s="284"/>
      <c r="BP28" s="284"/>
      <c r="BQ28" s="284"/>
      <c r="BR28" s="284"/>
      <c r="BS28" s="284"/>
      <c r="BT28" s="284"/>
      <c r="BU28" s="284"/>
      <c r="BV28" s="284"/>
      <c r="BW28" s="284"/>
      <c r="BX28" s="284"/>
      <c r="BY28" s="284"/>
      <c r="BZ28" s="284"/>
      <c r="CA28" s="284"/>
      <c r="CB28" s="284"/>
      <c r="CC28" s="284"/>
      <c r="CD28" s="284"/>
      <c r="CE28" s="284"/>
      <c r="CF28" s="284"/>
      <c r="CG28" s="284"/>
      <c r="CH28" s="284"/>
    </row>
    <row r="29" spans="1:86" s="75" customFormat="1" ht="30" customHeight="1" thickBot="1" x14ac:dyDescent="0.25">
      <c r="A29" s="376"/>
      <c r="B29" s="241" t="str">
        <f>'Checklist - Ranking Ship LNG'!B193</f>
        <v>5000</v>
      </c>
      <c r="C29" s="973" t="str">
        <f>'Checklist - Ranking Ship LNG'!C193</f>
        <v xml:space="preserve">PREVENTION OF POLLUTION </v>
      </c>
      <c r="D29" s="974"/>
      <c r="E29" s="974"/>
      <c r="F29" s="974"/>
      <c r="G29" s="974"/>
      <c r="H29" s="974"/>
      <c r="I29" s="974"/>
      <c r="J29" s="974"/>
      <c r="K29" s="737"/>
      <c r="L29" s="737"/>
      <c r="M29" s="737"/>
      <c r="N29" s="737"/>
      <c r="O29" s="737"/>
      <c r="P29" s="737"/>
      <c r="Q29" s="737"/>
      <c r="R29" s="737"/>
      <c r="S29" s="737"/>
      <c r="T29" s="737"/>
      <c r="U29" s="738"/>
      <c r="V29" s="464"/>
      <c r="W29" s="276"/>
      <c r="X29" s="276"/>
      <c r="Y29" s="280"/>
      <c r="Z29" s="284"/>
      <c r="AA29" s="280"/>
      <c r="AB29" s="280"/>
      <c r="AC29" s="280"/>
      <c r="AD29" s="280"/>
      <c r="AE29" s="280"/>
      <c r="AF29" s="280"/>
      <c r="AG29" s="280"/>
      <c r="AH29" s="280"/>
      <c r="AI29" s="280"/>
      <c r="AJ29" s="280"/>
      <c r="AK29" s="280"/>
      <c r="AL29" s="280"/>
      <c r="AM29" s="280"/>
      <c r="AN29" s="280"/>
      <c r="AO29" s="280"/>
      <c r="AP29" s="280"/>
      <c r="AQ29" s="280"/>
      <c r="AR29" s="280"/>
      <c r="AS29" s="284"/>
      <c r="AT29" s="284"/>
      <c r="AU29" s="284"/>
      <c r="AV29" s="284"/>
      <c r="AW29" s="284"/>
      <c r="AX29" s="284"/>
      <c r="AY29" s="284"/>
      <c r="AZ29" s="284"/>
      <c r="BA29" s="284"/>
      <c r="BB29" s="284"/>
      <c r="BC29" s="284"/>
      <c r="BD29" s="284"/>
      <c r="BE29" s="284"/>
      <c r="BF29" s="284"/>
      <c r="BG29" s="284"/>
      <c r="BH29" s="284"/>
      <c r="BI29" s="284"/>
      <c r="BJ29" s="284"/>
      <c r="BK29" s="284"/>
      <c r="BL29" s="284"/>
      <c r="BM29" s="284"/>
      <c r="BN29" s="284"/>
      <c r="BO29" s="284"/>
      <c r="BP29" s="284"/>
      <c r="BQ29" s="284"/>
      <c r="BR29" s="284"/>
      <c r="BS29" s="284"/>
      <c r="BT29" s="284"/>
      <c r="BU29" s="284"/>
      <c r="BV29" s="284"/>
      <c r="BW29" s="284"/>
      <c r="BX29" s="284"/>
      <c r="BY29" s="284"/>
      <c r="BZ29" s="284"/>
      <c r="CA29" s="284"/>
      <c r="CB29" s="284"/>
      <c r="CC29" s="284"/>
      <c r="CD29" s="284"/>
      <c r="CE29" s="284"/>
      <c r="CF29" s="284"/>
      <c r="CG29" s="284"/>
      <c r="CH29" s="284"/>
    </row>
    <row r="30" spans="1:86" s="75" customFormat="1" ht="27.95" customHeight="1" x14ac:dyDescent="0.2">
      <c r="A30" s="376"/>
      <c r="B30" s="465" t="str">
        <f>'Checklist - Ranking Ship LNG'!B194</f>
        <v>5100</v>
      </c>
      <c r="C30" s="763" t="str">
        <f>'Checklist - Ranking Ship LNG'!C194</f>
        <v>Biofouling Management</v>
      </c>
      <c r="D30" s="748"/>
      <c r="E30" s="748"/>
      <c r="F30" s="748"/>
      <c r="G30" s="748"/>
      <c r="H30" s="748"/>
      <c r="I30" s="748"/>
      <c r="J30" s="749"/>
      <c r="K30" s="959">
        <f>'Checklist - Ranking Ship LNG'!U199</f>
        <v>0</v>
      </c>
      <c r="L30" s="960"/>
      <c r="M30" s="961"/>
      <c r="N30" s="962">
        <f>'Checklist - Ranking Ship LNG'!V199</f>
        <v>30</v>
      </c>
      <c r="O30" s="963"/>
      <c r="P30" s="964"/>
      <c r="Q30" s="793">
        <f>'Checklist - Ranking Ship LNG'!F200</f>
        <v>5</v>
      </c>
      <c r="R30" s="794"/>
      <c r="S30" s="794"/>
      <c r="T30" s="795"/>
      <c r="U30" s="733"/>
      <c r="V30" s="312"/>
      <c r="W30" s="276"/>
      <c r="X30" s="276"/>
      <c r="Y30" s="280"/>
      <c r="Z30" s="284"/>
      <c r="AA30" s="295"/>
      <c r="AB30" s="296" t="str">
        <f t="shared" ref="AB30" si="6">IF(Q30=N30, IF(K30=N30,"a","s"),"")</f>
        <v/>
      </c>
      <c r="AC30" s="280"/>
      <c r="AD30" s="280"/>
      <c r="AE30" s="280"/>
      <c r="AF30" s="280"/>
      <c r="AG30" s="280"/>
      <c r="AH30" s="280"/>
      <c r="AI30" s="280"/>
      <c r="AJ30" s="280"/>
      <c r="AK30" s="280"/>
      <c r="AL30" s="280"/>
      <c r="AM30" s="280"/>
      <c r="AN30" s="280"/>
      <c r="AO30" s="280"/>
      <c r="AP30" s="280"/>
      <c r="AQ30" s="280"/>
      <c r="AR30" s="280"/>
      <c r="AS30" s="284"/>
      <c r="AT30" s="284"/>
      <c r="AU30" s="284"/>
      <c r="AV30" s="284"/>
      <c r="AW30" s="284"/>
      <c r="AX30" s="284"/>
      <c r="AY30" s="284"/>
      <c r="AZ30" s="284"/>
      <c r="BA30" s="284"/>
      <c r="BB30" s="284"/>
      <c r="BC30" s="284"/>
      <c r="BD30" s="284"/>
      <c r="BE30" s="284"/>
      <c r="BF30" s="284"/>
      <c r="BG30" s="284"/>
      <c r="BH30" s="284"/>
      <c r="BI30" s="284"/>
      <c r="BJ30" s="284"/>
      <c r="BK30" s="284"/>
      <c r="BL30" s="284"/>
      <c r="BM30" s="284"/>
      <c r="BN30" s="284"/>
      <c r="BO30" s="284"/>
      <c r="BP30" s="284"/>
      <c r="BQ30" s="284"/>
      <c r="BR30" s="284"/>
      <c r="BS30" s="284"/>
      <c r="BT30" s="284"/>
      <c r="BU30" s="284"/>
      <c r="BV30" s="284"/>
      <c r="BW30" s="284"/>
      <c r="BX30" s="284"/>
      <c r="BY30" s="284"/>
      <c r="BZ30" s="284"/>
      <c r="CA30" s="284"/>
      <c r="CB30" s="284"/>
      <c r="CC30" s="284"/>
      <c r="CD30" s="284"/>
      <c r="CE30" s="284"/>
      <c r="CF30" s="284"/>
      <c r="CG30" s="284"/>
      <c r="CH30" s="284"/>
    </row>
    <row r="31" spans="1:86" s="75" customFormat="1" ht="27.95" customHeight="1" x14ac:dyDescent="0.2">
      <c r="A31" s="376"/>
      <c r="B31" s="465" t="str">
        <f>'Checklist - Ranking Ship LNG'!B201</f>
        <v>5200</v>
      </c>
      <c r="C31" s="763" t="str">
        <f>'Checklist - Ranking Ship LNG'!C201</f>
        <v>Waste Management / Garbage Handling Onboard</v>
      </c>
      <c r="D31" s="748"/>
      <c r="E31" s="748"/>
      <c r="F31" s="748"/>
      <c r="G31" s="748"/>
      <c r="H31" s="748"/>
      <c r="I31" s="748"/>
      <c r="J31" s="749"/>
      <c r="K31" s="959">
        <f>'Checklist - Ranking Ship LNG'!U228</f>
        <v>0</v>
      </c>
      <c r="L31" s="960"/>
      <c r="M31" s="961"/>
      <c r="N31" s="962">
        <f>'Checklist - Ranking Ship LNG'!V228</f>
        <v>120</v>
      </c>
      <c r="O31" s="963"/>
      <c r="P31" s="964"/>
      <c r="Q31" s="793">
        <f>'Checklist - Ranking Ship LNG'!F229</f>
        <v>50</v>
      </c>
      <c r="R31" s="794"/>
      <c r="S31" s="794"/>
      <c r="T31" s="795"/>
      <c r="U31" s="733"/>
      <c r="V31" s="312"/>
      <c r="W31" s="276"/>
      <c r="X31" s="276"/>
      <c r="Y31" s="280"/>
      <c r="Z31" s="284"/>
      <c r="AA31" s="295"/>
      <c r="AB31" s="296" t="str">
        <f t="shared" ref="AB31:AB50" si="7">IF(Q31=N31, IF(K31=N31,"a","s"),"")</f>
        <v/>
      </c>
      <c r="AC31" s="280"/>
      <c r="AD31" s="280"/>
      <c r="AE31" s="280"/>
      <c r="AF31" s="280"/>
      <c r="AG31" s="280"/>
      <c r="AH31" s="280"/>
      <c r="AI31" s="280"/>
      <c r="AJ31" s="280"/>
      <c r="AK31" s="280"/>
      <c r="AL31" s="280"/>
      <c r="AM31" s="280"/>
      <c r="AN31" s="280"/>
      <c r="AO31" s="280"/>
      <c r="AP31" s="280"/>
      <c r="AQ31" s="280"/>
      <c r="AR31" s="280"/>
      <c r="AS31" s="284"/>
      <c r="AT31" s="284"/>
      <c r="AU31" s="284"/>
      <c r="AV31" s="284"/>
      <c r="AW31" s="284"/>
      <c r="AX31" s="284"/>
      <c r="AY31" s="284"/>
      <c r="AZ31" s="284"/>
      <c r="BA31" s="284"/>
      <c r="BB31" s="284"/>
      <c r="BC31" s="284"/>
      <c r="BD31" s="284"/>
      <c r="BE31" s="284"/>
      <c r="BF31" s="284"/>
      <c r="BG31" s="284"/>
      <c r="BH31" s="284"/>
      <c r="BI31" s="284"/>
      <c r="BJ31" s="284"/>
      <c r="BK31" s="284"/>
      <c r="BL31" s="284"/>
      <c r="BM31" s="284"/>
      <c r="BN31" s="284"/>
      <c r="BO31" s="284"/>
      <c r="BP31" s="284"/>
      <c r="BQ31" s="284"/>
      <c r="BR31" s="284"/>
      <c r="BS31" s="284"/>
      <c r="BT31" s="284"/>
      <c r="BU31" s="284"/>
      <c r="BV31" s="284"/>
      <c r="BW31" s="284"/>
      <c r="BX31" s="284"/>
      <c r="BY31" s="284"/>
      <c r="BZ31" s="284"/>
      <c r="CA31" s="284"/>
      <c r="CB31" s="284"/>
      <c r="CC31" s="284"/>
      <c r="CD31" s="284"/>
      <c r="CE31" s="284"/>
      <c r="CF31" s="284"/>
      <c r="CG31" s="284"/>
      <c r="CH31" s="284"/>
    </row>
    <row r="32" spans="1:86" s="75" customFormat="1" ht="27.95" customHeight="1" x14ac:dyDescent="0.2">
      <c r="A32" s="181"/>
      <c r="B32" s="234" t="str">
        <f>'Checklist - Ranking Ship LNG'!B230</f>
        <v>5300</v>
      </c>
      <c r="C32" s="763" t="str">
        <f>'Checklist - Ranking Ship LNG'!C230</f>
        <v xml:space="preserve">Cargo Vapour Emission Control Systems  </v>
      </c>
      <c r="D32" s="748"/>
      <c r="E32" s="748"/>
      <c r="F32" s="748"/>
      <c r="G32" s="748"/>
      <c r="H32" s="748"/>
      <c r="I32" s="748"/>
      <c r="J32" s="749"/>
      <c r="K32" s="959">
        <f>'Checklist - Ranking Ship LNG'!U238</f>
        <v>0</v>
      </c>
      <c r="L32" s="960"/>
      <c r="M32" s="961"/>
      <c r="N32" s="962">
        <f>'Checklist - Ranking Ship LNG'!V238</f>
        <v>105</v>
      </c>
      <c r="O32" s="963"/>
      <c r="P32" s="964"/>
      <c r="Q32" s="793">
        <f>'Checklist - Ranking Ship LNG'!F239</f>
        <v>70</v>
      </c>
      <c r="R32" s="794"/>
      <c r="S32" s="794"/>
      <c r="T32" s="795"/>
      <c r="U32" s="733"/>
      <c r="V32" s="312"/>
      <c r="W32" s="276"/>
      <c r="X32" s="276"/>
      <c r="Y32" s="280"/>
      <c r="Z32" s="284"/>
      <c r="AA32" s="295"/>
      <c r="AB32" s="296" t="str">
        <f t="shared" si="7"/>
        <v/>
      </c>
      <c r="AC32" s="280"/>
      <c r="AD32" s="280"/>
      <c r="AE32" s="280"/>
      <c r="AF32" s="280"/>
      <c r="AG32" s="280"/>
      <c r="AH32" s="280"/>
      <c r="AI32" s="280"/>
      <c r="AJ32" s="280"/>
      <c r="AK32" s="280"/>
      <c r="AL32" s="280"/>
      <c r="AM32" s="280"/>
      <c r="AN32" s="280"/>
      <c r="AO32" s="280"/>
      <c r="AP32" s="280"/>
      <c r="AQ32" s="280"/>
      <c r="AR32" s="280"/>
      <c r="AS32" s="284"/>
      <c r="AT32" s="284"/>
      <c r="AU32" s="284"/>
      <c r="AV32" s="284"/>
      <c r="AW32" s="284"/>
      <c r="AX32" s="284"/>
      <c r="AY32" s="284"/>
      <c r="AZ32" s="284"/>
      <c r="BA32" s="284"/>
      <c r="BB32" s="284"/>
      <c r="BC32" s="284"/>
      <c r="BD32" s="284"/>
      <c r="BE32" s="284"/>
      <c r="BF32" s="284"/>
      <c r="BG32" s="284"/>
      <c r="BH32" s="284"/>
      <c r="BI32" s="284"/>
      <c r="BJ32" s="284"/>
      <c r="BK32" s="284"/>
      <c r="BL32" s="284"/>
      <c r="BM32" s="284"/>
      <c r="BN32" s="284"/>
      <c r="BO32" s="284"/>
      <c r="BP32" s="284"/>
      <c r="BQ32" s="284"/>
      <c r="BR32" s="284"/>
      <c r="BS32" s="284"/>
      <c r="BT32" s="284"/>
      <c r="BU32" s="284"/>
      <c r="BV32" s="284"/>
      <c r="BW32" s="284"/>
      <c r="BX32" s="284"/>
      <c r="BY32" s="284"/>
      <c r="BZ32" s="284"/>
      <c r="CA32" s="284"/>
      <c r="CB32" s="284"/>
      <c r="CC32" s="284"/>
      <c r="CD32" s="284"/>
      <c r="CE32" s="284"/>
      <c r="CF32" s="284"/>
      <c r="CG32" s="284"/>
      <c r="CH32" s="284"/>
    </row>
    <row r="33" spans="1:86" s="75" customFormat="1" ht="27.95" customHeight="1" x14ac:dyDescent="0.2">
      <c r="A33" s="376"/>
      <c r="B33" s="234" t="str">
        <f>'Checklist - Ranking Ship LNG'!B240</f>
        <v>5410</v>
      </c>
      <c r="C33" s="763" t="str">
        <f>'Checklist - Ranking Ship LNG'!C240</f>
        <v>NOx Emissions</v>
      </c>
      <c r="D33" s="748"/>
      <c r="E33" s="748"/>
      <c r="F33" s="748"/>
      <c r="G33" s="748"/>
      <c r="H33" s="748"/>
      <c r="I33" s="748"/>
      <c r="J33" s="749"/>
      <c r="K33" s="959">
        <f>'Checklist - Ranking Ship LNG'!U263</f>
        <v>0</v>
      </c>
      <c r="L33" s="960"/>
      <c r="M33" s="961"/>
      <c r="N33" s="962">
        <f>'Checklist - Ranking Ship LNG'!V263</f>
        <v>140</v>
      </c>
      <c r="O33" s="963"/>
      <c r="P33" s="964"/>
      <c r="Q33" s="793">
        <f>'Checklist - Ranking Ship LNG'!F264</f>
        <v>35</v>
      </c>
      <c r="R33" s="794"/>
      <c r="S33" s="794"/>
      <c r="T33" s="795"/>
      <c r="U33" s="733"/>
      <c r="V33" s="312"/>
      <c r="W33" s="276"/>
      <c r="X33" s="276"/>
      <c r="Y33" s="280"/>
      <c r="Z33" s="284"/>
      <c r="AA33" s="295"/>
      <c r="AB33" s="296" t="str">
        <f t="shared" si="7"/>
        <v/>
      </c>
      <c r="AC33" s="280"/>
      <c r="AD33" s="280"/>
      <c r="AE33" s="280"/>
      <c r="AF33" s="280"/>
      <c r="AG33" s="280"/>
      <c r="AH33" s="280"/>
      <c r="AI33" s="280"/>
      <c r="AJ33" s="280"/>
      <c r="AK33" s="280"/>
      <c r="AL33" s="280"/>
      <c r="AM33" s="280"/>
      <c r="AN33" s="280"/>
      <c r="AO33" s="280"/>
      <c r="AP33" s="280"/>
      <c r="AQ33" s="280"/>
      <c r="AR33" s="280"/>
      <c r="AS33" s="284"/>
      <c r="AT33" s="284"/>
      <c r="AU33" s="284"/>
      <c r="AV33" s="284"/>
      <c r="AW33" s="284"/>
      <c r="AX33" s="284"/>
      <c r="AY33" s="284"/>
      <c r="AZ33" s="284"/>
      <c r="BA33" s="284"/>
      <c r="BB33" s="284"/>
      <c r="BC33" s="284"/>
      <c r="BD33" s="284"/>
      <c r="BE33" s="284"/>
      <c r="BF33" s="284"/>
      <c r="BG33" s="284"/>
      <c r="BH33" s="284"/>
      <c r="BI33" s="284"/>
      <c r="BJ33" s="284"/>
      <c r="BK33" s="284"/>
      <c r="BL33" s="284"/>
      <c r="BM33" s="284"/>
      <c r="BN33" s="284"/>
      <c r="BO33" s="284"/>
      <c r="BP33" s="284"/>
      <c r="BQ33" s="284"/>
      <c r="BR33" s="284"/>
      <c r="BS33" s="284"/>
      <c r="BT33" s="284"/>
      <c r="BU33" s="284"/>
      <c r="BV33" s="284"/>
      <c r="BW33" s="284"/>
      <c r="BX33" s="284"/>
      <c r="BY33" s="284"/>
      <c r="BZ33" s="284"/>
      <c r="CA33" s="284"/>
      <c r="CB33" s="284"/>
      <c r="CC33" s="284"/>
      <c r="CD33" s="284"/>
      <c r="CE33" s="284"/>
      <c r="CF33" s="284"/>
      <c r="CG33" s="284"/>
      <c r="CH33" s="284"/>
    </row>
    <row r="34" spans="1:86" s="75" customFormat="1" ht="27.95" customHeight="1" x14ac:dyDescent="0.2">
      <c r="A34" s="376"/>
      <c r="B34" s="234">
        <f>'Checklist - Ranking Ship LNG'!B265</f>
        <v>5420</v>
      </c>
      <c r="C34" s="763" t="str">
        <f>'Checklist - Ranking Ship LNG'!C265</f>
        <v>SOx Emissions</v>
      </c>
      <c r="D34" s="748"/>
      <c r="E34" s="748"/>
      <c r="F34" s="748"/>
      <c r="G34" s="748"/>
      <c r="H34" s="748"/>
      <c r="I34" s="748"/>
      <c r="J34" s="749"/>
      <c r="K34" s="959">
        <f>'Checklist - Ranking Ship LNG'!U279</f>
        <v>0</v>
      </c>
      <c r="L34" s="960"/>
      <c r="M34" s="961"/>
      <c r="N34" s="962">
        <f>'Checklist - Ranking Ship LNG'!V279</f>
        <v>105</v>
      </c>
      <c r="O34" s="963"/>
      <c r="P34" s="964"/>
      <c r="Q34" s="793">
        <f>'Checklist - Ranking Ship LNG'!F280</f>
        <v>15</v>
      </c>
      <c r="R34" s="794"/>
      <c r="S34" s="794"/>
      <c r="T34" s="795"/>
      <c r="U34" s="733"/>
      <c r="V34" s="312"/>
      <c r="W34" s="276"/>
      <c r="X34" s="276"/>
      <c r="Y34" s="280"/>
      <c r="Z34" s="284"/>
      <c r="AA34" s="295"/>
      <c r="AB34" s="296" t="str">
        <f t="shared" si="7"/>
        <v/>
      </c>
      <c r="AC34" s="280"/>
      <c r="AD34" s="280"/>
      <c r="AE34" s="280"/>
      <c r="AF34" s="280"/>
      <c r="AG34" s="280"/>
      <c r="AH34" s="280"/>
      <c r="AI34" s="280"/>
      <c r="AJ34" s="280"/>
      <c r="AK34" s="280"/>
      <c r="AL34" s="280"/>
      <c r="AM34" s="280"/>
      <c r="AN34" s="280"/>
      <c r="AO34" s="280"/>
      <c r="AP34" s="280"/>
      <c r="AQ34" s="280"/>
      <c r="AR34" s="280"/>
      <c r="AS34" s="284"/>
      <c r="AT34" s="284"/>
      <c r="AU34" s="284"/>
      <c r="AV34" s="284"/>
      <c r="AW34" s="284"/>
      <c r="AX34" s="284"/>
      <c r="AY34" s="284"/>
      <c r="AZ34" s="284"/>
      <c r="BA34" s="284"/>
      <c r="BB34" s="284"/>
      <c r="BC34" s="284"/>
      <c r="BD34" s="284"/>
      <c r="BE34" s="284"/>
      <c r="BF34" s="284"/>
      <c r="BG34" s="284"/>
      <c r="BH34" s="284"/>
      <c r="BI34" s="284"/>
      <c r="BJ34" s="284"/>
      <c r="BK34" s="284"/>
      <c r="BL34" s="284"/>
      <c r="BM34" s="284"/>
      <c r="BN34" s="284"/>
      <c r="BO34" s="284"/>
      <c r="BP34" s="284"/>
      <c r="BQ34" s="284"/>
      <c r="BR34" s="284"/>
      <c r="BS34" s="284"/>
      <c r="BT34" s="284"/>
      <c r="BU34" s="284"/>
      <c r="BV34" s="284"/>
      <c r="BW34" s="284"/>
      <c r="BX34" s="284"/>
      <c r="BY34" s="284"/>
      <c r="BZ34" s="284"/>
      <c r="CA34" s="284"/>
      <c r="CB34" s="284"/>
      <c r="CC34" s="284"/>
      <c r="CD34" s="284"/>
      <c r="CE34" s="284"/>
      <c r="CF34" s="284"/>
      <c r="CG34" s="284"/>
      <c r="CH34" s="284"/>
    </row>
    <row r="35" spans="1:86" s="75" customFormat="1" ht="27.95" customHeight="1" x14ac:dyDescent="0.2">
      <c r="A35" s="376"/>
      <c r="B35" s="234" t="str">
        <f>'Checklist - Ranking Ship LNG'!B281</f>
        <v>5430</v>
      </c>
      <c r="C35" s="763" t="str">
        <f>'Checklist - Ranking Ship LNG'!C281</f>
        <v>Particulate Matter (PM) Emissions</v>
      </c>
      <c r="D35" s="748"/>
      <c r="E35" s="748"/>
      <c r="F35" s="748"/>
      <c r="G35" s="748"/>
      <c r="H35" s="748"/>
      <c r="I35" s="748"/>
      <c r="J35" s="749"/>
      <c r="K35" s="959">
        <f>'Checklist - Ranking Ship LNG'!U285</f>
        <v>0</v>
      </c>
      <c r="L35" s="960"/>
      <c r="M35" s="961"/>
      <c r="N35" s="962">
        <f>'Checklist - Ranking Ship LNG'!V285</f>
        <v>30</v>
      </c>
      <c r="O35" s="963"/>
      <c r="P35" s="964"/>
      <c r="Q35" s="793">
        <f>'Checklist - Ranking Ship LNG'!F286</f>
        <v>0</v>
      </c>
      <c r="R35" s="794"/>
      <c r="S35" s="794"/>
      <c r="T35" s="795"/>
      <c r="U35" s="733"/>
      <c r="V35" s="312"/>
      <c r="W35" s="276"/>
      <c r="X35" s="276"/>
      <c r="Y35" s="280"/>
      <c r="Z35" s="284"/>
      <c r="AA35" s="295"/>
      <c r="AB35" s="296" t="str">
        <f t="shared" ref="AB35:AB36" si="8">IF(Q35=N35, IF(K35=N35,"a","s"),"")</f>
        <v/>
      </c>
      <c r="AC35" s="280"/>
      <c r="AD35" s="280"/>
      <c r="AE35" s="280"/>
      <c r="AF35" s="280"/>
      <c r="AG35" s="280"/>
      <c r="AH35" s="280"/>
      <c r="AI35" s="280"/>
      <c r="AJ35" s="280"/>
      <c r="AK35" s="280"/>
      <c r="AL35" s="280"/>
      <c r="AM35" s="280"/>
      <c r="AN35" s="280"/>
      <c r="AO35" s="280"/>
      <c r="AP35" s="280"/>
      <c r="AQ35" s="280"/>
      <c r="AR35" s="280"/>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4"/>
      <c r="BR35" s="284"/>
      <c r="BS35" s="284"/>
      <c r="BT35" s="284"/>
      <c r="BU35" s="284"/>
      <c r="BV35" s="284"/>
      <c r="BW35" s="284"/>
      <c r="BX35" s="284"/>
      <c r="BY35" s="284"/>
      <c r="BZ35" s="284"/>
      <c r="CA35" s="284"/>
      <c r="CB35" s="284"/>
      <c r="CC35" s="284"/>
      <c r="CD35" s="284"/>
      <c r="CE35" s="284"/>
      <c r="CF35" s="284"/>
      <c r="CG35" s="284"/>
      <c r="CH35" s="284"/>
    </row>
    <row r="36" spans="1:86" s="75" customFormat="1" ht="27.95" customHeight="1" x14ac:dyDescent="0.2">
      <c r="A36" s="376"/>
      <c r="B36" s="234">
        <f>'Checklist - Ranking Ship LNG'!B287</f>
        <v>5440</v>
      </c>
      <c r="C36" s="763" t="str">
        <f>'Checklist - Ranking Ship LNG'!C287</f>
        <v>Greenhouse Gas (GHG) Emissions - CO2 Emissions</v>
      </c>
      <c r="D36" s="748"/>
      <c r="E36" s="748"/>
      <c r="F36" s="748"/>
      <c r="G36" s="748"/>
      <c r="H36" s="748"/>
      <c r="I36" s="748"/>
      <c r="J36" s="749"/>
      <c r="K36" s="959">
        <f>'Checklist - Ranking Ship LNG'!U355</f>
        <v>0</v>
      </c>
      <c r="L36" s="960"/>
      <c r="M36" s="961"/>
      <c r="N36" s="962">
        <f>'Checklist - Ranking Ship LNG'!V355</f>
        <v>155</v>
      </c>
      <c r="O36" s="963"/>
      <c r="P36" s="964"/>
      <c r="Q36" s="793">
        <f>'Checklist - Ranking Ship LNG'!F356</f>
        <v>15</v>
      </c>
      <c r="R36" s="794"/>
      <c r="S36" s="794"/>
      <c r="T36" s="795"/>
      <c r="U36" s="733"/>
      <c r="V36" s="312"/>
      <c r="W36" s="276"/>
      <c r="X36" s="276"/>
      <c r="Y36" s="280"/>
      <c r="Z36" s="284"/>
      <c r="AA36" s="295"/>
      <c r="AB36" s="296" t="str">
        <f t="shared" si="8"/>
        <v/>
      </c>
      <c r="AC36" s="280"/>
      <c r="AD36" s="280"/>
      <c r="AE36" s="280"/>
      <c r="AF36" s="280"/>
      <c r="AG36" s="280"/>
      <c r="AH36" s="280"/>
      <c r="AI36" s="280"/>
      <c r="AJ36" s="280"/>
      <c r="AK36" s="280"/>
      <c r="AL36" s="280"/>
      <c r="AM36" s="280"/>
      <c r="AN36" s="280"/>
      <c r="AO36" s="280"/>
      <c r="AP36" s="280"/>
      <c r="AQ36" s="280"/>
      <c r="AR36" s="280"/>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4"/>
      <c r="BR36" s="284"/>
      <c r="BS36" s="284"/>
      <c r="BT36" s="284"/>
      <c r="BU36" s="284"/>
      <c r="BV36" s="284"/>
      <c r="BW36" s="284"/>
      <c r="BX36" s="284"/>
      <c r="BY36" s="284"/>
      <c r="BZ36" s="284"/>
      <c r="CA36" s="284"/>
      <c r="CB36" s="284"/>
      <c r="CC36" s="284"/>
      <c r="CD36" s="284"/>
      <c r="CE36" s="284"/>
      <c r="CF36" s="284"/>
      <c r="CG36" s="284"/>
      <c r="CH36" s="284"/>
    </row>
    <row r="37" spans="1:86" s="75" customFormat="1" ht="27.95" customHeight="1" x14ac:dyDescent="0.2">
      <c r="A37" s="376"/>
      <c r="B37" s="234" t="str">
        <f>'Checklist - Ranking Ship LNG'!B357</f>
        <v>5441</v>
      </c>
      <c r="C37" s="763" t="str">
        <f>'Checklist - Ranking Ship LNG'!C357</f>
        <v>Greenhouse Gas (GHG) Emissions - Methane (CH4) Emissions - Main Propulsion</v>
      </c>
      <c r="D37" s="748"/>
      <c r="E37" s="748"/>
      <c r="F37" s="748"/>
      <c r="G37" s="748"/>
      <c r="H37" s="748"/>
      <c r="I37" s="748"/>
      <c r="J37" s="749"/>
      <c r="K37" s="959">
        <f>'Checklist - Ranking Ship LNG'!U367</f>
        <v>0</v>
      </c>
      <c r="L37" s="960"/>
      <c r="M37" s="961"/>
      <c r="N37" s="962">
        <f>'Checklist - Ranking Ship LNG'!V367</f>
        <v>35</v>
      </c>
      <c r="O37" s="963"/>
      <c r="P37" s="964"/>
      <c r="Q37" s="793">
        <f>'Checklist - Ranking Ship LNG'!F368</f>
        <v>0</v>
      </c>
      <c r="R37" s="794"/>
      <c r="S37" s="794"/>
      <c r="T37" s="795"/>
      <c r="U37" s="733"/>
      <c r="V37" s="312"/>
      <c r="W37" s="276"/>
      <c r="X37" s="276"/>
      <c r="Y37" s="280"/>
      <c r="Z37" s="284"/>
      <c r="AA37" s="295"/>
      <c r="AB37" s="296" t="str">
        <f t="shared" ref="AB37" si="9">IF(Q37=N37, IF(K37=N37,"a","s"),"")</f>
        <v/>
      </c>
      <c r="AC37" s="280"/>
      <c r="AD37" s="280"/>
      <c r="AE37" s="280"/>
      <c r="AF37" s="280"/>
      <c r="AG37" s="280"/>
      <c r="AH37" s="280"/>
      <c r="AI37" s="280"/>
      <c r="AJ37" s="280"/>
      <c r="AK37" s="280"/>
      <c r="AL37" s="280"/>
      <c r="AM37" s="280"/>
      <c r="AN37" s="280"/>
      <c r="AO37" s="280"/>
      <c r="AP37" s="280"/>
      <c r="AQ37" s="280"/>
      <c r="AR37" s="280"/>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4"/>
      <c r="BR37" s="284"/>
      <c r="BS37" s="284"/>
      <c r="BT37" s="284"/>
      <c r="BU37" s="284"/>
      <c r="BV37" s="284"/>
      <c r="BW37" s="284"/>
      <c r="BX37" s="284"/>
      <c r="BY37" s="284"/>
      <c r="BZ37" s="284"/>
      <c r="CA37" s="284"/>
      <c r="CB37" s="284"/>
      <c r="CC37" s="284"/>
      <c r="CD37" s="284"/>
      <c r="CE37" s="284"/>
      <c r="CF37" s="284"/>
      <c r="CG37" s="284"/>
      <c r="CH37" s="284"/>
    </row>
    <row r="38" spans="1:86" s="75" customFormat="1" ht="27.95" customHeight="1" x14ac:dyDescent="0.2">
      <c r="A38" s="376"/>
      <c r="B38" s="234" t="str">
        <f>'Checklist - Ranking Ship LNG'!B369</f>
        <v>5460</v>
      </c>
      <c r="C38" s="763" t="str">
        <f>'Checklist - Ranking Ship LNG'!C369</f>
        <v>Environmental Ship Index (ESI)</v>
      </c>
      <c r="D38" s="748"/>
      <c r="E38" s="748"/>
      <c r="F38" s="748"/>
      <c r="G38" s="748"/>
      <c r="H38" s="748"/>
      <c r="I38" s="748"/>
      <c r="J38" s="749"/>
      <c r="K38" s="959">
        <f>'Checklist - Ranking Ship LNG'!U373</f>
        <v>0</v>
      </c>
      <c r="L38" s="960"/>
      <c r="M38" s="961"/>
      <c r="N38" s="962">
        <f>'Checklist - Ranking Ship LNG'!V373</f>
        <v>60</v>
      </c>
      <c r="O38" s="963"/>
      <c r="P38" s="964"/>
      <c r="Q38" s="793">
        <f>'Checklist - Ranking Ship LNG'!F374</f>
        <v>0</v>
      </c>
      <c r="R38" s="794"/>
      <c r="S38" s="794"/>
      <c r="T38" s="795"/>
      <c r="U38" s="733"/>
      <c r="V38" s="312"/>
      <c r="W38" s="276"/>
      <c r="X38" s="276"/>
      <c r="Y38" s="280"/>
      <c r="Z38" s="284"/>
      <c r="AA38" s="295"/>
      <c r="AB38" s="296" t="str">
        <f t="shared" si="7"/>
        <v/>
      </c>
      <c r="AC38" s="280"/>
      <c r="AD38" s="280"/>
      <c r="AE38" s="280"/>
      <c r="AF38" s="280"/>
      <c r="AG38" s="280"/>
      <c r="AH38" s="280"/>
      <c r="AI38" s="280"/>
      <c r="AJ38" s="280"/>
      <c r="AK38" s="280"/>
      <c r="AL38" s="280"/>
      <c r="AM38" s="280"/>
      <c r="AN38" s="280"/>
      <c r="AO38" s="280"/>
      <c r="AP38" s="280"/>
      <c r="AQ38" s="280"/>
      <c r="AR38" s="280"/>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4"/>
      <c r="BR38" s="284"/>
      <c r="BS38" s="284"/>
      <c r="BT38" s="284"/>
      <c r="BU38" s="284"/>
      <c r="BV38" s="284"/>
      <c r="BW38" s="284"/>
      <c r="BX38" s="284"/>
      <c r="BY38" s="284"/>
      <c r="BZ38" s="284"/>
      <c r="CA38" s="284"/>
      <c r="CB38" s="284"/>
      <c r="CC38" s="284"/>
      <c r="CD38" s="284"/>
      <c r="CE38" s="284"/>
      <c r="CF38" s="284"/>
      <c r="CG38" s="284"/>
      <c r="CH38" s="284"/>
    </row>
    <row r="39" spans="1:86" s="75" customFormat="1" ht="27.95" customHeight="1" x14ac:dyDescent="0.2">
      <c r="A39" s="376"/>
      <c r="B39" s="504" t="str">
        <f>'Checklist - Ranking Ship LNG'!B375</f>
        <v>5500</v>
      </c>
      <c r="C39" s="763" t="str">
        <f>'Checklist - Ranking Ship LNG'!C375</f>
        <v>Sewage Management</v>
      </c>
      <c r="D39" s="748"/>
      <c r="E39" s="748"/>
      <c r="F39" s="748"/>
      <c r="G39" s="748"/>
      <c r="H39" s="748"/>
      <c r="I39" s="748"/>
      <c r="J39" s="749"/>
      <c r="K39" s="959">
        <f>'Checklist - Ranking Ship LNG'!U384</f>
        <v>0</v>
      </c>
      <c r="L39" s="960"/>
      <c r="M39" s="961"/>
      <c r="N39" s="962">
        <f>'Checklist - Ranking Ship LNG'!V384</f>
        <v>55</v>
      </c>
      <c r="O39" s="963"/>
      <c r="P39" s="964"/>
      <c r="Q39" s="793">
        <f>'Checklist - Ranking Ship LNG'!F385</f>
        <v>20</v>
      </c>
      <c r="R39" s="794"/>
      <c r="S39" s="794"/>
      <c r="T39" s="795"/>
      <c r="U39" s="733"/>
      <c r="V39" s="312"/>
      <c r="W39" s="276"/>
      <c r="X39" s="276"/>
      <c r="Y39" s="280"/>
      <c r="Z39" s="284"/>
      <c r="AA39" s="295"/>
      <c r="AB39" s="296" t="str">
        <f t="shared" ref="AB39" si="10">IF(Q39=N39, IF(K39=N39,"a","s"),"")</f>
        <v/>
      </c>
      <c r="AC39" s="280"/>
      <c r="AD39" s="280"/>
      <c r="AE39" s="280"/>
      <c r="AF39" s="280"/>
      <c r="AG39" s="280"/>
      <c r="AH39" s="280"/>
      <c r="AI39" s="280"/>
      <c r="AJ39" s="280"/>
      <c r="AK39" s="280"/>
      <c r="AL39" s="280"/>
      <c r="AM39" s="280"/>
      <c r="AN39" s="280"/>
      <c r="AO39" s="280"/>
      <c r="AP39" s="280"/>
      <c r="AQ39" s="280"/>
      <c r="AR39" s="280"/>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4"/>
      <c r="BR39" s="284"/>
      <c r="BS39" s="284"/>
      <c r="BT39" s="284"/>
      <c r="BU39" s="284"/>
      <c r="BV39" s="284"/>
      <c r="BW39" s="284"/>
      <c r="BX39" s="284"/>
      <c r="BY39" s="284"/>
      <c r="BZ39" s="284"/>
      <c r="CA39" s="284"/>
      <c r="CB39" s="284"/>
      <c r="CC39" s="284"/>
      <c r="CD39" s="284"/>
      <c r="CE39" s="284"/>
      <c r="CF39" s="284"/>
      <c r="CG39" s="284"/>
      <c r="CH39" s="284"/>
    </row>
    <row r="40" spans="1:86" s="75" customFormat="1" ht="27.95" customHeight="1" x14ac:dyDescent="0.2">
      <c r="A40" s="376"/>
      <c r="B40" s="504" t="str">
        <f>'Checklist - Ranking Ship LNG'!B386</f>
        <v>5510</v>
      </c>
      <c r="C40" s="763" t="str">
        <f>'Checklist - Ranking Ship LNG'!C386</f>
        <v>Grey Water Management</v>
      </c>
      <c r="D40" s="748"/>
      <c r="E40" s="748"/>
      <c r="F40" s="748"/>
      <c r="G40" s="748"/>
      <c r="H40" s="748"/>
      <c r="I40" s="748"/>
      <c r="J40" s="749"/>
      <c r="K40" s="959">
        <f>'Checklist - Ranking Ship LNG'!U389</f>
        <v>0</v>
      </c>
      <c r="L40" s="960"/>
      <c r="M40" s="961"/>
      <c r="N40" s="962">
        <f>'Checklist - Ranking Ship LNG'!V389</f>
        <v>25</v>
      </c>
      <c r="O40" s="963"/>
      <c r="P40" s="964"/>
      <c r="Q40" s="793">
        <f>'Checklist - Ranking Ship LNG'!F390</f>
        <v>0</v>
      </c>
      <c r="R40" s="794"/>
      <c r="S40" s="794"/>
      <c r="T40" s="795"/>
      <c r="U40" s="733"/>
      <c r="V40" s="312"/>
      <c r="W40" s="276"/>
      <c r="X40" s="276"/>
      <c r="Y40" s="280"/>
      <c r="Z40" s="284"/>
      <c r="AA40" s="295"/>
      <c r="AB40" s="296" t="str">
        <f t="shared" ref="AB40" si="11">IF(Q40=N40, IF(K40=N40,"a","s"),"")</f>
        <v/>
      </c>
      <c r="AC40" s="280"/>
      <c r="AD40" s="280"/>
      <c r="AE40" s="280"/>
      <c r="AF40" s="280"/>
      <c r="AG40" s="280"/>
      <c r="AH40" s="280"/>
      <c r="AI40" s="280"/>
      <c r="AJ40" s="280"/>
      <c r="AK40" s="280"/>
      <c r="AL40" s="280"/>
      <c r="AM40" s="280"/>
      <c r="AN40" s="280"/>
      <c r="AO40" s="280"/>
      <c r="AP40" s="280"/>
      <c r="AQ40" s="280"/>
      <c r="AR40" s="280"/>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4"/>
      <c r="BQ40" s="284"/>
      <c r="BR40" s="284"/>
      <c r="BS40" s="284"/>
      <c r="BT40" s="284"/>
      <c r="BU40" s="284"/>
      <c r="BV40" s="284"/>
      <c r="BW40" s="284"/>
      <c r="BX40" s="284"/>
      <c r="BY40" s="284"/>
      <c r="BZ40" s="284"/>
      <c r="CA40" s="284"/>
      <c r="CB40" s="284"/>
      <c r="CC40" s="284"/>
      <c r="CD40" s="284"/>
      <c r="CE40" s="284"/>
      <c r="CF40" s="284"/>
      <c r="CG40" s="284"/>
      <c r="CH40" s="284"/>
    </row>
    <row r="41" spans="1:86" s="75" customFormat="1" ht="27.95" customHeight="1" thickBot="1" x14ac:dyDescent="0.25">
      <c r="A41" s="181"/>
      <c r="B41" s="249" t="str">
        <f>'Checklist - Ranking Ship LNG'!B391</f>
        <v>5700</v>
      </c>
      <c r="C41" s="819" t="str">
        <f>'Checklist - Ranking Ship LNG'!C391</f>
        <v xml:space="preserve">Ballast Water Management </v>
      </c>
      <c r="D41" s="977"/>
      <c r="E41" s="977"/>
      <c r="F41" s="977"/>
      <c r="G41" s="977"/>
      <c r="H41" s="977"/>
      <c r="I41" s="977"/>
      <c r="J41" s="978"/>
      <c r="K41" s="979">
        <f>'Checklist - Ranking Ship LNG'!U405</f>
        <v>0</v>
      </c>
      <c r="L41" s="980"/>
      <c r="M41" s="981"/>
      <c r="N41" s="982">
        <f>'Checklist - Ranking Ship LNG'!V405</f>
        <v>85</v>
      </c>
      <c r="O41" s="983"/>
      <c r="P41" s="984"/>
      <c r="Q41" s="800">
        <f>'Checklist - Ranking Ship LNG'!F406</f>
        <v>50</v>
      </c>
      <c r="R41" s="801"/>
      <c r="S41" s="801"/>
      <c r="T41" s="820"/>
      <c r="U41" s="821"/>
      <c r="V41" s="312"/>
      <c r="W41" s="276"/>
      <c r="X41" s="276"/>
      <c r="Y41" s="280"/>
      <c r="Z41" s="284"/>
      <c r="AA41" s="295"/>
      <c r="AB41" s="296" t="str">
        <f t="shared" si="7"/>
        <v/>
      </c>
      <c r="AC41" s="280"/>
      <c r="AD41" s="280"/>
      <c r="AE41" s="280"/>
      <c r="AF41" s="280"/>
      <c r="AG41" s="280"/>
      <c r="AH41" s="280"/>
      <c r="AI41" s="280"/>
      <c r="AJ41" s="280"/>
      <c r="AK41" s="280"/>
      <c r="AL41" s="280"/>
      <c r="AM41" s="280"/>
      <c r="AN41" s="280"/>
      <c r="AO41" s="280"/>
      <c r="AP41" s="280"/>
      <c r="AQ41" s="280"/>
      <c r="AR41" s="280"/>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4"/>
      <c r="BR41" s="284"/>
      <c r="BS41" s="284"/>
      <c r="BT41" s="284"/>
      <c r="BU41" s="284"/>
      <c r="BV41" s="284"/>
      <c r="BW41" s="284"/>
      <c r="BX41" s="284"/>
      <c r="BY41" s="284"/>
      <c r="BZ41" s="284"/>
      <c r="CA41" s="284"/>
      <c r="CB41" s="284"/>
      <c r="CC41" s="284"/>
      <c r="CD41" s="284"/>
      <c r="CE41" s="284"/>
      <c r="CF41" s="284"/>
      <c r="CG41" s="284"/>
      <c r="CH41" s="284"/>
    </row>
    <row r="42" spans="1:86" s="75" customFormat="1" ht="27.95" customHeight="1" x14ac:dyDescent="0.2">
      <c r="A42" s="376"/>
      <c r="B42" s="233" t="str">
        <f>'Checklist - Ranking Ship LNG'!B407</f>
        <v>5800</v>
      </c>
      <c r="C42" s="802" t="str">
        <f>'Checklist - Ranking Ship LNG'!C407</f>
        <v>Accidental Bunker Oil Pollution Prevention Measures (overflow prevention systems)</v>
      </c>
      <c r="D42" s="985"/>
      <c r="E42" s="985"/>
      <c r="F42" s="985"/>
      <c r="G42" s="985"/>
      <c r="H42" s="985"/>
      <c r="I42" s="985"/>
      <c r="J42" s="986"/>
      <c r="K42" s="987">
        <f>'Checklist - Ranking Ship LNG'!U412</f>
        <v>0</v>
      </c>
      <c r="L42" s="988"/>
      <c r="M42" s="989"/>
      <c r="N42" s="990">
        <f>'Checklist - Ranking Ship LNG'!V412</f>
        <v>30</v>
      </c>
      <c r="O42" s="991"/>
      <c r="P42" s="992"/>
      <c r="Q42" s="798">
        <f>'Checklist - Ranking Ship LNG'!F413</f>
        <v>5</v>
      </c>
      <c r="R42" s="799"/>
      <c r="S42" s="799"/>
      <c r="T42" s="796"/>
      <c r="U42" s="797"/>
      <c r="V42" s="312"/>
      <c r="W42" s="276"/>
      <c r="X42" s="276"/>
      <c r="Y42" s="280"/>
      <c r="Z42" s="284"/>
      <c r="AA42" s="295"/>
      <c r="AB42" s="296" t="str">
        <f t="shared" si="7"/>
        <v/>
      </c>
      <c r="AC42" s="280"/>
      <c r="AD42" s="280"/>
      <c r="AE42" s="280"/>
      <c r="AF42" s="280"/>
      <c r="AG42" s="280"/>
      <c r="AH42" s="280"/>
      <c r="AI42" s="280"/>
      <c r="AJ42" s="280"/>
      <c r="AK42" s="280"/>
      <c r="AL42" s="280"/>
      <c r="AM42" s="280"/>
      <c r="AN42" s="280"/>
      <c r="AO42" s="280"/>
      <c r="AP42" s="280"/>
      <c r="AQ42" s="280"/>
      <c r="AR42" s="280"/>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c r="BO42" s="284"/>
      <c r="BP42" s="284"/>
      <c r="BQ42" s="284"/>
      <c r="BR42" s="284"/>
      <c r="BS42" s="284"/>
      <c r="BT42" s="284"/>
      <c r="BU42" s="284"/>
      <c r="BV42" s="284"/>
      <c r="BW42" s="284"/>
      <c r="BX42" s="284"/>
      <c r="BY42" s="284"/>
      <c r="BZ42" s="284"/>
      <c r="CA42" s="284"/>
      <c r="CB42" s="284"/>
      <c r="CC42" s="284"/>
      <c r="CD42" s="284"/>
      <c r="CE42" s="284"/>
      <c r="CF42" s="284"/>
      <c r="CG42" s="284"/>
      <c r="CH42" s="284"/>
    </row>
    <row r="43" spans="1:86" s="75" customFormat="1" ht="27.95" customHeight="1" x14ac:dyDescent="0.2">
      <c r="A43" s="181"/>
      <c r="B43" s="234" t="str">
        <f>'Checklist - Ranking Ship LNG'!B414</f>
        <v>5801</v>
      </c>
      <c r="C43" s="763" t="str">
        <f>'Checklist - Ranking Ship LNG'!C414</f>
        <v>Protection of fuel oil tanks, lube oil tanks and hull</v>
      </c>
      <c r="D43" s="748"/>
      <c r="E43" s="748"/>
      <c r="F43" s="748"/>
      <c r="G43" s="748"/>
      <c r="H43" s="748"/>
      <c r="I43" s="748"/>
      <c r="J43" s="749"/>
      <c r="K43" s="959">
        <f>'Checklist - Ranking Ship LNG'!U419</f>
        <v>0</v>
      </c>
      <c r="L43" s="960"/>
      <c r="M43" s="961"/>
      <c r="N43" s="962">
        <f>'Checklist - Ranking Ship LNG'!V419</f>
        <v>100</v>
      </c>
      <c r="O43" s="963"/>
      <c r="P43" s="964"/>
      <c r="Q43" s="793">
        <f>'Checklist - Ranking Ship LNG'!F420</f>
        <v>20</v>
      </c>
      <c r="R43" s="794"/>
      <c r="S43" s="794"/>
      <c r="T43" s="795"/>
      <c r="U43" s="733"/>
      <c r="V43" s="312"/>
      <c r="W43" s="276"/>
      <c r="X43" s="276"/>
      <c r="Y43" s="280"/>
      <c r="Z43" s="284"/>
      <c r="AA43" s="295"/>
      <c r="AB43" s="296" t="str">
        <f t="shared" si="7"/>
        <v/>
      </c>
      <c r="AC43" s="280"/>
      <c r="AD43" s="280"/>
      <c r="AE43" s="280"/>
      <c r="AF43" s="280"/>
      <c r="AG43" s="280"/>
      <c r="AH43" s="280"/>
      <c r="AI43" s="280"/>
      <c r="AJ43" s="280"/>
      <c r="AK43" s="280"/>
      <c r="AL43" s="280"/>
      <c r="AM43" s="280"/>
      <c r="AN43" s="280"/>
      <c r="AO43" s="280"/>
      <c r="AP43" s="280"/>
      <c r="AQ43" s="280"/>
      <c r="AR43" s="280"/>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4"/>
      <c r="BR43" s="284"/>
      <c r="BS43" s="284"/>
      <c r="BT43" s="284"/>
      <c r="BU43" s="284"/>
      <c r="BV43" s="284"/>
      <c r="BW43" s="284"/>
      <c r="BX43" s="284"/>
      <c r="BY43" s="284"/>
      <c r="BZ43" s="284"/>
      <c r="CA43" s="284"/>
      <c r="CB43" s="284"/>
      <c r="CC43" s="284"/>
      <c r="CD43" s="284"/>
      <c r="CE43" s="284"/>
      <c r="CF43" s="284"/>
      <c r="CG43" s="284"/>
      <c r="CH43" s="284"/>
    </row>
    <row r="44" spans="1:86" s="75" customFormat="1" ht="27.95" customHeight="1" x14ac:dyDescent="0.2">
      <c r="A44" s="181"/>
      <c r="B44" s="465">
        <f>'Checklist - Ranking Ship LNG'!B422</f>
        <v>5810</v>
      </c>
      <c r="C44" s="763" t="str">
        <f>'Checklist - Ranking Ship LNG'!C422</f>
        <v>Stern tube lubrication</v>
      </c>
      <c r="D44" s="748"/>
      <c r="E44" s="748"/>
      <c r="F44" s="748"/>
      <c r="G44" s="748"/>
      <c r="H44" s="748"/>
      <c r="I44" s="748"/>
      <c r="J44" s="749"/>
      <c r="K44" s="959">
        <f>'Checklist - Ranking Ship LNG'!U428</f>
        <v>0</v>
      </c>
      <c r="L44" s="960"/>
      <c r="M44" s="961"/>
      <c r="N44" s="962">
        <f>'Checklist - Ranking Ship LNG'!V428</f>
        <v>60</v>
      </c>
      <c r="O44" s="963"/>
      <c r="P44" s="964"/>
      <c r="Q44" s="793">
        <f>'Checklist - Ranking Ship LNG'!F429</f>
        <v>15</v>
      </c>
      <c r="R44" s="794"/>
      <c r="S44" s="794"/>
      <c r="T44" s="795"/>
      <c r="U44" s="733"/>
      <c r="V44" s="312"/>
      <c r="W44" s="276"/>
      <c r="X44" s="276"/>
      <c r="Y44" s="280"/>
      <c r="Z44" s="284"/>
      <c r="AA44" s="295"/>
      <c r="AB44" s="296" t="str">
        <f t="shared" si="7"/>
        <v/>
      </c>
      <c r="AC44" s="280"/>
      <c r="AD44" s="280"/>
      <c r="AE44" s="280"/>
      <c r="AF44" s="280"/>
      <c r="AG44" s="280"/>
      <c r="AH44" s="280"/>
      <c r="AI44" s="280"/>
      <c r="AJ44" s="280"/>
      <c r="AK44" s="280"/>
      <c r="AL44" s="280"/>
      <c r="AM44" s="280"/>
      <c r="AN44" s="280"/>
      <c r="AO44" s="280"/>
      <c r="AP44" s="280"/>
      <c r="AQ44" s="280"/>
      <c r="AR44" s="280"/>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4"/>
      <c r="BP44" s="284"/>
      <c r="BQ44" s="284"/>
      <c r="BR44" s="284"/>
      <c r="BS44" s="284"/>
      <c r="BT44" s="284"/>
      <c r="BU44" s="284"/>
      <c r="BV44" s="284"/>
      <c r="BW44" s="284"/>
      <c r="BX44" s="284"/>
      <c r="BY44" s="284"/>
      <c r="BZ44" s="284"/>
      <c r="CA44" s="284"/>
      <c r="CB44" s="284"/>
      <c r="CC44" s="284"/>
      <c r="CD44" s="284"/>
      <c r="CE44" s="284"/>
      <c r="CF44" s="284"/>
      <c r="CG44" s="284"/>
      <c r="CH44" s="284"/>
    </row>
    <row r="45" spans="1:86" s="75" customFormat="1" ht="27.95" customHeight="1" x14ac:dyDescent="0.2">
      <c r="A45" s="376"/>
      <c r="B45" s="80">
        <f>'Checklist - Ranking Ship LNG'!B430</f>
        <v>5811</v>
      </c>
      <c r="C45" s="763" t="str">
        <f>'Checklist - Ranking Ship LNG'!C430</f>
        <v>Mooring wire lubrication</v>
      </c>
      <c r="D45" s="748"/>
      <c r="E45" s="748"/>
      <c r="F45" s="748"/>
      <c r="G45" s="748"/>
      <c r="H45" s="748"/>
      <c r="I45" s="748"/>
      <c r="J45" s="749"/>
      <c r="K45" s="959">
        <f>'Checklist - Ranking Ship LNG'!U432</f>
        <v>0</v>
      </c>
      <c r="L45" s="960"/>
      <c r="M45" s="961"/>
      <c r="N45" s="962">
        <f>'Checklist - Ranking Ship LNG'!V432</f>
        <v>20</v>
      </c>
      <c r="O45" s="963"/>
      <c r="P45" s="964"/>
      <c r="Q45" s="793">
        <f>'Checklist - Ranking Ship LNG'!F433</f>
        <v>0</v>
      </c>
      <c r="R45" s="794"/>
      <c r="S45" s="794"/>
      <c r="T45" s="795"/>
      <c r="U45" s="733"/>
      <c r="V45" s="312"/>
      <c r="W45" s="276"/>
      <c r="X45" s="276"/>
      <c r="Y45" s="280"/>
      <c r="Z45" s="284"/>
      <c r="AA45" s="295"/>
      <c r="AB45" s="296" t="str">
        <f t="shared" si="7"/>
        <v/>
      </c>
      <c r="AC45" s="280"/>
      <c r="AD45" s="280"/>
      <c r="AE45" s="280"/>
      <c r="AF45" s="280"/>
      <c r="AG45" s="280"/>
      <c r="AH45" s="280"/>
      <c r="AI45" s="280"/>
      <c r="AJ45" s="280"/>
      <c r="AK45" s="280"/>
      <c r="AL45" s="280"/>
      <c r="AM45" s="280"/>
      <c r="AN45" s="280"/>
      <c r="AO45" s="280"/>
      <c r="AP45" s="280"/>
      <c r="AQ45" s="280"/>
      <c r="AR45" s="280"/>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4"/>
      <c r="BR45" s="284"/>
      <c r="BS45" s="284"/>
      <c r="BT45" s="284"/>
      <c r="BU45" s="284"/>
      <c r="BV45" s="284"/>
      <c r="BW45" s="284"/>
      <c r="BX45" s="284"/>
      <c r="BY45" s="284"/>
      <c r="BZ45" s="284"/>
      <c r="CA45" s="284"/>
      <c r="CB45" s="284"/>
      <c r="CC45" s="284"/>
      <c r="CD45" s="284"/>
      <c r="CE45" s="284"/>
      <c r="CF45" s="284"/>
      <c r="CG45" s="284"/>
      <c r="CH45" s="284"/>
    </row>
    <row r="46" spans="1:86" s="75" customFormat="1" ht="27.95" customHeight="1" x14ac:dyDescent="0.2">
      <c r="A46" s="181"/>
      <c r="B46" s="234">
        <f>'Checklist - Ranking Ship LNG'!B434</f>
        <v>5812</v>
      </c>
      <c r="C46" s="763" t="str">
        <f>'Checklist - Ranking Ship LNG'!C434</f>
        <v>Deck equipment lubrication (use of oils)</v>
      </c>
      <c r="D46" s="748"/>
      <c r="E46" s="748"/>
      <c r="F46" s="748"/>
      <c r="G46" s="748"/>
      <c r="H46" s="748"/>
      <c r="I46" s="748"/>
      <c r="J46" s="749"/>
      <c r="K46" s="959">
        <f>'Checklist - Ranking Ship LNG'!U440</f>
        <v>0</v>
      </c>
      <c r="L46" s="960"/>
      <c r="M46" s="961"/>
      <c r="N46" s="962">
        <f>'Checklist - Ranking Ship LNG'!V440</f>
        <v>55</v>
      </c>
      <c r="O46" s="963"/>
      <c r="P46" s="964"/>
      <c r="Q46" s="793">
        <f>'Checklist - Ranking Ship LNG'!F441</f>
        <v>0</v>
      </c>
      <c r="R46" s="794"/>
      <c r="S46" s="794"/>
      <c r="T46" s="795"/>
      <c r="U46" s="733"/>
      <c r="V46" s="312"/>
      <c r="W46" s="276"/>
      <c r="X46" s="276"/>
      <c r="Y46" s="280"/>
      <c r="Z46" s="284"/>
      <c r="AA46" s="295"/>
      <c r="AB46" s="296" t="str">
        <f t="shared" si="7"/>
        <v/>
      </c>
      <c r="AC46" s="280"/>
      <c r="AD46" s="280"/>
      <c r="AE46" s="280"/>
      <c r="AF46" s="280"/>
      <c r="AG46" s="280"/>
      <c r="AH46" s="280"/>
      <c r="AI46" s="280"/>
      <c r="AJ46" s="280"/>
      <c r="AK46" s="280"/>
      <c r="AL46" s="280"/>
      <c r="AM46" s="280"/>
      <c r="AN46" s="280"/>
      <c r="AO46" s="280"/>
      <c r="AP46" s="280"/>
      <c r="AQ46" s="280"/>
      <c r="AR46" s="280"/>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4"/>
      <c r="BR46" s="284"/>
      <c r="BS46" s="284"/>
      <c r="BT46" s="284"/>
      <c r="BU46" s="284"/>
      <c r="BV46" s="284"/>
      <c r="BW46" s="284"/>
      <c r="BX46" s="284"/>
      <c r="BY46" s="284"/>
      <c r="BZ46" s="284"/>
      <c r="CA46" s="284"/>
      <c r="CB46" s="284"/>
      <c r="CC46" s="284"/>
      <c r="CD46" s="284"/>
      <c r="CE46" s="284"/>
      <c r="CF46" s="284"/>
      <c r="CG46" s="284"/>
      <c r="CH46" s="284"/>
    </row>
    <row r="47" spans="1:86" s="75" customFormat="1" ht="27.95" customHeight="1" x14ac:dyDescent="0.2">
      <c r="A47" s="181"/>
      <c r="B47" s="234" t="str">
        <f>'Checklist - Ranking Ship LNG'!B442</f>
        <v>5820</v>
      </c>
      <c r="C47" s="763" t="str">
        <f>'Checklist - Ranking Ship LNG'!C442</f>
        <v>Management of bilge water and sludge handling onboard</v>
      </c>
      <c r="D47" s="748"/>
      <c r="E47" s="748"/>
      <c r="F47" s="748"/>
      <c r="G47" s="748"/>
      <c r="H47" s="748"/>
      <c r="I47" s="748"/>
      <c r="J47" s="749"/>
      <c r="K47" s="959">
        <f>'Checklist - Ranking Ship LNG'!U445</f>
        <v>0</v>
      </c>
      <c r="L47" s="960"/>
      <c r="M47" s="961"/>
      <c r="N47" s="962">
        <f>'Checklist - Ranking Ship LNG'!V445</f>
        <v>15</v>
      </c>
      <c r="O47" s="963"/>
      <c r="P47" s="964"/>
      <c r="Q47" s="793">
        <f>'Checklist - Ranking Ship LNG'!F446</f>
        <v>15</v>
      </c>
      <c r="R47" s="794"/>
      <c r="S47" s="794"/>
      <c r="T47" s="795"/>
      <c r="U47" s="733"/>
      <c r="V47" s="312"/>
      <c r="W47" s="276"/>
      <c r="X47" s="276"/>
      <c r="Y47" s="280"/>
      <c r="Z47" s="284"/>
      <c r="AA47" s="295"/>
      <c r="AB47" s="296" t="str">
        <f t="shared" si="7"/>
        <v>s</v>
      </c>
      <c r="AC47" s="280"/>
      <c r="AD47" s="280"/>
      <c r="AE47" s="280"/>
      <c r="AF47" s="280"/>
      <c r="AG47" s="280"/>
      <c r="AH47" s="280"/>
      <c r="AI47" s="280"/>
      <c r="AJ47" s="280"/>
      <c r="AK47" s="280"/>
      <c r="AL47" s="280"/>
      <c r="AM47" s="280"/>
      <c r="AN47" s="280"/>
      <c r="AO47" s="280"/>
      <c r="AP47" s="280"/>
      <c r="AQ47" s="280"/>
      <c r="AR47" s="280"/>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c r="BR47" s="284"/>
      <c r="BS47" s="284"/>
      <c r="BT47" s="284"/>
      <c r="BU47" s="284"/>
      <c r="BV47" s="284"/>
      <c r="BW47" s="284"/>
      <c r="BX47" s="284"/>
      <c r="BY47" s="284"/>
      <c r="BZ47" s="284"/>
      <c r="CA47" s="284"/>
      <c r="CB47" s="284"/>
      <c r="CC47" s="284"/>
      <c r="CD47" s="284"/>
      <c r="CE47" s="284"/>
      <c r="CF47" s="284"/>
      <c r="CG47" s="284"/>
      <c r="CH47" s="284"/>
    </row>
    <row r="48" spans="1:86" s="75" customFormat="1" ht="27.95" customHeight="1" x14ac:dyDescent="0.2">
      <c r="A48" s="463"/>
      <c r="B48" s="258" t="str">
        <f>'Checklist - Ranking Ship LNG'!B447</f>
        <v>5821</v>
      </c>
      <c r="C48" s="763" t="str">
        <f>'Checklist - Ranking Ship LNG'!C447</f>
        <v>Outfitting of bilge water system</v>
      </c>
      <c r="D48" s="748"/>
      <c r="E48" s="748"/>
      <c r="F48" s="748"/>
      <c r="G48" s="748"/>
      <c r="H48" s="748"/>
      <c r="I48" s="748"/>
      <c r="J48" s="749"/>
      <c r="K48" s="959">
        <f>'Checklist - Ranking Ship LNG'!U468</f>
        <v>0</v>
      </c>
      <c r="L48" s="960"/>
      <c r="M48" s="961"/>
      <c r="N48" s="962">
        <f>'Checklist - Ranking Ship LNG'!V468</f>
        <v>80</v>
      </c>
      <c r="O48" s="963"/>
      <c r="P48" s="964"/>
      <c r="Q48" s="793">
        <f>'Checklist - Ranking Ship LNG'!F469</f>
        <v>20</v>
      </c>
      <c r="R48" s="794"/>
      <c r="S48" s="794"/>
      <c r="T48" s="795"/>
      <c r="U48" s="733"/>
      <c r="V48" s="312"/>
      <c r="W48" s="276"/>
      <c r="X48" s="276"/>
      <c r="Y48" s="280"/>
      <c r="Z48" s="284"/>
      <c r="AA48" s="295"/>
      <c r="AB48" s="296" t="str">
        <f t="shared" si="7"/>
        <v/>
      </c>
      <c r="AC48" s="280"/>
      <c r="AD48" s="280"/>
      <c r="AE48" s="280"/>
      <c r="AF48" s="280"/>
      <c r="AG48" s="280"/>
      <c r="AH48" s="280"/>
      <c r="AI48" s="280"/>
      <c r="AJ48" s="280"/>
      <c r="AK48" s="280"/>
      <c r="AL48" s="280"/>
      <c r="AM48" s="280"/>
      <c r="AN48" s="280"/>
      <c r="AO48" s="280"/>
      <c r="AP48" s="280"/>
      <c r="AQ48" s="280"/>
      <c r="AR48" s="280"/>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c r="BR48" s="284"/>
      <c r="BS48" s="284"/>
      <c r="BT48" s="284"/>
      <c r="BU48" s="284"/>
      <c r="BV48" s="284"/>
      <c r="BW48" s="284"/>
      <c r="BX48" s="284"/>
      <c r="BY48" s="284"/>
      <c r="BZ48" s="284"/>
      <c r="CA48" s="284"/>
      <c r="CB48" s="284"/>
      <c r="CC48" s="284"/>
      <c r="CD48" s="284"/>
      <c r="CE48" s="284"/>
      <c r="CF48" s="284"/>
      <c r="CG48" s="284"/>
      <c r="CH48" s="284"/>
    </row>
    <row r="49" spans="1:86" s="75" customFormat="1" ht="27.95" customHeight="1" x14ac:dyDescent="0.2">
      <c r="A49" s="181"/>
      <c r="B49" s="246" t="str">
        <f>'Checklist - Ranking Ship LNG'!B470</f>
        <v>5822</v>
      </c>
      <c r="C49" s="763" t="str">
        <f>'Checklist - Ranking Ship LNG'!C470</f>
        <v>Outfitting of sludge handling system</v>
      </c>
      <c r="D49" s="748"/>
      <c r="E49" s="748"/>
      <c r="F49" s="748"/>
      <c r="G49" s="748"/>
      <c r="H49" s="748"/>
      <c r="I49" s="748"/>
      <c r="J49" s="749"/>
      <c r="K49" s="959">
        <f>'Checklist - Ranking Ship LNG'!U477</f>
        <v>0</v>
      </c>
      <c r="L49" s="960"/>
      <c r="M49" s="961"/>
      <c r="N49" s="962">
        <f>'Checklist - Ranking Ship LNG'!V477</f>
        <v>30</v>
      </c>
      <c r="O49" s="963"/>
      <c r="P49" s="964"/>
      <c r="Q49" s="793">
        <f>'Checklist - Ranking Ship LNG'!F478</f>
        <v>10</v>
      </c>
      <c r="R49" s="794"/>
      <c r="S49" s="794"/>
      <c r="T49" s="795"/>
      <c r="U49" s="733"/>
      <c r="V49" s="312"/>
      <c r="W49" s="276"/>
      <c r="X49" s="276"/>
      <c r="Y49" s="280"/>
      <c r="Z49" s="284"/>
      <c r="AA49" s="295"/>
      <c r="AB49" s="296" t="str">
        <f t="shared" si="7"/>
        <v/>
      </c>
      <c r="AC49" s="280"/>
      <c r="AD49" s="280"/>
      <c r="AE49" s="280"/>
      <c r="AF49" s="280"/>
      <c r="AG49" s="280"/>
      <c r="AH49" s="280"/>
      <c r="AI49" s="280"/>
      <c r="AJ49" s="280"/>
      <c r="AK49" s="280"/>
      <c r="AL49" s="280"/>
      <c r="AM49" s="280"/>
      <c r="AN49" s="280"/>
      <c r="AO49" s="280"/>
      <c r="AP49" s="280"/>
      <c r="AQ49" s="280"/>
      <c r="AR49" s="280"/>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4"/>
      <c r="BR49" s="284"/>
      <c r="BS49" s="284"/>
      <c r="BT49" s="284"/>
      <c r="BU49" s="284"/>
      <c r="BV49" s="284"/>
      <c r="BW49" s="284"/>
      <c r="BX49" s="284"/>
      <c r="BY49" s="284"/>
      <c r="BZ49" s="284"/>
      <c r="CA49" s="284"/>
      <c r="CB49" s="284"/>
      <c r="CC49" s="284"/>
      <c r="CD49" s="284"/>
      <c r="CE49" s="284"/>
      <c r="CF49" s="284"/>
      <c r="CG49" s="284"/>
      <c r="CH49" s="284"/>
    </row>
    <row r="50" spans="1:86" s="75" customFormat="1" ht="27.95" customHeight="1" thickBot="1" x14ac:dyDescent="0.25">
      <c r="A50" s="181"/>
      <c r="B50" s="466">
        <f>'Checklist - Ranking Ship LNG'!B479</f>
        <v>5900</v>
      </c>
      <c r="C50" s="819" t="str">
        <f>'Checklist - Ranking Ship LNG'!C479</f>
        <v>Ship Recycling - Inventory of Hazardous Materials</v>
      </c>
      <c r="D50" s="977"/>
      <c r="E50" s="977"/>
      <c r="F50" s="977"/>
      <c r="G50" s="977"/>
      <c r="H50" s="977"/>
      <c r="I50" s="977"/>
      <c r="J50" s="978"/>
      <c r="K50" s="979">
        <f>'Checklist - Ranking Ship LNG'!U483</f>
        <v>0</v>
      </c>
      <c r="L50" s="980"/>
      <c r="M50" s="981"/>
      <c r="N50" s="982">
        <f>'Checklist - Ranking Ship LNG'!V483</f>
        <v>130</v>
      </c>
      <c r="O50" s="983"/>
      <c r="P50" s="984"/>
      <c r="Q50" s="800">
        <f>'Checklist - Ranking Ship LNG'!F484</f>
        <v>40</v>
      </c>
      <c r="R50" s="801"/>
      <c r="S50" s="801"/>
      <c r="T50" s="820"/>
      <c r="U50" s="821"/>
      <c r="V50" s="312"/>
      <c r="W50" s="276"/>
      <c r="X50" s="276"/>
      <c r="Y50" s="280"/>
      <c r="Z50" s="284"/>
      <c r="AA50" s="297"/>
      <c r="AB50" s="298" t="str">
        <f t="shared" si="7"/>
        <v/>
      </c>
      <c r="AC50" s="280"/>
      <c r="AD50" s="280"/>
      <c r="AE50" s="280"/>
      <c r="AF50" s="280"/>
      <c r="AG50" s="280"/>
      <c r="AH50" s="280"/>
      <c r="AI50" s="280"/>
      <c r="AJ50" s="280"/>
      <c r="AK50" s="280"/>
      <c r="AL50" s="280"/>
      <c r="AM50" s="280"/>
      <c r="AN50" s="280"/>
      <c r="AO50" s="280"/>
      <c r="AP50" s="280"/>
      <c r="AQ50" s="280"/>
      <c r="AR50" s="280"/>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c r="BR50" s="284"/>
      <c r="BS50" s="284"/>
      <c r="BT50" s="284"/>
      <c r="BU50" s="284"/>
      <c r="BV50" s="284"/>
      <c r="BW50" s="284"/>
      <c r="BX50" s="284"/>
      <c r="BY50" s="284"/>
      <c r="BZ50" s="284"/>
      <c r="CA50" s="284"/>
      <c r="CB50" s="284"/>
      <c r="CC50" s="284"/>
      <c r="CD50" s="284"/>
      <c r="CE50" s="284"/>
      <c r="CF50" s="284"/>
      <c r="CG50" s="284"/>
      <c r="CH50" s="284"/>
    </row>
    <row r="51" spans="1:86" s="75" customFormat="1" ht="30" customHeight="1" thickBot="1" x14ac:dyDescent="0.25">
      <c r="A51" s="376"/>
      <c r="B51" s="407" t="str">
        <f>'Checklist - Ranking Ship LNG'!B485</f>
        <v>6000</v>
      </c>
      <c r="C51" s="975" t="str">
        <f>'Checklist - Ranking Ship LNG'!C485</f>
        <v>MAINTENANCE / SURVEYS</v>
      </c>
      <c r="D51" s="976"/>
      <c r="E51" s="976"/>
      <c r="F51" s="976"/>
      <c r="G51" s="976"/>
      <c r="H51" s="976"/>
      <c r="I51" s="976"/>
      <c r="J51" s="976"/>
      <c r="K51" s="723"/>
      <c r="L51" s="723"/>
      <c r="M51" s="723"/>
      <c r="N51" s="723"/>
      <c r="O51" s="723"/>
      <c r="P51" s="723"/>
      <c r="Q51" s="723"/>
      <c r="R51" s="723"/>
      <c r="S51" s="723"/>
      <c r="T51" s="723"/>
      <c r="U51" s="724"/>
      <c r="V51" s="312"/>
      <c r="W51" s="276"/>
      <c r="X51" s="276"/>
      <c r="Y51" s="280"/>
      <c r="Z51" s="284"/>
      <c r="AA51" s="280"/>
      <c r="AB51" s="280"/>
      <c r="AC51" s="280"/>
      <c r="AD51" s="280"/>
      <c r="AE51" s="280"/>
      <c r="AF51" s="280"/>
      <c r="AG51" s="280"/>
      <c r="AH51" s="280"/>
      <c r="AI51" s="280"/>
      <c r="AJ51" s="280"/>
      <c r="AK51" s="280"/>
      <c r="AL51" s="280"/>
      <c r="AM51" s="280"/>
      <c r="AN51" s="280"/>
      <c r="AO51" s="280"/>
      <c r="AP51" s="280"/>
      <c r="AQ51" s="280"/>
      <c r="AR51" s="280"/>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4"/>
      <c r="BR51" s="284"/>
      <c r="BS51" s="284"/>
      <c r="BT51" s="284"/>
      <c r="BU51" s="284"/>
      <c r="BV51" s="284"/>
      <c r="BW51" s="284"/>
      <c r="BX51" s="284"/>
      <c r="BY51" s="284"/>
      <c r="BZ51" s="284"/>
      <c r="CA51" s="284"/>
      <c r="CB51" s="284"/>
      <c r="CC51" s="284"/>
      <c r="CD51" s="284"/>
      <c r="CE51" s="284"/>
      <c r="CF51" s="284"/>
      <c r="CG51" s="284"/>
      <c r="CH51" s="284"/>
    </row>
    <row r="52" spans="1:86" s="75" customFormat="1" ht="27.75" customHeight="1" x14ac:dyDescent="0.2">
      <c r="A52" s="181"/>
      <c r="B52" s="246" t="str">
        <f>'Checklist - Ranking Ship LNG'!B486</f>
        <v>6100</v>
      </c>
      <c r="C52" s="763" t="str">
        <f>'Checklist - Ranking Ship LNG'!C486</f>
        <v>Programme of Inspections</v>
      </c>
      <c r="D52" s="748"/>
      <c r="E52" s="748"/>
      <c r="F52" s="748"/>
      <c r="G52" s="748"/>
      <c r="H52" s="748"/>
      <c r="I52" s="748"/>
      <c r="J52" s="749"/>
      <c r="K52" s="959">
        <f>'Checklist - Ranking Ship LNG'!U492</f>
        <v>0</v>
      </c>
      <c r="L52" s="960"/>
      <c r="M52" s="961"/>
      <c r="N52" s="962">
        <f>'Checklist - Ranking Ship LNG'!V492</f>
        <v>60</v>
      </c>
      <c r="O52" s="963"/>
      <c r="P52" s="964"/>
      <c r="Q52" s="793">
        <f>'Checklist - Ranking Ship LNG'!F493</f>
        <v>60</v>
      </c>
      <c r="R52" s="794"/>
      <c r="S52" s="794"/>
      <c r="T52" s="795"/>
      <c r="U52" s="733"/>
      <c r="V52" s="312"/>
      <c r="W52" s="276"/>
      <c r="X52" s="276"/>
      <c r="Y52" s="280"/>
      <c r="Z52" s="284"/>
      <c r="AA52" s="293"/>
      <c r="AB52" s="294" t="str">
        <f t="shared" ref="AB52:AB57" si="12">IF(Q52=N52, IF(K52=N52,"a","s"),"")</f>
        <v>s</v>
      </c>
      <c r="AC52" s="280"/>
      <c r="AD52" s="280"/>
      <c r="AE52" s="280"/>
      <c r="AF52" s="280"/>
      <c r="AG52" s="280"/>
      <c r="AH52" s="280"/>
      <c r="AI52" s="280"/>
      <c r="AJ52" s="280"/>
      <c r="AK52" s="280"/>
      <c r="AL52" s="280"/>
      <c r="AM52" s="280"/>
      <c r="AN52" s="280"/>
      <c r="AO52" s="280"/>
      <c r="AP52" s="280"/>
      <c r="AQ52" s="280"/>
      <c r="AR52" s="280"/>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c r="BR52" s="284"/>
      <c r="BS52" s="284"/>
      <c r="BT52" s="284"/>
      <c r="BU52" s="284"/>
      <c r="BV52" s="284"/>
      <c r="BW52" s="284"/>
      <c r="BX52" s="284"/>
      <c r="BY52" s="284"/>
      <c r="BZ52" s="284"/>
      <c r="CA52" s="284"/>
      <c r="CB52" s="284"/>
      <c r="CC52" s="284"/>
      <c r="CD52" s="284"/>
      <c r="CE52" s="284"/>
      <c r="CF52" s="284"/>
      <c r="CG52" s="284"/>
      <c r="CH52" s="284"/>
    </row>
    <row r="53" spans="1:86" s="75" customFormat="1" ht="27.95" customHeight="1" x14ac:dyDescent="0.2">
      <c r="A53" s="181"/>
      <c r="B53" s="246" t="str">
        <f>'Checklist - Ranking Ship LNG'!B494</f>
        <v>6110</v>
      </c>
      <c r="C53" s="763" t="str">
        <f>'Checklist - Ranking Ship LNG'!C494</f>
        <v>Critical and Stand-by Equipment</v>
      </c>
      <c r="D53" s="748"/>
      <c r="E53" s="748"/>
      <c r="F53" s="748"/>
      <c r="G53" s="748"/>
      <c r="H53" s="748"/>
      <c r="I53" s="748"/>
      <c r="J53" s="749"/>
      <c r="K53" s="959">
        <f>'Checklist - Ranking Ship LNG'!U498</f>
        <v>0</v>
      </c>
      <c r="L53" s="960"/>
      <c r="M53" s="961"/>
      <c r="N53" s="962">
        <f>'Checklist - Ranking Ship LNG'!V498</f>
        <v>30</v>
      </c>
      <c r="O53" s="963"/>
      <c r="P53" s="964"/>
      <c r="Q53" s="793">
        <f>'Checklist - Ranking Ship LNG'!F499</f>
        <v>10</v>
      </c>
      <c r="R53" s="794"/>
      <c r="S53" s="794"/>
      <c r="T53" s="795"/>
      <c r="U53" s="733"/>
      <c r="V53" s="312"/>
      <c r="W53" s="276"/>
      <c r="X53" s="276"/>
      <c r="Y53" s="280"/>
      <c r="Z53" s="284"/>
      <c r="AA53" s="295"/>
      <c r="AB53" s="296" t="str">
        <f t="shared" si="12"/>
        <v/>
      </c>
      <c r="AC53" s="280"/>
      <c r="AD53" s="280"/>
      <c r="AE53" s="280"/>
      <c r="AF53" s="280"/>
      <c r="AG53" s="280"/>
      <c r="AH53" s="280"/>
      <c r="AI53" s="280"/>
      <c r="AJ53" s="280"/>
      <c r="AK53" s="280"/>
      <c r="AL53" s="280"/>
      <c r="AM53" s="280"/>
      <c r="AN53" s="280"/>
      <c r="AO53" s="280"/>
      <c r="AP53" s="280"/>
      <c r="AQ53" s="280"/>
      <c r="AR53" s="280"/>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c r="BR53" s="284"/>
      <c r="BS53" s="284"/>
      <c r="BT53" s="284"/>
      <c r="BU53" s="284"/>
      <c r="BV53" s="284"/>
      <c r="BW53" s="284"/>
      <c r="BX53" s="284"/>
      <c r="BY53" s="284"/>
      <c r="BZ53" s="284"/>
      <c r="CA53" s="284"/>
      <c r="CB53" s="284"/>
      <c r="CC53" s="284"/>
      <c r="CD53" s="284"/>
      <c r="CE53" s="284"/>
      <c r="CF53" s="284"/>
      <c r="CG53" s="284"/>
      <c r="CH53" s="284"/>
    </row>
    <row r="54" spans="1:86" s="75" customFormat="1" ht="27.95" customHeight="1" x14ac:dyDescent="0.2">
      <c r="A54" s="181"/>
      <c r="B54" s="234" t="str">
        <f>'Checklist - Ranking Ship LNG'!B500</f>
        <v>6200</v>
      </c>
      <c r="C54" s="763" t="str">
        <f>'Checklist - Ranking Ship LNG'!C500</f>
        <v>Mooring Equipment</v>
      </c>
      <c r="D54" s="748"/>
      <c r="E54" s="748"/>
      <c r="F54" s="748"/>
      <c r="G54" s="748"/>
      <c r="H54" s="748"/>
      <c r="I54" s="748"/>
      <c r="J54" s="749"/>
      <c r="K54" s="959">
        <f>'Checklist - Ranking Ship LNG'!U513</f>
        <v>0</v>
      </c>
      <c r="L54" s="960"/>
      <c r="M54" s="961"/>
      <c r="N54" s="962">
        <f>'Checklist - Ranking Ship LNG'!V513</f>
        <v>95</v>
      </c>
      <c r="O54" s="963"/>
      <c r="P54" s="964"/>
      <c r="Q54" s="793">
        <f>'Checklist - Ranking Ship LNG'!F514</f>
        <v>65</v>
      </c>
      <c r="R54" s="794"/>
      <c r="S54" s="794"/>
      <c r="T54" s="795"/>
      <c r="U54" s="733"/>
      <c r="V54" s="312"/>
      <c r="W54" s="276"/>
      <c r="X54" s="276"/>
      <c r="Y54" s="280"/>
      <c r="Z54" s="284"/>
      <c r="AA54" s="295"/>
      <c r="AB54" s="296" t="str">
        <f t="shared" si="12"/>
        <v/>
      </c>
      <c r="AC54" s="280"/>
      <c r="AD54" s="280"/>
      <c r="AE54" s="280"/>
      <c r="AF54" s="280"/>
      <c r="AG54" s="280"/>
      <c r="AH54" s="280"/>
      <c r="AI54" s="280"/>
      <c r="AJ54" s="280"/>
      <c r="AK54" s="280"/>
      <c r="AL54" s="280"/>
      <c r="AM54" s="280"/>
      <c r="AN54" s="280"/>
      <c r="AO54" s="280"/>
      <c r="AP54" s="280"/>
      <c r="AQ54" s="280"/>
      <c r="AR54" s="280"/>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c r="BR54" s="284"/>
      <c r="BS54" s="284"/>
      <c r="BT54" s="284"/>
      <c r="BU54" s="284"/>
      <c r="BV54" s="284"/>
      <c r="BW54" s="284"/>
      <c r="BX54" s="284"/>
      <c r="BY54" s="284"/>
      <c r="BZ54" s="284"/>
      <c r="CA54" s="284"/>
      <c r="CB54" s="284"/>
      <c r="CC54" s="284"/>
      <c r="CD54" s="284"/>
      <c r="CE54" s="284"/>
      <c r="CF54" s="284"/>
      <c r="CG54" s="284"/>
      <c r="CH54" s="284"/>
    </row>
    <row r="55" spans="1:86" s="75" customFormat="1" ht="27.95" customHeight="1" x14ac:dyDescent="0.2">
      <c r="A55" s="181"/>
      <c r="B55" s="234">
        <f>'Checklist - Ranking Ship LNG'!B515</f>
        <v>6300</v>
      </c>
      <c r="C55" s="763" t="str">
        <f>'Checklist - Ranking Ship LNG'!C515</f>
        <v xml:space="preserve">Corrosion Prevention of  Seawater Ballast Tanks </v>
      </c>
      <c r="D55" s="748"/>
      <c r="E55" s="748"/>
      <c r="F55" s="748"/>
      <c r="G55" s="748"/>
      <c r="H55" s="748"/>
      <c r="I55" s="748"/>
      <c r="J55" s="749"/>
      <c r="K55" s="959">
        <f>'Checklist - Ranking Ship LNG'!U522</f>
        <v>0</v>
      </c>
      <c r="L55" s="960"/>
      <c r="M55" s="961"/>
      <c r="N55" s="962">
        <f>'Checklist - Ranking Ship LNG'!V522</f>
        <v>70</v>
      </c>
      <c r="O55" s="963"/>
      <c r="P55" s="964"/>
      <c r="Q55" s="793">
        <f>'Checklist - Ranking Ship LNG'!F523</f>
        <v>40</v>
      </c>
      <c r="R55" s="794"/>
      <c r="S55" s="794"/>
      <c r="T55" s="795"/>
      <c r="U55" s="733"/>
      <c r="V55" s="312"/>
      <c r="W55" s="276"/>
      <c r="X55" s="276"/>
      <c r="Y55" s="280"/>
      <c r="Z55" s="284"/>
      <c r="AA55" s="295"/>
      <c r="AB55" s="296" t="str">
        <f t="shared" si="12"/>
        <v/>
      </c>
      <c r="AC55" s="280"/>
      <c r="AD55" s="280"/>
      <c r="AE55" s="280"/>
      <c r="AF55" s="280"/>
      <c r="AG55" s="280"/>
      <c r="AH55" s="280"/>
      <c r="AI55" s="280"/>
      <c r="AJ55" s="280"/>
      <c r="AK55" s="280"/>
      <c r="AL55" s="280"/>
      <c r="AM55" s="280"/>
      <c r="AN55" s="280"/>
      <c r="AO55" s="280"/>
      <c r="AP55" s="280"/>
      <c r="AQ55" s="280"/>
      <c r="AR55" s="280"/>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4"/>
      <c r="BQ55" s="284"/>
      <c r="BR55" s="284"/>
      <c r="BS55" s="284"/>
      <c r="BT55" s="284"/>
      <c r="BU55" s="284"/>
      <c r="BV55" s="284"/>
      <c r="BW55" s="284"/>
      <c r="BX55" s="284"/>
      <c r="BY55" s="284"/>
      <c r="BZ55" s="284"/>
      <c r="CA55" s="284"/>
      <c r="CB55" s="284"/>
      <c r="CC55" s="284"/>
      <c r="CD55" s="284"/>
      <c r="CE55" s="284"/>
      <c r="CF55" s="284"/>
      <c r="CG55" s="284"/>
      <c r="CH55" s="284"/>
    </row>
    <row r="56" spans="1:86" s="75" customFormat="1" ht="27.95" customHeight="1" thickBot="1" x14ac:dyDescent="0.25">
      <c r="A56" s="181"/>
      <c r="B56" s="234" t="str">
        <f>'Checklist - Ranking Ship LNG'!B524</f>
        <v>6400</v>
      </c>
      <c r="C56" s="763" t="str">
        <f>'Checklist - Ranking Ship LNG'!C524</f>
        <v xml:space="preserve">Condition Assessment Program, Maintenance Additional Green Award requirements </v>
      </c>
      <c r="D56" s="748"/>
      <c r="E56" s="748"/>
      <c r="F56" s="748"/>
      <c r="G56" s="748"/>
      <c r="H56" s="748"/>
      <c r="I56" s="748"/>
      <c r="J56" s="749"/>
      <c r="K56" s="959">
        <f>'Checklist - Ranking Ship LNG'!U533</f>
        <v>0</v>
      </c>
      <c r="L56" s="960"/>
      <c r="M56" s="961"/>
      <c r="N56" s="962">
        <f>'Checklist - Ranking Ship LNG'!V533</f>
        <v>120</v>
      </c>
      <c r="O56" s="963"/>
      <c r="P56" s="964"/>
      <c r="Q56" s="793">
        <f>'Checklist - Ranking Ship LNG'!F534</f>
        <v>60</v>
      </c>
      <c r="R56" s="794"/>
      <c r="S56" s="794"/>
      <c r="T56" s="795"/>
      <c r="U56" s="733"/>
      <c r="V56" s="312"/>
      <c r="W56" s="276"/>
      <c r="X56" s="276"/>
      <c r="Y56" s="280"/>
      <c r="Z56" s="284"/>
      <c r="AA56" s="295"/>
      <c r="AB56" s="296" t="str">
        <f t="shared" si="12"/>
        <v/>
      </c>
      <c r="AC56" s="280"/>
      <c r="AD56" s="280"/>
      <c r="AE56" s="280"/>
      <c r="AF56" s="280"/>
      <c r="AG56" s="280"/>
      <c r="AH56" s="280"/>
      <c r="AI56" s="280"/>
      <c r="AJ56" s="280"/>
      <c r="AK56" s="280"/>
      <c r="AL56" s="280"/>
      <c r="AM56" s="280"/>
      <c r="AN56" s="280"/>
      <c r="AO56" s="280"/>
      <c r="AP56" s="280"/>
      <c r="AQ56" s="280"/>
      <c r="AR56" s="280"/>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c r="BT56" s="284"/>
      <c r="BU56" s="284"/>
      <c r="BV56" s="284"/>
      <c r="BW56" s="284"/>
      <c r="BX56" s="284"/>
      <c r="BY56" s="284"/>
      <c r="BZ56" s="284"/>
      <c r="CA56" s="284"/>
      <c r="CB56" s="284"/>
      <c r="CC56" s="284"/>
      <c r="CD56" s="284"/>
      <c r="CE56" s="284"/>
      <c r="CF56" s="284"/>
      <c r="CG56" s="284"/>
      <c r="CH56" s="284"/>
    </row>
    <row r="57" spans="1:86" s="75" customFormat="1" ht="27.95" customHeight="1" thickBot="1" x14ac:dyDescent="0.25">
      <c r="A57" s="181"/>
      <c r="B57" s="234" t="str">
        <f>'Checklist - Ranking Ship LNG'!B535</f>
        <v>6500</v>
      </c>
      <c r="C57" s="763" t="str">
        <f>'Checklist - Ranking Ship LNG'!C535</f>
        <v>Certificates for Cargo Gear</v>
      </c>
      <c r="D57" s="748"/>
      <c r="E57" s="748"/>
      <c r="F57" s="748"/>
      <c r="G57" s="748"/>
      <c r="H57" s="748"/>
      <c r="I57" s="748"/>
      <c r="J57" s="749"/>
      <c r="K57" s="959">
        <f>'Checklist - Ranking Ship LNG'!U540</f>
        <v>0</v>
      </c>
      <c r="L57" s="960"/>
      <c r="M57" s="961"/>
      <c r="N57" s="962">
        <f>'Checklist - Ranking Ship LNG'!V540</f>
        <v>40</v>
      </c>
      <c r="O57" s="963"/>
      <c r="P57" s="964"/>
      <c r="Q57" s="793">
        <f>'Checklist - Ranking Ship LNG'!F541</f>
        <v>40</v>
      </c>
      <c r="R57" s="794"/>
      <c r="S57" s="794"/>
      <c r="T57" s="795"/>
      <c r="U57" s="733"/>
      <c r="V57" s="312"/>
      <c r="W57" s="276"/>
      <c r="X57" s="276"/>
      <c r="Y57" s="280"/>
      <c r="Z57" s="284"/>
      <c r="AA57" s="297"/>
      <c r="AB57" s="378" t="str">
        <f t="shared" si="12"/>
        <v>s</v>
      </c>
      <c r="AC57" s="280"/>
      <c r="AD57" s="280"/>
      <c r="AE57" s="280"/>
      <c r="AF57" s="280"/>
      <c r="AG57" s="280"/>
      <c r="AH57" s="280"/>
      <c r="AI57" s="280"/>
      <c r="AJ57" s="280"/>
      <c r="AK57" s="280"/>
      <c r="AL57" s="280"/>
      <c r="AM57" s="280"/>
      <c r="AN57" s="280"/>
      <c r="AO57" s="280"/>
      <c r="AP57" s="280"/>
      <c r="AQ57" s="280"/>
      <c r="AR57" s="280"/>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c r="BR57" s="284"/>
      <c r="BS57" s="284"/>
      <c r="BT57" s="284"/>
      <c r="BU57" s="284"/>
      <c r="BV57" s="284"/>
      <c r="BW57" s="284"/>
      <c r="BX57" s="284"/>
      <c r="BY57" s="284"/>
      <c r="BZ57" s="284"/>
      <c r="CA57" s="284"/>
      <c r="CB57" s="284"/>
      <c r="CC57" s="284"/>
      <c r="CD57" s="284"/>
      <c r="CE57" s="284"/>
      <c r="CF57" s="284"/>
      <c r="CG57" s="284"/>
      <c r="CH57" s="284"/>
    </row>
    <row r="58" spans="1:86" s="75" customFormat="1" ht="30" customHeight="1" thickBot="1" x14ac:dyDescent="0.25">
      <c r="A58" s="376"/>
      <c r="B58" s="241" t="str">
        <f>'Checklist - Ranking Ship LNG'!B542</f>
        <v>7000</v>
      </c>
      <c r="C58" s="973" t="str">
        <f>'Checklist - Ranking Ship LNG'!C542</f>
        <v>CREW</v>
      </c>
      <c r="D58" s="974"/>
      <c r="E58" s="974"/>
      <c r="F58" s="974"/>
      <c r="G58" s="974"/>
      <c r="H58" s="974"/>
      <c r="I58" s="974"/>
      <c r="J58" s="974"/>
      <c r="K58" s="737"/>
      <c r="L58" s="737"/>
      <c r="M58" s="737"/>
      <c r="N58" s="737"/>
      <c r="O58" s="737"/>
      <c r="P58" s="737"/>
      <c r="Q58" s="737"/>
      <c r="R58" s="737"/>
      <c r="S58" s="737"/>
      <c r="T58" s="737"/>
      <c r="U58" s="738"/>
      <c r="V58" s="464"/>
      <c r="W58" s="276"/>
      <c r="X58" s="276"/>
      <c r="Y58" s="280"/>
      <c r="Z58" s="284"/>
      <c r="AA58" s="280"/>
      <c r="AB58" s="280"/>
      <c r="AC58" s="280"/>
      <c r="AD58" s="280"/>
      <c r="AE58" s="280"/>
      <c r="AF58" s="280"/>
      <c r="AG58" s="280"/>
      <c r="AH58" s="280"/>
      <c r="AI58" s="280"/>
      <c r="AJ58" s="280"/>
      <c r="AK58" s="280"/>
      <c r="AL58" s="280"/>
      <c r="AM58" s="280"/>
      <c r="AN58" s="280"/>
      <c r="AO58" s="280"/>
      <c r="AP58" s="280"/>
      <c r="AQ58" s="280"/>
      <c r="AR58" s="280"/>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c r="BR58" s="284"/>
      <c r="BS58" s="284"/>
      <c r="BT58" s="284"/>
      <c r="BU58" s="284"/>
      <c r="BV58" s="284"/>
      <c r="BW58" s="284"/>
      <c r="BX58" s="284"/>
      <c r="BY58" s="284"/>
      <c r="BZ58" s="284"/>
      <c r="CA58" s="284"/>
      <c r="CB58" s="284"/>
      <c r="CC58" s="284"/>
      <c r="CD58" s="284"/>
      <c r="CE58" s="284"/>
      <c r="CF58" s="284"/>
      <c r="CG58" s="284"/>
      <c r="CH58" s="284"/>
    </row>
    <row r="59" spans="1:86" s="75" customFormat="1" ht="27.95" customHeight="1" x14ac:dyDescent="0.2">
      <c r="A59" s="181"/>
      <c r="B59" s="234" t="str">
        <f>'Checklist - Ranking Ship LNG'!B543</f>
        <v>7200</v>
      </c>
      <c r="C59" s="763" t="str">
        <f>'Checklist - Ranking Ship LNG'!C543</f>
        <v>Extra personnel, Additional Green Award Requirement</v>
      </c>
      <c r="D59" s="748"/>
      <c r="E59" s="748"/>
      <c r="F59" s="748"/>
      <c r="G59" s="748"/>
      <c r="H59" s="748"/>
      <c r="I59" s="748"/>
      <c r="J59" s="749"/>
      <c r="K59" s="959">
        <f>'Checklist - Ranking Ship LNG'!U551</f>
        <v>0</v>
      </c>
      <c r="L59" s="960"/>
      <c r="M59" s="961"/>
      <c r="N59" s="962">
        <f>'Checklist - Ranking Ship LNG'!V551</f>
        <v>70</v>
      </c>
      <c r="O59" s="963"/>
      <c r="P59" s="964"/>
      <c r="Q59" s="793">
        <f>'Checklist - Ranking Ship LNG'!F552</f>
        <v>30</v>
      </c>
      <c r="R59" s="794"/>
      <c r="S59" s="794"/>
      <c r="T59" s="795"/>
      <c r="U59" s="733"/>
      <c r="V59" s="312"/>
      <c r="W59" s="276"/>
      <c r="X59" s="276"/>
      <c r="Y59" s="280"/>
      <c r="Z59" s="284"/>
      <c r="AA59" s="293"/>
      <c r="AB59" s="294" t="str">
        <f>IF(Q59=N59, IF(K59=N59,"a","s"),"")</f>
        <v/>
      </c>
      <c r="AC59" s="280"/>
      <c r="AD59" s="280"/>
      <c r="AE59" s="280"/>
      <c r="AF59" s="280"/>
      <c r="AG59" s="280"/>
      <c r="AH59" s="280"/>
      <c r="AI59" s="280"/>
      <c r="AJ59" s="280"/>
      <c r="AK59" s="280"/>
      <c r="AL59" s="280"/>
      <c r="AM59" s="280"/>
      <c r="AN59" s="280"/>
      <c r="AO59" s="280"/>
      <c r="AP59" s="280"/>
      <c r="AQ59" s="280"/>
      <c r="AR59" s="280"/>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c r="BR59" s="284"/>
      <c r="BS59" s="284"/>
      <c r="BT59" s="284"/>
      <c r="BU59" s="284"/>
      <c r="BV59" s="284"/>
      <c r="BW59" s="284"/>
      <c r="BX59" s="284"/>
      <c r="BY59" s="284"/>
      <c r="BZ59" s="284"/>
      <c r="CA59" s="284"/>
      <c r="CB59" s="284"/>
      <c r="CC59" s="284"/>
      <c r="CD59" s="284"/>
      <c r="CE59" s="284"/>
      <c r="CF59" s="284"/>
      <c r="CG59" s="284"/>
      <c r="CH59" s="284"/>
    </row>
    <row r="60" spans="1:86" s="75" customFormat="1" ht="27.95" customHeight="1" x14ac:dyDescent="0.2">
      <c r="A60" s="181"/>
      <c r="B60" s="234" t="str">
        <f>'Checklist - Ranking Ship LNG'!B553</f>
        <v>7300</v>
      </c>
      <c r="C60" s="763" t="str">
        <f>'Checklist - Ranking Ship LNG'!C553</f>
        <v>Training / Courses for Personnel, Additional Green Award Requirements &amp; IMO Model Courses</v>
      </c>
      <c r="D60" s="748"/>
      <c r="E60" s="748"/>
      <c r="F60" s="748"/>
      <c r="G60" s="748"/>
      <c r="H60" s="748"/>
      <c r="I60" s="748"/>
      <c r="J60" s="749"/>
      <c r="K60" s="959">
        <f>'Checklist - Ranking Ship LNG'!U569</f>
        <v>0</v>
      </c>
      <c r="L60" s="960"/>
      <c r="M60" s="961"/>
      <c r="N60" s="962">
        <f>'Checklist - Ranking Ship LNG'!V569</f>
        <v>125</v>
      </c>
      <c r="O60" s="963"/>
      <c r="P60" s="964"/>
      <c r="Q60" s="793">
        <f>'Checklist - Ranking Ship LNG'!F570</f>
        <v>60</v>
      </c>
      <c r="R60" s="794"/>
      <c r="S60" s="794"/>
      <c r="T60" s="795"/>
      <c r="U60" s="733"/>
      <c r="V60" s="312"/>
      <c r="W60" s="276"/>
      <c r="X60" s="276"/>
      <c r="Y60" s="280"/>
      <c r="Z60" s="284"/>
      <c r="AA60" s="295"/>
      <c r="AB60" s="296" t="str">
        <f>IF(Q60=N60, IF(K60=N60,"a","s"),"")</f>
        <v/>
      </c>
      <c r="AC60" s="280"/>
      <c r="AD60" s="280"/>
      <c r="AE60" s="280"/>
      <c r="AF60" s="280"/>
      <c r="AG60" s="280"/>
      <c r="AH60" s="280"/>
      <c r="AI60" s="280"/>
      <c r="AJ60" s="280"/>
      <c r="AK60" s="280"/>
      <c r="AL60" s="280"/>
      <c r="AM60" s="280"/>
      <c r="AN60" s="280"/>
      <c r="AO60" s="280"/>
      <c r="AP60" s="280"/>
      <c r="AQ60" s="280"/>
      <c r="AR60" s="280"/>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4"/>
      <c r="BS60" s="284"/>
      <c r="BT60" s="284"/>
      <c r="BU60" s="284"/>
      <c r="BV60" s="284"/>
      <c r="BW60" s="284"/>
      <c r="BX60" s="284"/>
      <c r="BY60" s="284"/>
      <c r="BZ60" s="284"/>
      <c r="CA60" s="284"/>
      <c r="CB60" s="284"/>
      <c r="CC60" s="284"/>
      <c r="CD60" s="284"/>
      <c r="CE60" s="284"/>
      <c r="CF60" s="284"/>
      <c r="CG60" s="284"/>
      <c r="CH60" s="284"/>
    </row>
    <row r="61" spans="1:86" s="75" customFormat="1" ht="27.95" customHeight="1" x14ac:dyDescent="0.2">
      <c r="A61" s="181"/>
      <c r="B61" s="234" t="str">
        <f>'Checklist - Ranking Ship LNG'!B571</f>
        <v>7400</v>
      </c>
      <c r="C61" s="763" t="str">
        <f>'Checklist - Ranking Ship LNG'!C571</f>
        <v xml:space="preserve">Familiarisation, Additional Green Award Requirement   </v>
      </c>
      <c r="D61" s="748"/>
      <c r="E61" s="748"/>
      <c r="F61" s="748"/>
      <c r="G61" s="748"/>
      <c r="H61" s="748"/>
      <c r="I61" s="748"/>
      <c r="J61" s="749"/>
      <c r="K61" s="959">
        <f>'Checklist - Ranking Ship LNG'!U578</f>
        <v>0</v>
      </c>
      <c r="L61" s="960"/>
      <c r="M61" s="961"/>
      <c r="N61" s="962">
        <f>'Checklist - Ranking Ship LNG'!V578</f>
        <v>80</v>
      </c>
      <c r="O61" s="963"/>
      <c r="P61" s="964"/>
      <c r="Q61" s="793">
        <f>'Checklist - Ranking Ship LNG'!F579</f>
        <v>50</v>
      </c>
      <c r="R61" s="794"/>
      <c r="S61" s="794"/>
      <c r="T61" s="795"/>
      <c r="U61" s="733"/>
      <c r="V61" s="312"/>
      <c r="W61" s="276"/>
      <c r="X61" s="276"/>
      <c r="Y61" s="280"/>
      <c r="Z61" s="284"/>
      <c r="AA61" s="295"/>
      <c r="AB61" s="296" t="str">
        <f>IF(Q61=N61, IF(K61=N61,"a","s"),"")</f>
        <v/>
      </c>
      <c r="AC61" s="280"/>
      <c r="AD61" s="280"/>
      <c r="AE61" s="280"/>
      <c r="AF61" s="280"/>
      <c r="AG61" s="280"/>
      <c r="AH61" s="280"/>
      <c r="AI61" s="280"/>
      <c r="AJ61" s="280"/>
      <c r="AK61" s="280"/>
      <c r="AL61" s="280"/>
      <c r="AM61" s="280"/>
      <c r="AN61" s="280"/>
      <c r="AO61" s="280"/>
      <c r="AP61" s="280"/>
      <c r="AQ61" s="280"/>
      <c r="AR61" s="280"/>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c r="BR61" s="284"/>
      <c r="BS61" s="284"/>
      <c r="BT61" s="284"/>
      <c r="BU61" s="284"/>
      <c r="BV61" s="284"/>
      <c r="BW61" s="284"/>
      <c r="BX61" s="284"/>
      <c r="BY61" s="284"/>
      <c r="BZ61" s="284"/>
      <c r="CA61" s="284"/>
      <c r="CB61" s="284"/>
      <c r="CC61" s="284"/>
      <c r="CD61" s="284"/>
      <c r="CE61" s="284"/>
      <c r="CF61" s="284"/>
      <c r="CG61" s="284"/>
      <c r="CH61" s="284"/>
    </row>
    <row r="62" spans="1:86" s="75" customFormat="1" ht="27.95" customHeight="1" thickBot="1" x14ac:dyDescent="0.25">
      <c r="A62" s="376"/>
      <c r="B62" s="465" t="str">
        <f>'Checklist - Ranking Ship LNG'!B580</f>
        <v>7500</v>
      </c>
      <c r="C62" s="763" t="str">
        <f>'Checklist - Ranking Ship LNG'!C580</f>
        <v>Safe Manning and Fatigue Management</v>
      </c>
      <c r="D62" s="748"/>
      <c r="E62" s="748"/>
      <c r="F62" s="748"/>
      <c r="G62" s="748"/>
      <c r="H62" s="748"/>
      <c r="I62" s="748"/>
      <c r="J62" s="749"/>
      <c r="K62" s="959">
        <f>'Checklist - Ranking Ship LNG'!U591</f>
        <v>0</v>
      </c>
      <c r="L62" s="960"/>
      <c r="M62" s="961"/>
      <c r="N62" s="962">
        <f>'Checklist - Ranking Ship LNG'!V591</f>
        <v>85</v>
      </c>
      <c r="O62" s="963"/>
      <c r="P62" s="964"/>
      <c r="Q62" s="793">
        <f>'Checklist - Ranking Ship LNG'!F592</f>
        <v>60</v>
      </c>
      <c r="R62" s="794"/>
      <c r="S62" s="794"/>
      <c r="T62" s="795"/>
      <c r="U62" s="733"/>
      <c r="V62" s="312"/>
      <c r="W62" s="276"/>
      <c r="X62" s="276"/>
      <c r="Y62" s="280"/>
      <c r="Z62" s="284"/>
      <c r="AA62" s="297"/>
      <c r="AB62" s="298" t="str">
        <f>IF(Q62=N62, IF(K62=N62,"a","s"),"")</f>
        <v/>
      </c>
      <c r="AC62" s="280"/>
      <c r="AD62" s="280"/>
      <c r="AE62" s="280"/>
      <c r="AF62" s="280"/>
      <c r="AG62" s="280"/>
      <c r="AH62" s="280"/>
      <c r="AI62" s="280"/>
      <c r="AJ62" s="280"/>
      <c r="AK62" s="280"/>
      <c r="AL62" s="280"/>
      <c r="AM62" s="280"/>
      <c r="AN62" s="280"/>
      <c r="AO62" s="280"/>
      <c r="AP62" s="280"/>
      <c r="AQ62" s="280"/>
      <c r="AR62" s="280"/>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c r="BO62" s="284"/>
      <c r="BP62" s="284"/>
      <c r="BQ62" s="284"/>
      <c r="BR62" s="284"/>
      <c r="BS62" s="284"/>
      <c r="BT62" s="284"/>
      <c r="BU62" s="284"/>
      <c r="BV62" s="284"/>
      <c r="BW62" s="284"/>
      <c r="BX62" s="284"/>
      <c r="BY62" s="284"/>
      <c r="BZ62" s="284"/>
      <c r="CA62" s="284"/>
      <c r="CB62" s="284"/>
      <c r="CC62" s="284"/>
      <c r="CD62" s="284"/>
      <c r="CE62" s="284"/>
      <c r="CF62" s="284"/>
      <c r="CG62" s="284"/>
      <c r="CH62" s="284"/>
    </row>
    <row r="63" spans="1:86" s="75" customFormat="1" ht="30" customHeight="1" thickBot="1" x14ac:dyDescent="0.25">
      <c r="A63" s="376"/>
      <c r="B63" s="241" t="str">
        <f>'Checklist - Ranking Ship LNG'!B593</f>
        <v>9000</v>
      </c>
      <c r="C63" s="973" t="str">
        <f>'Checklist - Ranking Ship LNG'!C593</f>
        <v>REQUIREMENTS ACCORDING TO ISO STANDARDS</v>
      </c>
      <c r="D63" s="974"/>
      <c r="E63" s="974"/>
      <c r="F63" s="974"/>
      <c r="G63" s="974"/>
      <c r="H63" s="974"/>
      <c r="I63" s="974"/>
      <c r="J63" s="974"/>
      <c r="K63" s="737"/>
      <c r="L63" s="737"/>
      <c r="M63" s="737"/>
      <c r="N63" s="737"/>
      <c r="O63" s="737"/>
      <c r="P63" s="737"/>
      <c r="Q63" s="737"/>
      <c r="R63" s="737"/>
      <c r="S63" s="737"/>
      <c r="T63" s="737"/>
      <c r="U63" s="738"/>
      <c r="V63" s="464"/>
      <c r="W63" s="276"/>
      <c r="X63" s="276"/>
      <c r="Y63" s="280"/>
      <c r="Z63" s="284"/>
      <c r="AA63" s="280"/>
      <c r="AB63" s="280"/>
      <c r="AC63" s="280"/>
      <c r="AD63" s="280"/>
      <c r="AE63" s="280"/>
      <c r="AF63" s="280"/>
      <c r="AG63" s="280"/>
      <c r="AH63" s="280"/>
      <c r="AI63" s="280"/>
      <c r="AJ63" s="280"/>
      <c r="AK63" s="280"/>
      <c r="AL63" s="280"/>
      <c r="AM63" s="280"/>
      <c r="AN63" s="280"/>
      <c r="AO63" s="280"/>
      <c r="AP63" s="280"/>
      <c r="AQ63" s="280"/>
      <c r="AR63" s="280"/>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84"/>
      <c r="BP63" s="284"/>
      <c r="BQ63" s="284"/>
      <c r="BR63" s="284"/>
      <c r="BS63" s="284"/>
      <c r="BT63" s="284"/>
      <c r="BU63" s="284"/>
      <c r="BV63" s="284"/>
      <c r="BW63" s="284"/>
      <c r="BX63" s="284"/>
      <c r="BY63" s="284"/>
      <c r="BZ63" s="284"/>
      <c r="CA63" s="284"/>
      <c r="CB63" s="284"/>
      <c r="CC63" s="284"/>
      <c r="CD63" s="284"/>
      <c r="CE63" s="284"/>
      <c r="CF63" s="284"/>
      <c r="CG63" s="284"/>
      <c r="CH63" s="284"/>
    </row>
    <row r="64" spans="1:86" s="75" customFormat="1" ht="27.95" customHeight="1" thickBot="1" x14ac:dyDescent="0.25">
      <c r="A64" s="182"/>
      <c r="B64" s="248" t="str">
        <f>'Checklist - Ranking Ship LNG'!B594</f>
        <v>9421</v>
      </c>
      <c r="C64" s="824" t="str">
        <f>'Checklist - Ranking Ship LNG'!C594</f>
        <v>ISO Certification</v>
      </c>
      <c r="D64" s="965"/>
      <c r="E64" s="965"/>
      <c r="F64" s="965"/>
      <c r="G64" s="965"/>
      <c r="H64" s="965"/>
      <c r="I64" s="965"/>
      <c r="J64" s="966"/>
      <c r="K64" s="967">
        <f>'Checklist - Ranking Ship LNG'!U603</f>
        <v>0</v>
      </c>
      <c r="L64" s="968"/>
      <c r="M64" s="969"/>
      <c r="N64" s="970">
        <f>'Checklist - Ranking Ship LNG'!V603</f>
        <v>80</v>
      </c>
      <c r="O64" s="971"/>
      <c r="P64" s="972"/>
      <c r="Q64" s="825">
        <f>'Checklist - Ranking Ship LNG'!F604</f>
        <v>0</v>
      </c>
      <c r="R64" s="826"/>
      <c r="S64" s="826"/>
      <c r="T64" s="808"/>
      <c r="U64" s="809"/>
      <c r="V64" s="312"/>
      <c r="W64" s="276"/>
      <c r="X64" s="276"/>
      <c r="Y64" s="280"/>
      <c r="Z64" s="284"/>
      <c r="AA64" s="379"/>
      <c r="AB64" s="377" t="str">
        <f t="shared" ref="AB64" si="13">IF(Q64=N64, IF(K64=N64,"a","s"),"")</f>
        <v/>
      </c>
      <c r="AC64" s="280"/>
      <c r="AD64" s="280"/>
      <c r="AE64" s="280"/>
      <c r="AF64" s="280"/>
      <c r="AG64" s="280"/>
      <c r="AH64" s="280"/>
      <c r="AI64" s="280"/>
      <c r="AJ64" s="280"/>
      <c r="AK64" s="280"/>
      <c r="AL64" s="280"/>
      <c r="AM64" s="280"/>
      <c r="AN64" s="280"/>
      <c r="AO64" s="280"/>
      <c r="AP64" s="280"/>
      <c r="AQ64" s="280"/>
      <c r="AR64" s="280"/>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c r="BO64" s="284"/>
      <c r="BP64" s="284"/>
      <c r="BQ64" s="284"/>
      <c r="BR64" s="284"/>
      <c r="BS64" s="284"/>
      <c r="BT64" s="284"/>
      <c r="BU64" s="284"/>
      <c r="BV64" s="284"/>
      <c r="BW64" s="284"/>
      <c r="BX64" s="284"/>
      <c r="BY64" s="284"/>
      <c r="BZ64" s="284"/>
      <c r="CA64" s="284"/>
      <c r="CB64" s="284"/>
      <c r="CC64" s="284"/>
      <c r="CD64" s="284"/>
      <c r="CE64" s="284"/>
      <c r="CF64" s="284"/>
      <c r="CG64" s="284"/>
      <c r="CH64" s="284"/>
    </row>
    <row r="65" spans="1:102" s="75" customFormat="1" ht="30" customHeight="1" thickTop="1" thickBot="1" x14ac:dyDescent="0.25">
      <c r="A65" s="182"/>
      <c r="B65" s="413"/>
      <c r="C65" s="993" t="s">
        <v>232</v>
      </c>
      <c r="D65" s="994"/>
      <c r="E65" s="994"/>
      <c r="F65" s="994"/>
      <c r="G65" s="994"/>
      <c r="H65" s="994"/>
      <c r="I65" s="994"/>
      <c r="J65" s="995"/>
      <c r="K65" s="996">
        <f>SUM(K5:M64)</f>
        <v>0</v>
      </c>
      <c r="L65" s="997"/>
      <c r="M65" s="998"/>
      <c r="N65" s="999">
        <f>SUM(N5:P64)</f>
        <v>3305</v>
      </c>
      <c r="O65" s="1000"/>
      <c r="P65" s="1001"/>
      <c r="Q65" s="805">
        <f>SUM(Q5:S64)</f>
        <v>1420</v>
      </c>
      <c r="R65" s="806"/>
      <c r="S65" s="807"/>
      <c r="T65" s="803"/>
      <c r="U65" s="804"/>
      <c r="V65" s="312"/>
      <c r="W65" s="272"/>
      <c r="X65" s="276"/>
      <c r="Y65" s="287"/>
      <c r="Z65" s="284"/>
      <c r="AA65" s="1002">
        <v>14</v>
      </c>
      <c r="AB65" s="1003"/>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c r="BO65" s="284"/>
      <c r="BP65" s="284"/>
      <c r="BQ65" s="284"/>
      <c r="BR65" s="284"/>
      <c r="BS65" s="284"/>
      <c r="BT65" s="284"/>
      <c r="BU65" s="284"/>
      <c r="BV65" s="284"/>
      <c r="BW65" s="284"/>
      <c r="BX65" s="284"/>
      <c r="BY65" s="284"/>
      <c r="BZ65" s="284"/>
      <c r="CA65" s="284"/>
      <c r="CB65" s="284"/>
      <c r="CC65" s="284"/>
      <c r="CD65" s="284"/>
      <c r="CE65" s="284"/>
      <c r="CF65" s="284"/>
      <c r="CG65" s="284"/>
      <c r="CH65" s="284"/>
      <c r="CI65" s="284"/>
      <c r="CJ65" s="284"/>
      <c r="CK65" s="284"/>
      <c r="CL65" s="284"/>
      <c r="CM65" s="284"/>
      <c r="CN65" s="284"/>
      <c r="CO65" s="284"/>
      <c r="CP65" s="284"/>
      <c r="CQ65" s="284"/>
      <c r="CR65" s="284"/>
      <c r="CS65" s="284"/>
      <c r="CT65" s="284"/>
      <c r="CU65" s="284"/>
      <c r="CV65" s="284"/>
      <c r="CW65" s="284"/>
      <c r="CX65" s="284"/>
    </row>
    <row r="66" spans="1:102" ht="15.75" thickBot="1" x14ac:dyDescent="0.25">
      <c r="A66" s="85"/>
      <c r="B66" s="273"/>
      <c r="C66" s="275"/>
      <c r="D66" s="85"/>
      <c r="E66" s="85"/>
      <c r="F66" s="85"/>
      <c r="G66" s="85"/>
      <c r="H66" s="85"/>
      <c r="I66" s="85"/>
      <c r="J66" s="85"/>
      <c r="K66" s="85"/>
      <c r="L66" s="85"/>
      <c r="M66" s="85"/>
      <c r="N66" s="85"/>
      <c r="O66" s="85"/>
      <c r="P66" s="85"/>
      <c r="Q66" s="85"/>
      <c r="R66" s="85"/>
      <c r="S66" s="85"/>
      <c r="T66" s="85"/>
      <c r="U66" s="85"/>
      <c r="V66" s="274"/>
      <c r="Y66" s="280"/>
      <c r="AA66" s="299"/>
      <c r="AB66" s="299"/>
    </row>
    <row r="67" spans="1:102" ht="20.25" x14ac:dyDescent="0.2">
      <c r="A67" s="85"/>
      <c r="B67" s="273"/>
      <c r="C67" s="275"/>
      <c r="D67" s="85"/>
      <c r="E67" s="85"/>
      <c r="F67" s="85"/>
      <c r="G67" s="85"/>
      <c r="H67" s="85"/>
      <c r="I67" s="85"/>
      <c r="J67" s="85"/>
      <c r="K67" s="85"/>
      <c r="L67" s="85"/>
      <c r="M67" s="85"/>
      <c r="N67" s="85"/>
      <c r="O67" s="85"/>
      <c r="P67" s="85"/>
      <c r="Q67" s="85"/>
      <c r="R67" s="85"/>
      <c r="S67" s="85"/>
      <c r="T67" s="85"/>
      <c r="U67" s="85"/>
      <c r="V67" s="274"/>
      <c r="Y67" s="280"/>
      <c r="AA67" s="1004" t="s">
        <v>57</v>
      </c>
      <c r="AB67" s="1005"/>
    </row>
    <row r="68" spans="1:102" ht="21" thickBot="1" x14ac:dyDescent="0.25">
      <c r="A68" s="85"/>
      <c r="B68" s="264" t="s">
        <v>310</v>
      </c>
      <c r="C68" s="3"/>
      <c r="D68" s="85"/>
      <c r="E68" s="85"/>
      <c r="F68" s="85"/>
      <c r="G68" s="85"/>
      <c r="H68" s="85"/>
      <c r="I68" s="85"/>
      <c r="J68" s="85"/>
      <c r="K68" s="85"/>
      <c r="L68" s="85"/>
      <c r="M68" s="85"/>
      <c r="N68" s="85"/>
      <c r="O68" s="85"/>
      <c r="P68" s="85"/>
      <c r="Q68" s="85"/>
      <c r="R68" s="85"/>
      <c r="S68" s="85"/>
      <c r="T68" s="85"/>
      <c r="U68" s="85"/>
      <c r="V68" s="274"/>
      <c r="Y68" s="280"/>
      <c r="AA68" s="310" t="s">
        <v>311</v>
      </c>
      <c r="AB68" s="311">
        <f>K65/N65</f>
        <v>0</v>
      </c>
    </row>
    <row r="69" spans="1:102" ht="22.7" customHeight="1" x14ac:dyDescent="0.2">
      <c r="A69" s="85"/>
      <c r="B69" s="265" t="s">
        <v>514</v>
      </c>
      <c r="C69" s="822" t="s">
        <v>243</v>
      </c>
      <c r="D69" s="670"/>
      <c r="E69" s="670"/>
      <c r="F69" s="670"/>
      <c r="G69" s="670"/>
      <c r="H69" s="670"/>
      <c r="I69" s="670"/>
      <c r="J69" s="670"/>
      <c r="K69" s="670"/>
      <c r="L69" s="670"/>
      <c r="M69" s="670"/>
      <c r="N69" s="823"/>
      <c r="O69" s="85"/>
      <c r="P69" s="85"/>
      <c r="Q69" s="85"/>
      <c r="R69" s="85"/>
      <c r="S69" s="85"/>
      <c r="T69" s="85"/>
      <c r="U69" s="85"/>
      <c r="V69" s="274"/>
      <c r="Y69" s="280"/>
      <c r="AB69" s="300"/>
    </row>
    <row r="70" spans="1:102" ht="22.7" customHeight="1" x14ac:dyDescent="0.2">
      <c r="A70" s="85"/>
      <c r="B70" s="266"/>
      <c r="C70" s="822" t="s">
        <v>244</v>
      </c>
      <c r="D70" s="670"/>
      <c r="E70" s="670"/>
      <c r="F70" s="670"/>
      <c r="G70" s="670"/>
      <c r="H70" s="670"/>
      <c r="I70" s="670"/>
      <c r="J70" s="670"/>
      <c r="K70" s="670"/>
      <c r="L70" s="670"/>
      <c r="M70" s="670"/>
      <c r="N70" s="823"/>
      <c r="O70" s="85"/>
      <c r="P70" s="85"/>
      <c r="Q70" s="85"/>
      <c r="R70" s="85"/>
      <c r="S70" s="85"/>
      <c r="T70" s="85"/>
      <c r="U70" s="85"/>
      <c r="V70" s="274"/>
      <c r="Y70" s="280"/>
    </row>
    <row r="71" spans="1:102" ht="22.7" customHeight="1" x14ac:dyDescent="0.2">
      <c r="A71" s="85"/>
      <c r="B71" s="267"/>
      <c r="C71" s="822" t="s">
        <v>245</v>
      </c>
      <c r="D71" s="670"/>
      <c r="E71" s="670"/>
      <c r="F71" s="670"/>
      <c r="G71" s="670"/>
      <c r="H71" s="670"/>
      <c r="I71" s="670"/>
      <c r="J71" s="670"/>
      <c r="K71" s="670"/>
      <c r="L71" s="670"/>
      <c r="M71" s="670"/>
      <c r="N71" s="823"/>
      <c r="O71" s="85"/>
      <c r="P71" s="85"/>
      <c r="Q71" s="85"/>
      <c r="R71" s="85"/>
      <c r="S71" s="85"/>
      <c r="T71" s="85"/>
      <c r="U71" s="85"/>
      <c r="V71" s="274"/>
      <c r="Y71" s="280"/>
    </row>
    <row r="72" spans="1:102" ht="22.7" customHeight="1" x14ac:dyDescent="0.2">
      <c r="A72" s="85"/>
      <c r="B72" s="268">
        <v>0</v>
      </c>
      <c r="C72" s="822" t="s">
        <v>246</v>
      </c>
      <c r="D72" s="670"/>
      <c r="E72" s="670"/>
      <c r="F72" s="670"/>
      <c r="G72" s="670"/>
      <c r="H72" s="670"/>
      <c r="I72" s="670"/>
      <c r="J72" s="670"/>
      <c r="K72" s="670"/>
      <c r="L72" s="670"/>
      <c r="M72" s="670"/>
      <c r="N72" s="823"/>
      <c r="O72" s="85"/>
      <c r="P72" s="85"/>
      <c r="Q72" s="85"/>
      <c r="R72" s="85"/>
      <c r="S72" s="85"/>
      <c r="T72" s="85"/>
      <c r="U72" s="85"/>
      <c r="V72" s="274"/>
      <c r="Y72" s="280"/>
    </row>
    <row r="73" spans="1:102" ht="22.7" customHeight="1" x14ac:dyDescent="0.2">
      <c r="A73" s="85"/>
      <c r="B73" s="269"/>
      <c r="C73" s="822" t="s">
        <v>247</v>
      </c>
      <c r="D73" s="670"/>
      <c r="E73" s="670"/>
      <c r="F73" s="670"/>
      <c r="G73" s="670"/>
      <c r="H73" s="670"/>
      <c r="I73" s="670"/>
      <c r="J73" s="670"/>
      <c r="K73" s="670"/>
      <c r="L73" s="670"/>
      <c r="M73" s="670"/>
      <c r="N73" s="823"/>
      <c r="O73" s="85"/>
      <c r="P73" s="85"/>
      <c r="Q73" s="85"/>
      <c r="R73" s="85"/>
      <c r="S73" s="85"/>
      <c r="T73" s="85"/>
      <c r="U73" s="85"/>
      <c r="V73" s="274"/>
      <c r="Y73" s="280"/>
    </row>
    <row r="74" spans="1:102" ht="22.7" customHeight="1" x14ac:dyDescent="0.2">
      <c r="A74" s="85"/>
      <c r="B74" s="270">
        <v>0</v>
      </c>
      <c r="C74" s="822" t="s">
        <v>404</v>
      </c>
      <c r="D74" s="670"/>
      <c r="E74" s="670"/>
      <c r="F74" s="670"/>
      <c r="G74" s="670"/>
      <c r="H74" s="670"/>
      <c r="I74" s="670"/>
      <c r="J74" s="670"/>
      <c r="K74" s="670"/>
      <c r="L74" s="670"/>
      <c r="M74" s="670"/>
      <c r="N74" s="823"/>
      <c r="O74" s="85"/>
      <c r="P74" s="85"/>
      <c r="Q74" s="85"/>
      <c r="R74" s="85"/>
      <c r="S74" s="85"/>
      <c r="T74" s="85"/>
      <c r="U74" s="85"/>
      <c r="V74" s="274"/>
      <c r="Y74" s="280"/>
    </row>
    <row r="75" spans="1:102" ht="22.7" customHeight="1" x14ac:dyDescent="0.2">
      <c r="A75" s="85"/>
      <c r="B75" s="271"/>
      <c r="C75" s="822" t="s">
        <v>248</v>
      </c>
      <c r="D75" s="670"/>
      <c r="E75" s="670"/>
      <c r="F75" s="670"/>
      <c r="G75" s="670"/>
      <c r="H75" s="670"/>
      <c r="I75" s="670"/>
      <c r="J75" s="670"/>
      <c r="K75" s="670"/>
      <c r="L75" s="670"/>
      <c r="M75" s="670"/>
      <c r="N75" s="823"/>
      <c r="O75" s="85"/>
      <c r="P75" s="85"/>
      <c r="Q75" s="85"/>
      <c r="R75" s="85"/>
      <c r="S75" s="85"/>
      <c r="T75" s="85"/>
      <c r="U75" s="85"/>
      <c r="V75" s="274"/>
      <c r="Y75" s="280"/>
    </row>
    <row r="76" spans="1:102" ht="20.25" x14ac:dyDescent="0.2">
      <c r="A76" s="85"/>
      <c r="B76" s="314"/>
      <c r="C76" s="822" t="s">
        <v>405</v>
      </c>
      <c r="D76" s="670"/>
      <c r="E76" s="670"/>
      <c r="F76" s="670"/>
      <c r="G76" s="670"/>
      <c r="H76" s="670"/>
      <c r="I76" s="670"/>
      <c r="J76" s="670"/>
      <c r="K76" s="670"/>
      <c r="L76" s="670"/>
      <c r="M76" s="670"/>
      <c r="N76" s="823"/>
      <c r="O76" s="85"/>
      <c r="P76" s="85"/>
      <c r="Q76" s="85"/>
      <c r="R76" s="85"/>
      <c r="S76" s="85"/>
      <c r="T76" s="85"/>
      <c r="U76" s="85"/>
      <c r="V76" s="274"/>
      <c r="Y76" s="280"/>
    </row>
    <row r="77" spans="1:102" ht="20.25" x14ac:dyDescent="0.2">
      <c r="A77" s="85"/>
      <c r="B77" s="279" t="s">
        <v>171</v>
      </c>
      <c r="C77" s="275"/>
      <c r="D77" s="85"/>
      <c r="E77" s="85"/>
      <c r="F77" s="85"/>
      <c r="G77" s="85"/>
      <c r="H77" s="85"/>
      <c r="I77" s="85"/>
      <c r="J77" s="85"/>
      <c r="K77" s="85"/>
      <c r="L77" s="85"/>
      <c r="M77" s="85"/>
      <c r="N77" s="85"/>
      <c r="O77" s="85"/>
      <c r="P77" s="85"/>
      <c r="Q77" s="85"/>
      <c r="R77" s="85"/>
      <c r="S77" s="85"/>
      <c r="T77" s="85"/>
      <c r="U77" s="85"/>
      <c r="V77" s="274"/>
      <c r="Y77" s="280"/>
    </row>
    <row r="78" spans="1:102" x14ac:dyDescent="0.2">
      <c r="A78" s="281"/>
      <c r="B78" s="290"/>
      <c r="C78" s="288"/>
      <c r="D78" s="280"/>
      <c r="E78" s="280"/>
      <c r="F78" s="280"/>
      <c r="G78" s="280"/>
      <c r="H78" s="280"/>
      <c r="I78" s="280"/>
      <c r="J78" s="280"/>
      <c r="K78" s="280"/>
      <c r="L78" s="280"/>
      <c r="M78" s="280"/>
      <c r="N78" s="280"/>
      <c r="O78" s="280"/>
      <c r="P78" s="280"/>
      <c r="Q78" s="280"/>
      <c r="R78" s="280"/>
      <c r="S78" s="280"/>
      <c r="T78" s="280"/>
      <c r="U78" s="280"/>
      <c r="V78" s="289"/>
      <c r="W78" s="280"/>
      <c r="X78" s="280"/>
    </row>
    <row r="79" spans="1:102" x14ac:dyDescent="0.2">
      <c r="A79" s="281"/>
      <c r="B79" s="290"/>
      <c r="C79" s="288"/>
      <c r="D79" s="280"/>
      <c r="E79" s="280"/>
      <c r="F79" s="280"/>
      <c r="G79" s="280"/>
      <c r="H79" s="280"/>
      <c r="I79" s="280"/>
      <c r="J79" s="280"/>
      <c r="K79" s="280"/>
      <c r="L79" s="280"/>
      <c r="M79" s="280"/>
      <c r="N79" s="280"/>
      <c r="O79" s="280"/>
      <c r="P79" s="280"/>
      <c r="Q79" s="280"/>
      <c r="R79" s="280"/>
      <c r="S79" s="280"/>
      <c r="T79" s="280"/>
      <c r="U79" s="280"/>
      <c r="V79" s="289"/>
      <c r="W79" s="280"/>
      <c r="X79" s="280"/>
    </row>
    <row r="80" spans="1:102" x14ac:dyDescent="0.2">
      <c r="A80" s="281"/>
      <c r="B80" s="290"/>
      <c r="C80" s="288"/>
      <c r="D80" s="280"/>
      <c r="E80" s="280"/>
      <c r="F80" s="280"/>
      <c r="G80" s="280"/>
      <c r="H80" s="280"/>
      <c r="I80" s="280"/>
      <c r="J80" s="280"/>
      <c r="K80" s="280"/>
      <c r="L80" s="280"/>
      <c r="M80" s="280"/>
      <c r="N80" s="280"/>
      <c r="O80" s="280"/>
      <c r="P80" s="280"/>
      <c r="Q80" s="280"/>
      <c r="R80" s="280"/>
      <c r="S80" s="280"/>
      <c r="T80" s="280"/>
      <c r="U80" s="280"/>
      <c r="V80" s="289"/>
      <c r="W80" s="280"/>
      <c r="X80" s="280"/>
    </row>
    <row r="81" spans="1:24" x14ac:dyDescent="0.2">
      <c r="A81" s="281"/>
      <c r="B81" s="290"/>
      <c r="C81" s="288"/>
      <c r="D81" s="280"/>
      <c r="E81" s="280"/>
      <c r="F81" s="280"/>
      <c r="G81" s="280"/>
      <c r="H81" s="280"/>
      <c r="I81" s="280"/>
      <c r="J81" s="280"/>
      <c r="K81" s="280"/>
      <c r="L81" s="280"/>
      <c r="M81" s="280"/>
      <c r="N81" s="280"/>
      <c r="O81" s="280"/>
      <c r="P81" s="280"/>
      <c r="Q81" s="280"/>
      <c r="R81" s="280"/>
      <c r="S81" s="280"/>
      <c r="T81" s="280"/>
      <c r="U81" s="280"/>
      <c r="V81" s="289"/>
      <c r="W81" s="280"/>
      <c r="X81" s="280"/>
    </row>
    <row r="82" spans="1:24" x14ac:dyDescent="0.2">
      <c r="A82" s="281"/>
      <c r="B82" s="290"/>
      <c r="C82" s="288"/>
      <c r="D82" s="280"/>
      <c r="E82" s="280"/>
      <c r="F82" s="280"/>
      <c r="G82" s="280"/>
      <c r="H82" s="280"/>
      <c r="I82" s="280"/>
      <c r="J82" s="280"/>
      <c r="K82" s="280"/>
      <c r="L82" s="280"/>
      <c r="M82" s="280"/>
      <c r="N82" s="280"/>
      <c r="O82" s="280"/>
      <c r="P82" s="280"/>
      <c r="Q82" s="280"/>
      <c r="R82" s="280"/>
      <c r="S82" s="280"/>
      <c r="T82" s="280"/>
      <c r="U82" s="280"/>
      <c r="V82" s="289"/>
      <c r="W82" s="280"/>
      <c r="X82" s="280"/>
    </row>
    <row r="83" spans="1:24" x14ac:dyDescent="0.2">
      <c r="A83" s="281"/>
      <c r="B83" s="290"/>
      <c r="C83" s="288"/>
      <c r="D83" s="280"/>
      <c r="E83" s="280"/>
      <c r="F83" s="280"/>
      <c r="G83" s="280"/>
      <c r="H83" s="280"/>
      <c r="I83" s="280"/>
      <c r="J83" s="280"/>
      <c r="K83" s="280"/>
      <c r="L83" s="280"/>
      <c r="M83" s="280"/>
      <c r="N83" s="280"/>
      <c r="O83" s="280"/>
      <c r="P83" s="280"/>
      <c r="Q83" s="280"/>
      <c r="R83" s="280"/>
      <c r="S83" s="280"/>
      <c r="T83" s="280"/>
      <c r="U83" s="280"/>
      <c r="V83" s="289"/>
      <c r="W83" s="280"/>
      <c r="X83" s="280"/>
    </row>
    <row r="84" spans="1:24" x14ac:dyDescent="0.2">
      <c r="A84" s="281"/>
      <c r="B84" s="290"/>
      <c r="C84" s="288"/>
      <c r="D84" s="280"/>
      <c r="E84" s="280"/>
      <c r="F84" s="280"/>
      <c r="G84" s="280"/>
      <c r="H84" s="280"/>
      <c r="I84" s="280"/>
      <c r="J84" s="280"/>
      <c r="K84" s="280"/>
      <c r="L84" s="280"/>
      <c r="M84" s="280"/>
      <c r="N84" s="280"/>
      <c r="O84" s="280"/>
      <c r="P84" s="280"/>
      <c r="Q84" s="280"/>
      <c r="R84" s="280"/>
      <c r="S84" s="280"/>
      <c r="T84" s="280"/>
      <c r="U84" s="280"/>
      <c r="V84" s="289"/>
      <c r="W84" s="280"/>
      <c r="X84" s="280"/>
    </row>
    <row r="85" spans="1:24" x14ac:dyDescent="0.2">
      <c r="A85" s="281"/>
      <c r="B85" s="290"/>
      <c r="C85" s="288"/>
      <c r="D85" s="280"/>
      <c r="E85" s="280"/>
      <c r="F85" s="280"/>
      <c r="G85" s="280"/>
      <c r="H85" s="280"/>
      <c r="I85" s="280"/>
      <c r="J85" s="280"/>
      <c r="K85" s="280"/>
      <c r="L85" s="280"/>
      <c r="M85" s="280"/>
      <c r="N85" s="280"/>
      <c r="O85" s="280"/>
      <c r="P85" s="280"/>
      <c r="Q85" s="280"/>
      <c r="R85" s="280"/>
      <c r="S85" s="280"/>
      <c r="T85" s="280"/>
      <c r="U85" s="280"/>
      <c r="V85" s="289"/>
      <c r="W85" s="280"/>
      <c r="X85" s="280"/>
    </row>
    <row r="86" spans="1:24" x14ac:dyDescent="0.2">
      <c r="A86" s="281"/>
      <c r="B86" s="290"/>
      <c r="C86" s="288"/>
      <c r="D86" s="280"/>
      <c r="E86" s="280"/>
      <c r="F86" s="280"/>
      <c r="G86" s="280"/>
      <c r="H86" s="280"/>
      <c r="I86" s="280"/>
      <c r="J86" s="280"/>
      <c r="K86" s="280"/>
      <c r="L86" s="280"/>
      <c r="M86" s="280"/>
      <c r="N86" s="280"/>
      <c r="O86" s="280"/>
      <c r="P86" s="280"/>
      <c r="Q86" s="280"/>
      <c r="R86" s="280"/>
      <c r="S86" s="280"/>
      <c r="T86" s="280"/>
      <c r="U86" s="280"/>
      <c r="V86" s="289"/>
      <c r="W86" s="280"/>
      <c r="X86" s="280"/>
    </row>
    <row r="87" spans="1:24" x14ac:dyDescent="0.2">
      <c r="A87" s="281"/>
      <c r="B87" s="290"/>
      <c r="C87" s="288"/>
      <c r="D87" s="280"/>
      <c r="E87" s="280"/>
      <c r="F87" s="280"/>
      <c r="G87" s="280"/>
      <c r="H87" s="280"/>
      <c r="I87" s="280"/>
      <c r="J87" s="280"/>
      <c r="K87" s="280"/>
      <c r="L87" s="280"/>
      <c r="M87" s="280"/>
      <c r="N87" s="280"/>
      <c r="O87" s="280"/>
      <c r="P87" s="280"/>
      <c r="Q87" s="280"/>
      <c r="R87" s="280"/>
      <c r="S87" s="280"/>
      <c r="T87" s="280"/>
      <c r="U87" s="280"/>
      <c r="V87" s="289"/>
      <c r="W87" s="280"/>
      <c r="X87" s="280"/>
    </row>
    <row r="88" spans="1:24" x14ac:dyDescent="0.2">
      <c r="A88" s="281"/>
      <c r="B88" s="290"/>
      <c r="C88" s="288"/>
      <c r="D88" s="280"/>
      <c r="E88" s="280"/>
      <c r="F88" s="280"/>
      <c r="G88" s="280"/>
      <c r="H88" s="280"/>
      <c r="I88" s="280"/>
      <c r="J88" s="280"/>
      <c r="K88" s="280"/>
      <c r="L88" s="280"/>
      <c r="M88" s="280"/>
      <c r="N88" s="280"/>
      <c r="O88" s="280"/>
      <c r="P88" s="280"/>
      <c r="Q88" s="280"/>
      <c r="R88" s="280"/>
      <c r="S88" s="280"/>
      <c r="T88" s="280"/>
      <c r="U88" s="280"/>
      <c r="V88" s="289"/>
      <c r="W88" s="280"/>
      <c r="X88" s="280"/>
    </row>
    <row r="89" spans="1:24" x14ac:dyDescent="0.2">
      <c r="A89" s="281"/>
      <c r="B89" s="290"/>
      <c r="C89" s="288"/>
      <c r="D89" s="280"/>
      <c r="E89" s="280"/>
      <c r="F89" s="280"/>
      <c r="G89" s="280"/>
      <c r="H89" s="280"/>
      <c r="I89" s="280"/>
      <c r="J89" s="280"/>
      <c r="K89" s="280"/>
      <c r="L89" s="280"/>
      <c r="M89" s="280"/>
      <c r="N89" s="280"/>
      <c r="O89" s="280"/>
      <c r="P89" s="280"/>
      <c r="Q89" s="280"/>
      <c r="R89" s="280"/>
      <c r="S89" s="280"/>
      <c r="T89" s="280"/>
      <c r="U89" s="280"/>
      <c r="V89" s="289"/>
      <c r="W89" s="280"/>
      <c r="X89" s="280"/>
    </row>
    <row r="90" spans="1:24" x14ac:dyDescent="0.2">
      <c r="A90" s="281"/>
      <c r="B90" s="290"/>
      <c r="C90" s="288"/>
      <c r="D90" s="280"/>
      <c r="E90" s="280"/>
      <c r="F90" s="280"/>
      <c r="G90" s="280"/>
      <c r="H90" s="280"/>
      <c r="I90" s="280"/>
      <c r="J90" s="280"/>
      <c r="K90" s="280"/>
      <c r="L90" s="280"/>
      <c r="M90" s="280"/>
      <c r="N90" s="280"/>
      <c r="O90" s="280"/>
      <c r="P90" s="280"/>
      <c r="Q90" s="280"/>
      <c r="R90" s="280"/>
      <c r="S90" s="280"/>
      <c r="T90" s="280"/>
      <c r="U90" s="280"/>
      <c r="V90" s="289"/>
      <c r="W90" s="280"/>
      <c r="X90" s="280"/>
    </row>
    <row r="91" spans="1:24" x14ac:dyDescent="0.2">
      <c r="A91" s="281"/>
      <c r="B91" s="290"/>
      <c r="C91" s="288"/>
      <c r="D91" s="280"/>
      <c r="E91" s="280"/>
      <c r="F91" s="280"/>
      <c r="G91" s="280"/>
      <c r="H91" s="280"/>
      <c r="I91" s="280"/>
      <c r="J91" s="280"/>
      <c r="K91" s="280"/>
      <c r="L91" s="280"/>
      <c r="M91" s="280"/>
      <c r="N91" s="280"/>
      <c r="O91" s="280"/>
      <c r="P91" s="280"/>
      <c r="Q91" s="280"/>
      <c r="R91" s="280"/>
      <c r="S91" s="280"/>
      <c r="T91" s="280"/>
      <c r="U91" s="280"/>
      <c r="V91" s="289"/>
      <c r="W91" s="280"/>
      <c r="X91" s="280"/>
    </row>
    <row r="92" spans="1:24" x14ac:dyDescent="0.2">
      <c r="A92" s="281"/>
      <c r="B92" s="290"/>
      <c r="C92" s="288"/>
      <c r="D92" s="280"/>
      <c r="E92" s="280"/>
      <c r="F92" s="280"/>
      <c r="G92" s="280"/>
      <c r="H92" s="280"/>
      <c r="I92" s="280"/>
      <c r="J92" s="280"/>
      <c r="K92" s="280"/>
      <c r="L92" s="280"/>
      <c r="M92" s="280"/>
      <c r="N92" s="280"/>
      <c r="O92" s="280"/>
      <c r="P92" s="280"/>
      <c r="Q92" s="280"/>
      <c r="R92" s="280"/>
      <c r="S92" s="280"/>
      <c r="T92" s="280"/>
      <c r="U92" s="280"/>
      <c r="V92" s="289"/>
      <c r="W92" s="280"/>
      <c r="X92" s="280"/>
    </row>
    <row r="93" spans="1:24" x14ac:dyDescent="0.2">
      <c r="A93" s="281"/>
      <c r="B93" s="290"/>
      <c r="C93" s="288"/>
      <c r="D93" s="280"/>
      <c r="E93" s="280"/>
      <c r="F93" s="280"/>
      <c r="G93" s="280"/>
      <c r="H93" s="280"/>
      <c r="I93" s="280"/>
      <c r="J93" s="280"/>
      <c r="K93" s="280"/>
      <c r="L93" s="280"/>
      <c r="M93" s="280"/>
      <c r="N93" s="280"/>
      <c r="O93" s="280"/>
      <c r="P93" s="280"/>
      <c r="Q93" s="280"/>
      <c r="R93" s="280"/>
      <c r="S93" s="280"/>
      <c r="T93" s="280"/>
      <c r="U93" s="280"/>
      <c r="V93" s="289"/>
      <c r="W93" s="280"/>
      <c r="X93" s="280"/>
    </row>
    <row r="94" spans="1:24" x14ac:dyDescent="0.2">
      <c r="A94" s="281"/>
      <c r="B94" s="290"/>
      <c r="C94" s="288"/>
      <c r="D94" s="280"/>
      <c r="E94" s="280"/>
      <c r="F94" s="280"/>
      <c r="G94" s="280"/>
      <c r="H94" s="280"/>
      <c r="I94" s="280"/>
      <c r="J94" s="280"/>
      <c r="K94" s="280"/>
      <c r="L94" s="280"/>
      <c r="M94" s="280"/>
      <c r="N94" s="280"/>
      <c r="O94" s="280"/>
      <c r="P94" s="280"/>
      <c r="Q94" s="280"/>
      <c r="R94" s="280"/>
      <c r="S94" s="280"/>
      <c r="T94" s="280"/>
      <c r="U94" s="280"/>
      <c r="V94" s="289"/>
      <c r="W94" s="280"/>
      <c r="X94" s="280"/>
    </row>
    <row r="95" spans="1:24" x14ac:dyDescent="0.2">
      <c r="A95" s="281"/>
      <c r="B95" s="290"/>
      <c r="C95" s="288"/>
      <c r="D95" s="280"/>
      <c r="E95" s="280"/>
      <c r="F95" s="280"/>
      <c r="G95" s="280"/>
      <c r="H95" s="280"/>
      <c r="I95" s="280"/>
      <c r="J95" s="280"/>
      <c r="K95" s="280"/>
      <c r="L95" s="280"/>
      <c r="M95" s="280"/>
      <c r="N95" s="280"/>
      <c r="O95" s="280"/>
      <c r="P95" s="280"/>
      <c r="Q95" s="280"/>
      <c r="R95" s="280"/>
      <c r="S95" s="280"/>
      <c r="T95" s="280"/>
      <c r="U95" s="280"/>
      <c r="V95" s="289"/>
      <c r="W95" s="280"/>
      <c r="X95" s="280"/>
    </row>
    <row r="96" spans="1:24" x14ac:dyDescent="0.2">
      <c r="A96" s="281"/>
      <c r="B96" s="290"/>
      <c r="C96" s="288"/>
      <c r="D96" s="280"/>
      <c r="E96" s="280"/>
      <c r="F96" s="280"/>
      <c r="G96" s="280"/>
      <c r="H96" s="280"/>
      <c r="I96" s="280"/>
      <c r="J96" s="280"/>
      <c r="K96" s="280"/>
      <c r="L96" s="280"/>
      <c r="M96" s="280"/>
      <c r="N96" s="280"/>
      <c r="O96" s="280"/>
      <c r="P96" s="280"/>
      <c r="Q96" s="280"/>
      <c r="R96" s="280"/>
      <c r="S96" s="280"/>
      <c r="T96" s="280"/>
      <c r="U96" s="280"/>
      <c r="V96" s="289"/>
      <c r="W96" s="280"/>
      <c r="X96" s="280"/>
    </row>
    <row r="97" spans="1:24" x14ac:dyDescent="0.2">
      <c r="A97" s="281"/>
      <c r="B97" s="290"/>
      <c r="C97" s="288"/>
      <c r="D97" s="280"/>
      <c r="E97" s="280"/>
      <c r="F97" s="280"/>
      <c r="G97" s="280"/>
      <c r="H97" s="280"/>
      <c r="I97" s="280"/>
      <c r="J97" s="280"/>
      <c r="K97" s="280"/>
      <c r="L97" s="280"/>
      <c r="M97" s="280"/>
      <c r="N97" s="280"/>
      <c r="O97" s="280"/>
      <c r="P97" s="280"/>
      <c r="Q97" s="280"/>
      <c r="R97" s="280"/>
      <c r="S97" s="280"/>
      <c r="T97" s="280"/>
      <c r="U97" s="280"/>
      <c r="V97" s="289"/>
      <c r="W97" s="280"/>
      <c r="X97" s="280"/>
    </row>
    <row r="98" spans="1:24" x14ac:dyDescent="0.2">
      <c r="A98" s="281"/>
      <c r="B98" s="290"/>
      <c r="C98" s="288"/>
      <c r="D98" s="280"/>
      <c r="E98" s="280"/>
      <c r="F98" s="280"/>
      <c r="G98" s="280"/>
      <c r="H98" s="280"/>
      <c r="I98" s="280"/>
      <c r="J98" s="280"/>
      <c r="K98" s="280"/>
      <c r="L98" s="280"/>
      <c r="M98" s="280"/>
      <c r="N98" s="280"/>
      <c r="O98" s="280"/>
      <c r="P98" s="280"/>
      <c r="Q98" s="280"/>
      <c r="R98" s="280"/>
      <c r="S98" s="280"/>
      <c r="T98" s="280"/>
      <c r="U98" s="280"/>
      <c r="V98" s="289"/>
      <c r="W98" s="280"/>
      <c r="X98" s="280"/>
    </row>
    <row r="99" spans="1:24" x14ac:dyDescent="0.2">
      <c r="A99" s="281"/>
      <c r="B99" s="290"/>
      <c r="C99" s="288"/>
      <c r="D99" s="280"/>
      <c r="E99" s="280"/>
      <c r="F99" s="280"/>
      <c r="G99" s="280"/>
      <c r="H99" s="280"/>
      <c r="I99" s="280"/>
      <c r="J99" s="280"/>
      <c r="K99" s="280"/>
      <c r="L99" s="280"/>
      <c r="M99" s="280"/>
      <c r="N99" s="280"/>
      <c r="O99" s="280"/>
      <c r="P99" s="280"/>
      <c r="Q99" s="280"/>
      <c r="R99" s="280"/>
      <c r="S99" s="280"/>
      <c r="T99" s="280"/>
      <c r="U99" s="280"/>
      <c r="V99" s="289"/>
      <c r="W99" s="280"/>
      <c r="X99" s="280"/>
    </row>
    <row r="100" spans="1:24" x14ac:dyDescent="0.2">
      <c r="A100" s="281"/>
      <c r="B100" s="290"/>
      <c r="C100" s="288"/>
      <c r="D100" s="280"/>
      <c r="E100" s="280"/>
      <c r="F100" s="280"/>
      <c r="G100" s="280"/>
      <c r="H100" s="280"/>
      <c r="I100" s="280"/>
      <c r="J100" s="280"/>
      <c r="K100" s="280"/>
      <c r="L100" s="280"/>
      <c r="M100" s="280"/>
      <c r="N100" s="280"/>
      <c r="O100" s="280"/>
      <c r="P100" s="280"/>
      <c r="Q100" s="280"/>
      <c r="R100" s="280"/>
      <c r="S100" s="280"/>
      <c r="T100" s="280"/>
      <c r="U100" s="280"/>
      <c r="V100" s="289"/>
      <c r="W100" s="280"/>
      <c r="X100" s="280"/>
    </row>
    <row r="101" spans="1:24" x14ac:dyDescent="0.2">
      <c r="A101" s="281"/>
      <c r="B101" s="290"/>
      <c r="C101" s="288"/>
      <c r="D101" s="280"/>
      <c r="E101" s="280"/>
      <c r="F101" s="280"/>
      <c r="G101" s="280"/>
      <c r="H101" s="280"/>
      <c r="I101" s="280"/>
      <c r="J101" s="280"/>
      <c r="K101" s="280"/>
      <c r="L101" s="280"/>
      <c r="M101" s="280"/>
      <c r="N101" s="280"/>
      <c r="O101" s="280"/>
      <c r="P101" s="280"/>
      <c r="Q101" s="280"/>
      <c r="R101" s="280"/>
      <c r="S101" s="280"/>
      <c r="T101" s="280"/>
      <c r="U101" s="280"/>
      <c r="V101" s="289"/>
      <c r="W101" s="280"/>
      <c r="X101" s="280"/>
    </row>
    <row r="102" spans="1:24" x14ac:dyDescent="0.2">
      <c r="A102" s="281"/>
      <c r="B102" s="290"/>
      <c r="C102" s="288"/>
      <c r="D102" s="280"/>
      <c r="E102" s="280"/>
      <c r="F102" s="280"/>
      <c r="G102" s="280"/>
      <c r="H102" s="280"/>
      <c r="I102" s="280"/>
      <c r="J102" s="280"/>
      <c r="K102" s="280"/>
      <c r="L102" s="280"/>
      <c r="M102" s="280"/>
      <c r="N102" s="280"/>
      <c r="O102" s="280"/>
      <c r="P102" s="280"/>
      <c r="Q102" s="280"/>
      <c r="R102" s="280"/>
      <c r="S102" s="280"/>
      <c r="T102" s="280"/>
      <c r="U102" s="280"/>
      <c r="V102" s="289"/>
      <c r="W102" s="280"/>
      <c r="X102" s="280"/>
    </row>
    <row r="103" spans="1:24" x14ac:dyDescent="0.2">
      <c r="A103" s="281"/>
      <c r="B103" s="290"/>
      <c r="C103" s="288"/>
      <c r="D103" s="280"/>
      <c r="E103" s="280"/>
      <c r="F103" s="280"/>
      <c r="G103" s="280"/>
      <c r="H103" s="280"/>
      <c r="I103" s="280"/>
      <c r="J103" s="280"/>
      <c r="K103" s="280"/>
      <c r="L103" s="280"/>
      <c r="M103" s="280"/>
      <c r="N103" s="280"/>
      <c r="O103" s="280"/>
      <c r="P103" s="280"/>
      <c r="Q103" s="280"/>
      <c r="R103" s="280"/>
      <c r="S103" s="280"/>
      <c r="T103" s="280"/>
      <c r="U103" s="280"/>
      <c r="V103" s="289"/>
      <c r="W103" s="280"/>
      <c r="X103" s="280"/>
    </row>
    <row r="104" spans="1:24" x14ac:dyDescent="0.2">
      <c r="A104" s="281"/>
      <c r="B104" s="290"/>
      <c r="C104" s="288"/>
      <c r="D104" s="280"/>
      <c r="E104" s="280"/>
      <c r="F104" s="280"/>
      <c r="G104" s="280"/>
      <c r="H104" s="280"/>
      <c r="I104" s="280"/>
      <c r="J104" s="280"/>
      <c r="K104" s="280"/>
      <c r="L104" s="280"/>
      <c r="M104" s="280"/>
      <c r="N104" s="280"/>
      <c r="O104" s="280"/>
      <c r="P104" s="280"/>
      <c r="Q104" s="280"/>
      <c r="R104" s="280"/>
      <c r="S104" s="280"/>
      <c r="T104" s="280"/>
      <c r="U104" s="280"/>
      <c r="V104" s="289"/>
      <c r="W104" s="280"/>
      <c r="X104" s="280"/>
    </row>
    <row r="105" spans="1:24" x14ac:dyDescent="0.2">
      <c r="A105" s="281"/>
      <c r="B105" s="290"/>
      <c r="C105" s="288"/>
      <c r="D105" s="280"/>
      <c r="E105" s="280"/>
      <c r="F105" s="280"/>
      <c r="G105" s="280"/>
      <c r="H105" s="280"/>
      <c r="I105" s="280"/>
      <c r="J105" s="280"/>
      <c r="K105" s="280"/>
      <c r="L105" s="280"/>
      <c r="M105" s="280"/>
      <c r="N105" s="280"/>
      <c r="O105" s="280"/>
      <c r="P105" s="280"/>
      <c r="Q105" s="280"/>
      <c r="R105" s="280"/>
      <c r="S105" s="280"/>
      <c r="T105" s="280"/>
      <c r="U105" s="280"/>
      <c r="V105" s="289"/>
      <c r="W105" s="280"/>
      <c r="X105" s="280"/>
    </row>
    <row r="106" spans="1:24" x14ac:dyDescent="0.2">
      <c r="A106" s="281"/>
      <c r="B106" s="290"/>
      <c r="C106" s="288"/>
      <c r="D106" s="280"/>
      <c r="E106" s="280"/>
      <c r="F106" s="280"/>
      <c r="G106" s="280"/>
      <c r="H106" s="280"/>
      <c r="I106" s="280"/>
      <c r="J106" s="280"/>
      <c r="K106" s="280"/>
      <c r="L106" s="280"/>
      <c r="M106" s="280"/>
      <c r="N106" s="280"/>
      <c r="O106" s="280"/>
      <c r="P106" s="280"/>
      <c r="Q106" s="280"/>
      <c r="R106" s="280"/>
      <c r="S106" s="280"/>
      <c r="T106" s="280"/>
      <c r="U106" s="280"/>
      <c r="V106" s="289"/>
      <c r="W106" s="280"/>
      <c r="X106" s="280"/>
    </row>
    <row r="107" spans="1:24" x14ac:dyDescent="0.2">
      <c r="A107" s="281"/>
      <c r="B107" s="290"/>
      <c r="C107" s="288"/>
      <c r="D107" s="280"/>
      <c r="E107" s="280"/>
      <c r="F107" s="280"/>
      <c r="G107" s="280"/>
      <c r="H107" s="280"/>
      <c r="I107" s="280"/>
      <c r="J107" s="280"/>
      <c r="K107" s="280"/>
      <c r="L107" s="280"/>
      <c r="M107" s="280"/>
      <c r="N107" s="280"/>
      <c r="O107" s="280"/>
      <c r="P107" s="280"/>
      <c r="Q107" s="280"/>
      <c r="R107" s="280"/>
      <c r="S107" s="280"/>
      <c r="T107" s="280"/>
      <c r="U107" s="280"/>
      <c r="V107" s="289"/>
      <c r="W107" s="280"/>
      <c r="X107" s="280"/>
    </row>
    <row r="108" spans="1:24" x14ac:dyDescent="0.2">
      <c r="A108" s="281"/>
      <c r="B108" s="290"/>
      <c r="C108" s="288"/>
      <c r="D108" s="280"/>
      <c r="E108" s="280"/>
      <c r="F108" s="280"/>
      <c r="G108" s="280"/>
      <c r="H108" s="280"/>
      <c r="I108" s="280"/>
      <c r="J108" s="280"/>
      <c r="K108" s="280"/>
      <c r="L108" s="280"/>
      <c r="M108" s="280"/>
      <c r="N108" s="280"/>
      <c r="O108" s="280"/>
      <c r="P108" s="280"/>
      <c r="Q108" s="280"/>
      <c r="R108" s="280"/>
      <c r="S108" s="280"/>
      <c r="T108" s="280"/>
      <c r="U108" s="280"/>
      <c r="V108" s="289"/>
      <c r="W108" s="280"/>
      <c r="X108" s="280"/>
    </row>
  </sheetData>
  <sheetProtection algorithmName="SHA-512" hashValue="9iQuWRfxAZBX6T843jbrPYSO5WEgdFqdQR1S4RCjbCPpgGbyvWZ1k1PrhWfb58AR56kOgH+KN2le/VYcyRSI7w==" saltValue="C4SRFBuE3Ptx6TXZaNx6cQ==" spinCount="100000" sheet="1" objects="1" scenarios="1"/>
  <mergeCells count="295">
    <mergeCell ref="C30:J30"/>
    <mergeCell ref="K30:M30"/>
    <mergeCell ref="N30:P30"/>
    <mergeCell ref="Q30:S30"/>
    <mergeCell ref="T30:U30"/>
    <mergeCell ref="C28:J28"/>
    <mergeCell ref="K28:M28"/>
    <mergeCell ref="N28:P28"/>
    <mergeCell ref="Q28:S28"/>
    <mergeCell ref="T27:U27"/>
    <mergeCell ref="C26:J26"/>
    <mergeCell ref="K26:M26"/>
    <mergeCell ref="N26:P26"/>
    <mergeCell ref="Q26:S26"/>
    <mergeCell ref="T28:U28"/>
    <mergeCell ref="C29:U29"/>
    <mergeCell ref="C16:J16"/>
    <mergeCell ref="K16:M16"/>
    <mergeCell ref="N16:P16"/>
    <mergeCell ref="Q16:S16"/>
    <mergeCell ref="C17:J17"/>
    <mergeCell ref="Q17:S17"/>
    <mergeCell ref="Q18:S18"/>
    <mergeCell ref="C27:J27"/>
    <mergeCell ref="K27:M27"/>
    <mergeCell ref="N27:P27"/>
    <mergeCell ref="Q27:S27"/>
    <mergeCell ref="C19:J19"/>
    <mergeCell ref="K19:M19"/>
    <mergeCell ref="N19:P19"/>
    <mergeCell ref="Q19:S19"/>
    <mergeCell ref="C18:J18"/>
    <mergeCell ref="K18:M18"/>
    <mergeCell ref="K17:M17"/>
    <mergeCell ref="N17:P17"/>
    <mergeCell ref="T19:U19"/>
    <mergeCell ref="N20:P20"/>
    <mergeCell ref="Q20:S20"/>
    <mergeCell ref="AA2:AB2"/>
    <mergeCell ref="C3:J3"/>
    <mergeCell ref="K3:M3"/>
    <mergeCell ref="N3:P3"/>
    <mergeCell ref="Q3:S3"/>
    <mergeCell ref="T3:U3"/>
    <mergeCell ref="K13:M13"/>
    <mergeCell ref="N13:P13"/>
    <mergeCell ref="Q13:S13"/>
    <mergeCell ref="C8:J8"/>
    <mergeCell ref="K8:M8"/>
    <mergeCell ref="N8:P8"/>
    <mergeCell ref="Q8:S8"/>
    <mergeCell ref="C4:U4"/>
    <mergeCell ref="B2:U2"/>
    <mergeCell ref="K6:M6"/>
    <mergeCell ref="N6:P6"/>
    <mergeCell ref="C13:J13"/>
    <mergeCell ref="C9:J9"/>
    <mergeCell ref="K9:M9"/>
    <mergeCell ref="N9:P9"/>
    <mergeCell ref="Q9:S9"/>
    <mergeCell ref="T9:U9"/>
    <mergeCell ref="AA65:AB65"/>
    <mergeCell ref="AA67:AB67"/>
    <mergeCell ref="C69:N69"/>
    <mergeCell ref="C25:J25"/>
    <mergeCell ref="K25:M25"/>
    <mergeCell ref="N25:P25"/>
    <mergeCell ref="Q25:S25"/>
    <mergeCell ref="T23:U23"/>
    <mergeCell ref="T26:U26"/>
    <mergeCell ref="K31:M31"/>
    <mergeCell ref="N31:P31"/>
    <mergeCell ref="Q31:S31"/>
    <mergeCell ref="T33:U33"/>
    <mergeCell ref="C34:J34"/>
    <mergeCell ref="K34:M34"/>
    <mergeCell ref="N34:P34"/>
    <mergeCell ref="Q34:S34"/>
    <mergeCell ref="T34:U34"/>
    <mergeCell ref="N18:P18"/>
    <mergeCell ref="C33:J33"/>
    <mergeCell ref="C70:N70"/>
    <mergeCell ref="C65:J65"/>
    <mergeCell ref="K65:M65"/>
    <mergeCell ref="T65:U65"/>
    <mergeCell ref="N65:P65"/>
    <mergeCell ref="Q65:S65"/>
    <mergeCell ref="C71:N71"/>
    <mergeCell ref="C5:J5"/>
    <mergeCell ref="K5:M5"/>
    <mergeCell ref="N5:P5"/>
    <mergeCell ref="Q5:S5"/>
    <mergeCell ref="T5:U5"/>
    <mergeCell ref="C6:J6"/>
    <mergeCell ref="C63:U63"/>
    <mergeCell ref="T6:U6"/>
    <mergeCell ref="C15:U15"/>
    <mergeCell ref="C21:U21"/>
    <mergeCell ref="C24:U24"/>
    <mergeCell ref="C7:J7"/>
    <mergeCell ref="K7:M7"/>
    <mergeCell ref="N7:P7"/>
    <mergeCell ref="Q7:S7"/>
    <mergeCell ref="T7:U7"/>
    <mergeCell ref="T8:U8"/>
    <mergeCell ref="Q6:S6"/>
    <mergeCell ref="T18:U18"/>
    <mergeCell ref="T13:U13"/>
    <mergeCell ref="T16:U16"/>
    <mergeCell ref="T17:U17"/>
    <mergeCell ref="C47:J47"/>
    <mergeCell ref="C75:N75"/>
    <mergeCell ref="C76:N76"/>
    <mergeCell ref="C72:N72"/>
    <mergeCell ref="C73:N73"/>
    <mergeCell ref="C74:N74"/>
    <mergeCell ref="T20:U20"/>
    <mergeCell ref="T22:U22"/>
    <mergeCell ref="C20:J20"/>
    <mergeCell ref="K20:M20"/>
    <mergeCell ref="C22:J22"/>
    <mergeCell ref="K22:M22"/>
    <mergeCell ref="N22:P22"/>
    <mergeCell ref="Q22:S22"/>
    <mergeCell ref="T25:U25"/>
    <mergeCell ref="C23:J23"/>
    <mergeCell ref="K23:M23"/>
    <mergeCell ref="N23:P23"/>
    <mergeCell ref="Q23:S23"/>
    <mergeCell ref="K33:M33"/>
    <mergeCell ref="N33:P33"/>
    <mergeCell ref="Q33:S33"/>
    <mergeCell ref="T31:U31"/>
    <mergeCell ref="C32:J32"/>
    <mergeCell ref="K32:M32"/>
    <mergeCell ref="N32:P32"/>
    <mergeCell ref="Q32:S32"/>
    <mergeCell ref="T32:U32"/>
    <mergeCell ref="C31:J31"/>
    <mergeCell ref="Q38:S38"/>
    <mergeCell ref="T38:U38"/>
    <mergeCell ref="C41:J41"/>
    <mergeCell ref="K41:M41"/>
    <mergeCell ref="N41:P41"/>
    <mergeCell ref="Q41:S41"/>
    <mergeCell ref="T41:U41"/>
    <mergeCell ref="C38:J38"/>
    <mergeCell ref="K38:M38"/>
    <mergeCell ref="N38:P38"/>
    <mergeCell ref="C39:J39"/>
    <mergeCell ref="K39:M39"/>
    <mergeCell ref="N39:P39"/>
    <mergeCell ref="Q39:S39"/>
    <mergeCell ref="T39:U39"/>
    <mergeCell ref="C40:J40"/>
    <mergeCell ref="K40:M40"/>
    <mergeCell ref="N40:P40"/>
    <mergeCell ref="Q40:S40"/>
    <mergeCell ref="T40:U40"/>
    <mergeCell ref="T42:U42"/>
    <mergeCell ref="C43:J43"/>
    <mergeCell ref="K43:M43"/>
    <mergeCell ref="N43:P43"/>
    <mergeCell ref="Q43:S43"/>
    <mergeCell ref="T43:U43"/>
    <mergeCell ref="C42:J42"/>
    <mergeCell ref="K42:M42"/>
    <mergeCell ref="N42:P42"/>
    <mergeCell ref="Q42:S42"/>
    <mergeCell ref="K44:M44"/>
    <mergeCell ref="N44:P44"/>
    <mergeCell ref="Q44:S44"/>
    <mergeCell ref="T44:U44"/>
    <mergeCell ref="T45:U45"/>
    <mergeCell ref="C46:J46"/>
    <mergeCell ref="K46:M46"/>
    <mergeCell ref="N46:P46"/>
    <mergeCell ref="Q46:S46"/>
    <mergeCell ref="T46:U46"/>
    <mergeCell ref="K45:M45"/>
    <mergeCell ref="N45:P45"/>
    <mergeCell ref="Q45:S45"/>
    <mergeCell ref="C44:J44"/>
    <mergeCell ref="C45:J45"/>
    <mergeCell ref="T47:U47"/>
    <mergeCell ref="C48:J48"/>
    <mergeCell ref="K48:M48"/>
    <mergeCell ref="N48:P48"/>
    <mergeCell ref="Q48:S48"/>
    <mergeCell ref="T48:U48"/>
    <mergeCell ref="K47:M47"/>
    <mergeCell ref="N47:P47"/>
    <mergeCell ref="Q47:S47"/>
    <mergeCell ref="C51:U51"/>
    <mergeCell ref="T49:U49"/>
    <mergeCell ref="C50:J50"/>
    <mergeCell ref="K50:M50"/>
    <mergeCell ref="N50:P50"/>
    <mergeCell ref="Q50:S50"/>
    <mergeCell ref="T50:U50"/>
    <mergeCell ref="K49:M49"/>
    <mergeCell ref="T52:U52"/>
    <mergeCell ref="C49:J49"/>
    <mergeCell ref="N49:P49"/>
    <mergeCell ref="Q49:S49"/>
    <mergeCell ref="C53:J53"/>
    <mergeCell ref="K53:M53"/>
    <mergeCell ref="N53:P53"/>
    <mergeCell ref="Q53:S53"/>
    <mergeCell ref="T53:U53"/>
    <mergeCell ref="C52:J52"/>
    <mergeCell ref="K52:M52"/>
    <mergeCell ref="N52:P52"/>
    <mergeCell ref="Q52:S52"/>
    <mergeCell ref="N54:P54"/>
    <mergeCell ref="Q54:S54"/>
    <mergeCell ref="T54:U54"/>
    <mergeCell ref="C54:J54"/>
    <mergeCell ref="K54:M54"/>
    <mergeCell ref="T55:U55"/>
    <mergeCell ref="C56:J56"/>
    <mergeCell ref="K56:M56"/>
    <mergeCell ref="N56:P56"/>
    <mergeCell ref="Q56:S56"/>
    <mergeCell ref="T56:U56"/>
    <mergeCell ref="C55:J55"/>
    <mergeCell ref="K55:M55"/>
    <mergeCell ref="N55:P55"/>
    <mergeCell ref="Q55:S55"/>
    <mergeCell ref="T57:U57"/>
    <mergeCell ref="C59:J59"/>
    <mergeCell ref="K59:M59"/>
    <mergeCell ref="N59:P59"/>
    <mergeCell ref="Q59:S59"/>
    <mergeCell ref="T59:U59"/>
    <mergeCell ref="C57:J57"/>
    <mergeCell ref="K57:M57"/>
    <mergeCell ref="N57:P57"/>
    <mergeCell ref="Q57:S57"/>
    <mergeCell ref="C58:U58"/>
    <mergeCell ref="T60:U60"/>
    <mergeCell ref="C61:J61"/>
    <mergeCell ref="K61:M61"/>
    <mergeCell ref="N61:P61"/>
    <mergeCell ref="Q61:S61"/>
    <mergeCell ref="T61:U61"/>
    <mergeCell ref="C60:J60"/>
    <mergeCell ref="K60:M60"/>
    <mergeCell ref="N60:P60"/>
    <mergeCell ref="Q60:S60"/>
    <mergeCell ref="C64:J64"/>
    <mergeCell ref="K64:M64"/>
    <mergeCell ref="N64:P64"/>
    <mergeCell ref="Q64:S64"/>
    <mergeCell ref="T64:U64"/>
    <mergeCell ref="T62:U62"/>
    <mergeCell ref="C62:J62"/>
    <mergeCell ref="K62:M62"/>
    <mergeCell ref="N62:P62"/>
    <mergeCell ref="Q62:S62"/>
    <mergeCell ref="C14:J14"/>
    <mergeCell ref="K14:M14"/>
    <mergeCell ref="N14:P14"/>
    <mergeCell ref="Q14:S14"/>
    <mergeCell ref="T14:U14"/>
    <mergeCell ref="K10:M10"/>
    <mergeCell ref="N10:P10"/>
    <mergeCell ref="Q10:S10"/>
    <mergeCell ref="T10:U10"/>
    <mergeCell ref="C12:J12"/>
    <mergeCell ref="K12:M12"/>
    <mergeCell ref="N12:P12"/>
    <mergeCell ref="Q12:S12"/>
    <mergeCell ref="T12:U12"/>
    <mergeCell ref="C11:J11"/>
    <mergeCell ref="K11:M11"/>
    <mergeCell ref="N11:P11"/>
    <mergeCell ref="Q11:S11"/>
    <mergeCell ref="T11:U11"/>
    <mergeCell ref="C10:J10"/>
    <mergeCell ref="C37:J37"/>
    <mergeCell ref="K37:M37"/>
    <mergeCell ref="N37:P37"/>
    <mergeCell ref="Q37:S37"/>
    <mergeCell ref="T37:U37"/>
    <mergeCell ref="C35:J35"/>
    <mergeCell ref="K35:M35"/>
    <mergeCell ref="N35:P35"/>
    <mergeCell ref="Q35:S35"/>
    <mergeCell ref="T35:U35"/>
    <mergeCell ref="C36:J36"/>
    <mergeCell ref="K36:M36"/>
    <mergeCell ref="N36:P36"/>
    <mergeCell ref="Q36:S36"/>
    <mergeCell ref="T36:U36"/>
  </mergeCells>
  <phoneticPr fontId="0" type="noConversion"/>
  <conditionalFormatting sqref="B72">
    <cfRule type="expression" dxfId="340" priority="81" stopIfTrue="1">
      <formula>D72&gt;0</formula>
    </cfRule>
  </conditionalFormatting>
  <conditionalFormatting sqref="K61 K16:M20 K22:M23 K25:M28 K59:M60 K52:M57 K62:M62 K13:M13 K31:M34 K41:M50 K38:M38 K5:M8 K64:M65">
    <cfRule type="cellIs" dxfId="339" priority="82" stopIfTrue="1" operator="lessThan">
      <formula>Q5</formula>
    </cfRule>
    <cfRule type="cellIs" dxfId="338" priority="83" stopIfTrue="1" operator="greaterThan">
      <formula>N5</formula>
    </cfRule>
  </conditionalFormatting>
  <conditionalFormatting sqref="Q16:S20 Q22:S23 Q25:S28 Q59:S60 Q52:S57 Q61:Q62 Q13:S13 Q31:S34 Q41:S50 Q38:S38 Q5:S8 Q64:Q65">
    <cfRule type="cellIs" dxfId="337" priority="84" stopIfTrue="1" operator="greaterThan">
      <formula>N5</formula>
    </cfRule>
  </conditionalFormatting>
  <conditionalFormatting sqref="B74">
    <cfRule type="cellIs" dxfId="336" priority="85" stopIfTrue="1" operator="greaterThan">
      <formula>C74</formula>
    </cfRule>
    <cfRule type="cellIs" dxfId="335" priority="86" stopIfTrue="1" operator="lessThan">
      <formula>#REF!</formula>
    </cfRule>
  </conditionalFormatting>
  <conditionalFormatting sqref="C61 C16:J20 C22:J23 C25:J28 C59:J60 C52:J57 C62:J62 C13:J13 C31:J34 C41:J50 C38:J38 C5:J8 C64:J64">
    <cfRule type="expression" dxfId="334" priority="87" stopIfTrue="1">
      <formula>N5=Q5</formula>
    </cfRule>
  </conditionalFormatting>
  <conditionalFormatting sqref="AA16:AA20 AA22:AA23 AA25:AA28 AA52:AA57 AA59:AA62 AA13 AA31:AA34 AA41:AA50 AA38 AA5:AA8 AA64">
    <cfRule type="expression" dxfId="333" priority="88" stopIfTrue="1">
      <formula>N5=Q5</formula>
    </cfRule>
  </conditionalFormatting>
  <conditionalFormatting sqref="T16:U20 T22:U23 T25:U28 T52:U57 T59:U62 T13:U13 T31:U34 T41:U50 T38:U38 T5:U8 T64:U65">
    <cfRule type="expression" dxfId="332" priority="89" stopIfTrue="1">
      <formula>Q5=0</formula>
    </cfRule>
  </conditionalFormatting>
  <conditionalFormatting sqref="AB64 AB59:AB62 AB52:AB57 AB25:AB28 AB22:AB23 AB16:AB20 AB5:AB14 AB31:AB50">
    <cfRule type="cellIs" dxfId="331" priority="90" stopIfTrue="1" operator="equal">
      <formula>"a"</formula>
    </cfRule>
    <cfRule type="cellIs" dxfId="330" priority="91" stopIfTrue="1" operator="equal">
      <formula>"s"</formula>
    </cfRule>
  </conditionalFormatting>
  <conditionalFormatting sqref="K10:M10">
    <cfRule type="cellIs" dxfId="329" priority="73" stopIfTrue="1" operator="lessThan">
      <formula>Q10</formula>
    </cfRule>
    <cfRule type="cellIs" dxfId="328" priority="74" stopIfTrue="1" operator="greaterThan">
      <formula>N10</formula>
    </cfRule>
  </conditionalFormatting>
  <conditionalFormatting sqref="Q10:S10">
    <cfRule type="cellIs" dxfId="327" priority="75" stopIfTrue="1" operator="greaterThan">
      <formula>N10</formula>
    </cfRule>
  </conditionalFormatting>
  <conditionalFormatting sqref="C10:J10">
    <cfRule type="expression" dxfId="326" priority="76" stopIfTrue="1">
      <formula>N10=Q10</formula>
    </cfRule>
  </conditionalFormatting>
  <conditionalFormatting sqref="AA10">
    <cfRule type="expression" dxfId="325" priority="77" stopIfTrue="1">
      <formula>N10=Q10</formula>
    </cfRule>
  </conditionalFormatting>
  <conditionalFormatting sqref="T10:U10">
    <cfRule type="expression" dxfId="324" priority="78" stopIfTrue="1">
      <formula>Q10=0</formula>
    </cfRule>
  </conditionalFormatting>
  <conditionalFormatting sqref="K12:M12">
    <cfRule type="cellIs" dxfId="323" priority="65" stopIfTrue="1" operator="lessThan">
      <formula>Q12</formula>
    </cfRule>
    <cfRule type="cellIs" dxfId="322" priority="66" stopIfTrue="1" operator="greaterThan">
      <formula>N12</formula>
    </cfRule>
  </conditionalFormatting>
  <conditionalFormatting sqref="Q12:S12">
    <cfRule type="cellIs" dxfId="321" priority="67" stopIfTrue="1" operator="greaterThan">
      <formula>N12</formula>
    </cfRule>
  </conditionalFormatting>
  <conditionalFormatting sqref="C12:J12">
    <cfRule type="expression" dxfId="320" priority="68" stopIfTrue="1">
      <formula>N12=Q12</formula>
    </cfRule>
  </conditionalFormatting>
  <conditionalFormatting sqref="AA12">
    <cfRule type="expression" dxfId="319" priority="69" stopIfTrue="1">
      <formula>N12=Q12</formula>
    </cfRule>
  </conditionalFormatting>
  <conditionalFormatting sqref="T12:U12">
    <cfRule type="expression" dxfId="318" priority="70" stopIfTrue="1">
      <formula>Q12=0</formula>
    </cfRule>
  </conditionalFormatting>
  <conditionalFormatting sqref="K39:M39">
    <cfRule type="cellIs" dxfId="317" priority="57" stopIfTrue="1" operator="lessThan">
      <formula>Q39</formula>
    </cfRule>
    <cfRule type="cellIs" dxfId="316" priority="58" stopIfTrue="1" operator="greaterThan">
      <formula>N39</formula>
    </cfRule>
  </conditionalFormatting>
  <conditionalFormatting sqref="Q39:S39">
    <cfRule type="cellIs" dxfId="315" priority="59" stopIfTrue="1" operator="greaterThan">
      <formula>N39</formula>
    </cfRule>
  </conditionalFormatting>
  <conditionalFormatting sqref="C39:J39">
    <cfRule type="expression" dxfId="314" priority="60" stopIfTrue="1">
      <formula>N39=Q39</formula>
    </cfRule>
  </conditionalFormatting>
  <conditionalFormatting sqref="AA39">
    <cfRule type="expression" dxfId="313" priority="61" stopIfTrue="1">
      <formula>N39=Q39</formula>
    </cfRule>
  </conditionalFormatting>
  <conditionalFormatting sqref="T39:U39">
    <cfRule type="expression" dxfId="312" priority="62" stopIfTrue="1">
      <formula>Q39=0</formula>
    </cfRule>
  </conditionalFormatting>
  <conditionalFormatting sqref="K40:M40">
    <cfRule type="cellIs" dxfId="311" priority="49" stopIfTrue="1" operator="lessThan">
      <formula>Q40</formula>
    </cfRule>
    <cfRule type="cellIs" dxfId="310" priority="50" stopIfTrue="1" operator="greaterThan">
      <formula>N40</formula>
    </cfRule>
  </conditionalFormatting>
  <conditionalFormatting sqref="Q40:S40">
    <cfRule type="cellIs" dxfId="309" priority="51" stopIfTrue="1" operator="greaterThan">
      <formula>N40</formula>
    </cfRule>
  </conditionalFormatting>
  <conditionalFormatting sqref="C40:J40">
    <cfRule type="expression" dxfId="308" priority="52" stopIfTrue="1">
      <formula>N40=Q40</formula>
    </cfRule>
  </conditionalFormatting>
  <conditionalFormatting sqref="AA40">
    <cfRule type="expression" dxfId="307" priority="53" stopIfTrue="1">
      <formula>N40=Q40</formula>
    </cfRule>
  </conditionalFormatting>
  <conditionalFormatting sqref="T40:U40">
    <cfRule type="expression" dxfId="306" priority="54" stopIfTrue="1">
      <formula>Q40=0</formula>
    </cfRule>
  </conditionalFormatting>
  <conditionalFormatting sqref="K11:M11">
    <cfRule type="cellIs" dxfId="305" priority="41" stopIfTrue="1" operator="lessThan">
      <formula>Q11</formula>
    </cfRule>
    <cfRule type="cellIs" dxfId="304" priority="42" stopIfTrue="1" operator="greaterThan">
      <formula>N11</formula>
    </cfRule>
  </conditionalFormatting>
  <conditionalFormatting sqref="Q11:S11">
    <cfRule type="cellIs" dxfId="303" priority="43" stopIfTrue="1" operator="greaterThan">
      <formula>N11</formula>
    </cfRule>
  </conditionalFormatting>
  <conditionalFormatting sqref="C11:J11">
    <cfRule type="expression" dxfId="302" priority="44" stopIfTrue="1">
      <formula>N11=Q11</formula>
    </cfRule>
  </conditionalFormatting>
  <conditionalFormatting sqref="AA11">
    <cfRule type="expression" dxfId="301" priority="45" stopIfTrue="1">
      <formula>N11=Q11</formula>
    </cfRule>
  </conditionalFormatting>
  <conditionalFormatting sqref="T11:U11">
    <cfRule type="expression" dxfId="300" priority="46" stopIfTrue="1">
      <formula>Q11=0</formula>
    </cfRule>
  </conditionalFormatting>
  <conditionalFormatting sqref="K9:M9">
    <cfRule type="cellIs" dxfId="299" priority="33" stopIfTrue="1" operator="lessThan">
      <formula>Q9</formula>
    </cfRule>
    <cfRule type="cellIs" dxfId="298" priority="34" stopIfTrue="1" operator="greaterThan">
      <formula>N9</formula>
    </cfRule>
  </conditionalFormatting>
  <conditionalFormatting sqref="Q9:S9">
    <cfRule type="cellIs" dxfId="297" priority="35" stopIfTrue="1" operator="greaterThan">
      <formula>N9</formula>
    </cfRule>
  </conditionalFormatting>
  <conditionalFormatting sqref="C9:J9">
    <cfRule type="expression" dxfId="296" priority="36" stopIfTrue="1">
      <formula>N9=Q9</formula>
    </cfRule>
  </conditionalFormatting>
  <conditionalFormatting sqref="AA9">
    <cfRule type="expression" dxfId="295" priority="37" stopIfTrue="1">
      <formula>N9=Q9</formula>
    </cfRule>
  </conditionalFormatting>
  <conditionalFormatting sqref="T9:U9">
    <cfRule type="expression" dxfId="294" priority="38" stopIfTrue="1">
      <formula>Q9=0</formula>
    </cfRule>
  </conditionalFormatting>
  <conditionalFormatting sqref="K14:M14">
    <cfRule type="cellIs" dxfId="293" priority="25" stopIfTrue="1" operator="lessThan">
      <formula>Q14</formula>
    </cfRule>
    <cfRule type="cellIs" dxfId="292" priority="26" stopIfTrue="1" operator="greaterThan">
      <formula>N14</formula>
    </cfRule>
  </conditionalFormatting>
  <conditionalFormatting sqref="Q14:S14">
    <cfRule type="cellIs" dxfId="291" priority="27" stopIfTrue="1" operator="greaterThan">
      <formula>N14</formula>
    </cfRule>
  </conditionalFormatting>
  <conditionalFormatting sqref="C14:J14">
    <cfRule type="expression" dxfId="290" priority="28" stopIfTrue="1">
      <formula>N14=Q14</formula>
    </cfRule>
  </conditionalFormatting>
  <conditionalFormatting sqref="AA14">
    <cfRule type="expression" dxfId="289" priority="29" stopIfTrue="1">
      <formula>N14=Q14</formula>
    </cfRule>
  </conditionalFormatting>
  <conditionalFormatting sqref="T14:U14">
    <cfRule type="expression" dxfId="288" priority="30" stopIfTrue="1">
      <formula>Q14=0</formula>
    </cfRule>
  </conditionalFormatting>
  <conditionalFormatting sqref="K35:M35">
    <cfRule type="cellIs" dxfId="287" priority="17" stopIfTrue="1" operator="lessThan">
      <formula>Q35</formula>
    </cfRule>
    <cfRule type="cellIs" dxfId="286" priority="18" stopIfTrue="1" operator="greaterThan">
      <formula>N35</formula>
    </cfRule>
  </conditionalFormatting>
  <conditionalFormatting sqref="Q35:S35">
    <cfRule type="cellIs" dxfId="285" priority="19" stopIfTrue="1" operator="greaterThan">
      <formula>N35</formula>
    </cfRule>
  </conditionalFormatting>
  <conditionalFormatting sqref="C35:J35">
    <cfRule type="expression" dxfId="284" priority="20" stopIfTrue="1">
      <formula>N35=Q35</formula>
    </cfRule>
  </conditionalFormatting>
  <conditionalFormatting sqref="AA35">
    <cfRule type="expression" dxfId="283" priority="21" stopIfTrue="1">
      <formula>N35=Q35</formula>
    </cfRule>
  </conditionalFormatting>
  <conditionalFormatting sqref="T35:U35">
    <cfRule type="expression" dxfId="282" priority="22" stopIfTrue="1">
      <formula>Q35=0</formula>
    </cfRule>
  </conditionalFormatting>
  <conditionalFormatting sqref="K36:M37">
    <cfRule type="cellIs" dxfId="281" priority="9" stopIfTrue="1" operator="lessThan">
      <formula>Q36</formula>
    </cfRule>
    <cfRule type="cellIs" dxfId="280" priority="10" stopIfTrue="1" operator="greaterThan">
      <formula>N36</formula>
    </cfRule>
  </conditionalFormatting>
  <conditionalFormatting sqref="Q36:S37">
    <cfRule type="cellIs" dxfId="279" priority="11" stopIfTrue="1" operator="greaterThan">
      <formula>N36</formula>
    </cfRule>
  </conditionalFormatting>
  <conditionalFormatting sqref="C36:J37">
    <cfRule type="expression" dxfId="278" priority="12" stopIfTrue="1">
      <formula>N36=Q36</formula>
    </cfRule>
  </conditionalFormatting>
  <conditionalFormatting sqref="AA36:AA37">
    <cfRule type="expression" dxfId="277" priority="13" stopIfTrue="1">
      <formula>N36=Q36</formula>
    </cfRule>
  </conditionalFormatting>
  <conditionalFormatting sqref="T36:U37">
    <cfRule type="expression" dxfId="276" priority="14" stopIfTrue="1">
      <formula>Q36=0</formula>
    </cfRule>
  </conditionalFormatting>
  <conditionalFormatting sqref="K30:M30">
    <cfRule type="cellIs" dxfId="275" priority="1" stopIfTrue="1" operator="lessThan">
      <formula>Q30</formula>
    </cfRule>
    <cfRule type="cellIs" dxfId="274" priority="2" stopIfTrue="1" operator="greaterThan">
      <formula>N30</formula>
    </cfRule>
  </conditionalFormatting>
  <conditionalFormatting sqref="Q30:S30">
    <cfRule type="cellIs" dxfId="273" priority="3" stopIfTrue="1" operator="greaterThan">
      <formula>N30</formula>
    </cfRule>
  </conditionalFormatting>
  <conditionalFormatting sqref="C30:J30">
    <cfRule type="expression" dxfId="272" priority="4" stopIfTrue="1">
      <formula>N30=Q30</formula>
    </cfRule>
  </conditionalFormatting>
  <conditionalFormatting sqref="AA30">
    <cfRule type="expression" dxfId="271" priority="5" stopIfTrue="1">
      <formula>N30=Q30</formula>
    </cfRule>
  </conditionalFormatting>
  <conditionalFormatting sqref="T30:U30">
    <cfRule type="expression" dxfId="270" priority="6" stopIfTrue="1">
      <formula>Q30=0</formula>
    </cfRule>
  </conditionalFormatting>
  <conditionalFormatting sqref="AB30">
    <cfRule type="cellIs" dxfId="269" priority="7" stopIfTrue="1" operator="equal">
      <formula>"a"</formula>
    </cfRule>
    <cfRule type="cellIs" dxfId="268" priority="8" stopIfTrue="1" operator="equal">
      <formula>"s"</formula>
    </cfRule>
  </conditionalFormatting>
  <printOptions horizontalCentered="1"/>
  <pageMargins left="0.35433070866141736" right="0.35433070866141736" top="0.15748031496062992" bottom="0.27559055118110237" header="0.11811023622047245" footer="0.11811023622047245"/>
  <pageSetup paperSize="9" scale="44" orientation="landscape" r:id="rId1"/>
  <headerFooter alignWithMargins="0">
    <oddFooter xml:space="preserve">&amp;L&amp;11CKL LNG / VERSION 2023 / 1.0&amp;C&amp;11LMC-09&amp;R&amp;11&amp;P of  &amp;N   </oddFooter>
  </headerFooter>
  <rowBreaks count="1" manualBreakCount="1">
    <brk id="40"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FF726-9EAF-4F97-A0E0-84C320936F71}">
  <dimension ref="A1:BB195"/>
  <sheetViews>
    <sheetView zoomScale="75" zoomScaleNormal="75" zoomScaleSheetLayoutView="70" workbookViewId="0">
      <pane xSplit="14" ySplit="8" topLeftCell="O9" activePane="bottomRight" state="frozen"/>
      <selection pane="topRight" activeCell="M1" sqref="M1"/>
      <selection pane="bottomLeft" activeCell="A9" sqref="A9"/>
      <selection pane="bottomRight" activeCell="M1" sqref="M1"/>
    </sheetView>
  </sheetViews>
  <sheetFormatPr defaultColWidth="9.140625" defaultRowHeight="15.75" x14ac:dyDescent="0.25"/>
  <cols>
    <col min="1" max="1" width="5" style="624" customWidth="1"/>
    <col min="2" max="3" width="5" style="624" bestFit="1" customWidth="1"/>
    <col min="4" max="4" width="84.85546875" style="624" customWidth="1"/>
    <col min="5" max="5" width="6.7109375" style="624" customWidth="1"/>
    <col min="6" max="12" width="5.7109375" style="624" customWidth="1"/>
    <col min="13" max="13" width="7.28515625" style="621" customWidth="1"/>
    <col min="14" max="14" width="8.7109375" style="622" hidden="1" customWidth="1"/>
    <col min="15" max="15" width="9.85546875" style="624" customWidth="1"/>
    <col min="16" max="16" width="17.7109375" style="624" bestFit="1" customWidth="1"/>
    <col min="17" max="27" width="9.140625" style="624"/>
    <col min="28" max="28" width="9.140625" style="624" customWidth="1"/>
    <col min="29" max="29" width="28" style="624" hidden="1" customWidth="1"/>
    <col min="30" max="30" width="0" style="624" hidden="1" customWidth="1"/>
    <col min="31" max="16384" width="9.140625" style="624"/>
  </cols>
  <sheetData>
    <row r="1" spans="1:54" ht="15.75" customHeight="1" x14ac:dyDescent="0.25">
      <c r="A1" s="1106" t="str">
        <f>'Checklist - Basic Ship LNG'!A1</f>
        <v xml:space="preserve">GA Code: </v>
      </c>
      <c r="B1" s="1106"/>
      <c r="C1" s="1106"/>
      <c r="D1" s="1108" t="str">
        <f>'Checklist - Basic Ship LNG'!C1</f>
        <v xml:space="preserve">Ship name:   </v>
      </c>
      <c r="E1" s="620"/>
      <c r="F1" s="620"/>
      <c r="G1" s="1110" t="str">
        <f>'Checklist - Basic Ship LNG'!T1</f>
        <v xml:space="preserve">Date of Ship Survey:  </v>
      </c>
      <c r="H1" s="1110"/>
      <c r="I1" s="1110"/>
      <c r="J1" s="1110"/>
      <c r="K1" s="1110"/>
      <c r="L1" s="1110"/>
      <c r="O1" s="623"/>
      <c r="P1" s="623"/>
      <c r="Q1" s="623"/>
      <c r="R1" s="623"/>
      <c r="S1" s="623"/>
      <c r="T1" s="623"/>
      <c r="U1" s="623"/>
      <c r="V1" s="623"/>
      <c r="W1" s="623"/>
      <c r="X1" s="623"/>
      <c r="Y1" s="623"/>
      <c r="Z1" s="623"/>
      <c r="AA1" s="623"/>
      <c r="AB1" s="623"/>
      <c r="AC1" s="623"/>
      <c r="AD1" s="623"/>
      <c r="AE1" s="623"/>
      <c r="AF1" s="623"/>
      <c r="AG1" s="623"/>
      <c r="AH1" s="623"/>
      <c r="AI1" s="623"/>
      <c r="AJ1" s="623"/>
      <c r="AK1" s="623"/>
      <c r="AL1" s="623"/>
      <c r="AM1" s="623"/>
      <c r="AN1" s="623"/>
      <c r="AO1" s="623"/>
      <c r="AP1" s="623"/>
      <c r="AQ1" s="623"/>
      <c r="AR1" s="623"/>
      <c r="AS1" s="623"/>
      <c r="AT1" s="623"/>
      <c r="AU1" s="623"/>
      <c r="AV1" s="623"/>
      <c r="AW1" s="623"/>
      <c r="AX1" s="623"/>
      <c r="AY1" s="623"/>
      <c r="AZ1" s="623"/>
      <c r="BA1" s="623"/>
      <c r="BB1" s="623"/>
    </row>
    <row r="2" spans="1:54" x14ac:dyDescent="0.25">
      <c r="A2" s="1107"/>
      <c r="B2" s="1107"/>
      <c r="C2" s="1107"/>
      <c r="D2" s="1109"/>
      <c r="E2" s="625"/>
      <c r="F2" s="625"/>
      <c r="G2" s="1111"/>
      <c r="H2" s="1111"/>
      <c r="I2" s="1111"/>
      <c r="J2" s="1111"/>
      <c r="K2" s="1111"/>
      <c r="L2" s="1111"/>
      <c r="O2" s="623"/>
      <c r="P2" s="623"/>
      <c r="Q2" s="623"/>
      <c r="R2" s="623"/>
      <c r="S2" s="623"/>
      <c r="T2" s="623"/>
      <c r="U2" s="623"/>
      <c r="V2" s="623"/>
      <c r="W2" s="623"/>
      <c r="X2" s="623"/>
      <c r="Y2" s="623"/>
      <c r="Z2" s="623"/>
      <c r="AA2" s="623"/>
      <c r="AB2" s="623"/>
      <c r="AC2" s="623"/>
      <c r="AD2" s="623"/>
      <c r="AE2" s="623"/>
      <c r="AF2" s="623"/>
      <c r="AG2" s="623"/>
      <c r="AH2" s="623"/>
      <c r="AI2" s="623"/>
      <c r="AJ2" s="623"/>
      <c r="AK2" s="623"/>
      <c r="AL2" s="623"/>
      <c r="AM2" s="623"/>
      <c r="AN2" s="623"/>
      <c r="AO2" s="623"/>
      <c r="AP2" s="623"/>
      <c r="AQ2" s="623"/>
      <c r="AR2" s="623"/>
      <c r="AS2" s="623"/>
      <c r="AT2" s="623"/>
      <c r="AU2" s="623"/>
      <c r="AV2" s="623"/>
      <c r="AW2" s="623"/>
      <c r="AX2" s="623"/>
      <c r="AY2" s="623"/>
      <c r="AZ2" s="623"/>
      <c r="BA2" s="623"/>
      <c r="BB2" s="623"/>
    </row>
    <row r="3" spans="1:54" ht="30.75" customHeight="1" x14ac:dyDescent="0.25">
      <c r="A3" s="1112" t="s">
        <v>778</v>
      </c>
      <c r="B3" s="1112"/>
      <c r="C3" s="1112"/>
      <c r="D3" s="1112"/>
      <c r="E3" s="1112"/>
      <c r="F3" s="1112"/>
      <c r="G3" s="1112"/>
      <c r="H3" s="1112"/>
      <c r="I3" s="1112"/>
      <c r="J3" s="1112"/>
      <c r="K3" s="1112"/>
      <c r="L3" s="1112"/>
      <c r="O3" s="623"/>
      <c r="P3" s="623"/>
      <c r="Q3" s="623"/>
      <c r="R3" s="623"/>
      <c r="S3" s="623"/>
      <c r="T3" s="623"/>
      <c r="U3" s="623"/>
      <c r="V3" s="623"/>
      <c r="W3" s="623"/>
      <c r="X3" s="623"/>
      <c r="Y3" s="623"/>
      <c r="Z3" s="623"/>
      <c r="AA3" s="623"/>
      <c r="AB3" s="623"/>
      <c r="AC3" s="623"/>
      <c r="AD3" s="623"/>
      <c r="AE3" s="623"/>
      <c r="AF3" s="623"/>
      <c r="AG3" s="623"/>
      <c r="AH3" s="623"/>
      <c r="AI3" s="623"/>
      <c r="AJ3" s="623"/>
      <c r="AK3" s="623"/>
      <c r="AL3" s="623"/>
      <c r="AM3" s="623"/>
      <c r="AN3" s="623"/>
      <c r="AO3" s="623"/>
      <c r="AP3" s="623"/>
      <c r="AQ3" s="623"/>
      <c r="AR3" s="623"/>
      <c r="AS3" s="623"/>
      <c r="AT3" s="623"/>
      <c r="AU3" s="623"/>
      <c r="AV3" s="623"/>
      <c r="AW3" s="623"/>
      <c r="AX3" s="623"/>
      <c r="AY3" s="623"/>
      <c r="AZ3" s="623"/>
      <c r="BA3" s="623"/>
      <c r="BB3" s="623"/>
    </row>
    <row r="4" spans="1:54" x14ac:dyDescent="0.25">
      <c r="A4" s="1113"/>
      <c r="B4" s="1114"/>
      <c r="C4" s="1114"/>
      <c r="D4" s="1114"/>
      <c r="E4" s="1114"/>
      <c r="F4" s="1114"/>
      <c r="G4" s="1114"/>
      <c r="H4" s="1114"/>
      <c r="I4" s="1114"/>
      <c r="J4" s="1114"/>
      <c r="K4" s="1114"/>
      <c r="L4" s="1115"/>
      <c r="O4" s="623"/>
      <c r="P4" s="623"/>
      <c r="Q4" s="623"/>
      <c r="R4" s="623"/>
      <c r="S4" s="623"/>
      <c r="T4" s="623"/>
      <c r="U4" s="623"/>
      <c r="V4" s="623"/>
      <c r="W4" s="623"/>
      <c r="X4" s="623"/>
      <c r="Y4" s="623"/>
      <c r="Z4" s="623"/>
      <c r="AA4" s="623"/>
      <c r="AB4" s="623"/>
      <c r="AC4" s="623"/>
      <c r="AD4" s="623"/>
      <c r="AE4" s="623"/>
      <c r="AF4" s="623"/>
      <c r="AG4" s="623"/>
      <c r="AH4" s="623"/>
      <c r="AI4" s="623"/>
      <c r="AJ4" s="623"/>
      <c r="AK4" s="623"/>
      <c r="AL4" s="623"/>
      <c r="AM4" s="623"/>
      <c r="AN4" s="623"/>
      <c r="AO4" s="623"/>
      <c r="AP4" s="623"/>
      <c r="AQ4" s="623"/>
      <c r="AR4" s="623"/>
      <c r="AS4" s="623"/>
      <c r="AT4" s="623"/>
      <c r="AU4" s="623"/>
      <c r="AV4" s="623"/>
      <c r="AW4" s="623"/>
      <c r="AX4" s="623"/>
      <c r="AY4" s="623"/>
      <c r="AZ4" s="623"/>
      <c r="BA4" s="623"/>
      <c r="BB4" s="623"/>
    </row>
    <row r="5" spans="1:54" ht="37.5" customHeight="1" thickBot="1" x14ac:dyDescent="0.3">
      <c r="A5" s="1116" t="s">
        <v>779</v>
      </c>
      <c r="B5" s="1117"/>
      <c r="C5" s="1117"/>
      <c r="D5" s="1117"/>
      <c r="E5" s="1117"/>
      <c r="F5" s="1117"/>
      <c r="G5" s="1117"/>
      <c r="H5" s="1117"/>
      <c r="I5" s="1117"/>
      <c r="J5" s="1117"/>
      <c r="K5" s="1117"/>
      <c r="L5" s="1118"/>
      <c r="O5" s="623"/>
      <c r="P5" s="623"/>
      <c r="Q5" s="623"/>
      <c r="R5" s="623"/>
      <c r="S5" s="623"/>
      <c r="T5" s="623"/>
      <c r="U5" s="623"/>
      <c r="V5" s="623"/>
      <c r="W5" s="623"/>
      <c r="X5" s="623"/>
      <c r="Y5" s="623"/>
      <c r="Z5" s="623"/>
      <c r="AA5" s="623"/>
      <c r="AB5" s="623"/>
      <c r="AC5" s="623"/>
      <c r="AD5" s="623"/>
      <c r="AE5" s="623"/>
      <c r="AF5" s="623"/>
      <c r="AG5" s="623"/>
      <c r="AH5" s="623"/>
      <c r="AI5" s="623"/>
      <c r="AJ5" s="623"/>
      <c r="AK5" s="623"/>
      <c r="AL5" s="623"/>
      <c r="AM5" s="623"/>
      <c r="AN5" s="623"/>
      <c r="AO5" s="623"/>
      <c r="AP5" s="623"/>
      <c r="AQ5" s="623"/>
      <c r="AR5" s="623"/>
      <c r="AS5" s="623"/>
      <c r="AT5" s="623"/>
      <c r="AU5" s="623"/>
      <c r="AV5" s="623"/>
      <c r="AW5" s="623"/>
      <c r="AX5" s="623"/>
      <c r="AY5" s="623"/>
      <c r="AZ5" s="623"/>
      <c r="BA5" s="623"/>
      <c r="BB5" s="623"/>
    </row>
    <row r="6" spans="1:54" ht="16.5" customHeight="1" thickTop="1" x14ac:dyDescent="0.25">
      <c r="A6" s="1089" t="s">
        <v>780</v>
      </c>
      <c r="B6" s="1090"/>
      <c r="C6" s="1090"/>
      <c r="D6" s="1090"/>
      <c r="E6" s="1090"/>
      <c r="F6" s="1091"/>
      <c r="G6" s="1092"/>
      <c r="H6" s="1093"/>
      <c r="I6" s="1093"/>
      <c r="J6" s="1093"/>
      <c r="K6" s="1093"/>
      <c r="L6" s="1094"/>
      <c r="M6" s="626"/>
      <c r="O6" s="623"/>
      <c r="P6" s="623"/>
      <c r="Q6" s="623"/>
      <c r="R6" s="623"/>
      <c r="S6" s="623"/>
      <c r="T6" s="623"/>
      <c r="U6" s="623"/>
      <c r="V6" s="623"/>
      <c r="W6" s="623"/>
      <c r="X6" s="623"/>
      <c r="Y6" s="623"/>
      <c r="Z6" s="623"/>
      <c r="AA6" s="623"/>
      <c r="AB6" s="623"/>
      <c r="AC6" s="623"/>
      <c r="AD6" s="623"/>
      <c r="AE6" s="623"/>
      <c r="AF6" s="623"/>
      <c r="AG6" s="623"/>
      <c r="AH6" s="623"/>
      <c r="AI6" s="623"/>
      <c r="AJ6" s="623"/>
      <c r="AK6" s="623"/>
      <c r="AL6" s="623"/>
      <c r="AM6" s="623"/>
      <c r="AN6" s="623"/>
      <c r="AO6" s="623"/>
      <c r="AP6" s="623"/>
      <c r="AQ6" s="623"/>
      <c r="AR6" s="623"/>
      <c r="AS6" s="623"/>
      <c r="AT6" s="623"/>
      <c r="AU6" s="623"/>
      <c r="AV6" s="623"/>
      <c r="AW6" s="623"/>
      <c r="AX6" s="623"/>
      <c r="AY6" s="623"/>
      <c r="AZ6" s="623"/>
      <c r="BA6" s="623"/>
      <c r="BB6" s="623"/>
    </row>
    <row r="7" spans="1:54" ht="15.75" customHeight="1" x14ac:dyDescent="0.25">
      <c r="A7" s="1095" t="s">
        <v>1212</v>
      </c>
      <c r="B7" s="1096"/>
      <c r="C7" s="1096"/>
      <c r="D7" s="1096"/>
      <c r="E7" s="1096"/>
      <c r="F7" s="1097"/>
      <c r="G7" s="1098"/>
      <c r="H7" s="1099"/>
      <c r="I7" s="1099"/>
      <c r="J7" s="1099"/>
      <c r="K7" s="1099"/>
      <c r="L7" s="1100"/>
      <c r="M7" s="626"/>
      <c r="O7" s="623"/>
      <c r="P7" s="623"/>
      <c r="Q7" s="623"/>
      <c r="R7" s="623"/>
      <c r="S7" s="623"/>
      <c r="T7" s="623"/>
      <c r="U7" s="623"/>
      <c r="V7" s="623"/>
      <c r="W7" s="623"/>
      <c r="X7" s="623"/>
      <c r="Y7" s="623"/>
      <c r="Z7" s="623"/>
      <c r="AA7" s="623"/>
      <c r="AB7" s="623"/>
      <c r="AC7" s="623"/>
      <c r="AD7" s="623"/>
      <c r="AE7" s="623"/>
      <c r="AF7" s="623"/>
      <c r="AG7" s="623"/>
      <c r="AH7" s="623"/>
      <c r="AI7" s="623"/>
      <c r="AJ7" s="623"/>
      <c r="AK7" s="623"/>
      <c r="AL7" s="623"/>
      <c r="AM7" s="623"/>
      <c r="AN7" s="623"/>
      <c r="AO7" s="623"/>
      <c r="AP7" s="623"/>
      <c r="AQ7" s="623"/>
      <c r="AR7" s="623"/>
      <c r="AS7" s="623"/>
      <c r="AT7" s="623"/>
      <c r="AU7" s="623"/>
      <c r="AV7" s="623"/>
      <c r="AW7" s="623"/>
      <c r="AX7" s="623"/>
      <c r="AY7" s="623"/>
      <c r="AZ7" s="623"/>
      <c r="BA7" s="623"/>
      <c r="BB7" s="623"/>
    </row>
    <row r="8" spans="1:54" ht="15.75" hidden="1" customHeight="1" x14ac:dyDescent="0.25">
      <c r="A8" s="627"/>
      <c r="B8" s="628"/>
      <c r="C8" s="628"/>
      <c r="D8" s="628"/>
      <c r="E8" s="628"/>
      <c r="F8" s="629"/>
      <c r="G8" s="630"/>
      <c r="H8" s="631"/>
      <c r="I8" s="631"/>
      <c r="J8" s="631"/>
      <c r="K8" s="631"/>
      <c r="L8" s="632"/>
      <c r="M8" s="626"/>
      <c r="O8" s="623"/>
      <c r="P8" s="623"/>
      <c r="Q8" s="623"/>
      <c r="R8" s="623"/>
      <c r="S8" s="623"/>
      <c r="T8" s="623"/>
      <c r="U8" s="623"/>
      <c r="V8" s="623"/>
      <c r="W8" s="623"/>
      <c r="X8" s="623"/>
      <c r="Y8" s="623"/>
      <c r="Z8" s="623"/>
      <c r="AA8" s="623"/>
      <c r="AB8" s="623"/>
      <c r="AC8" s="623"/>
      <c r="AD8" s="623"/>
      <c r="AE8" s="623"/>
      <c r="AF8" s="623"/>
      <c r="AG8" s="623"/>
      <c r="AH8" s="623"/>
      <c r="AI8" s="623"/>
      <c r="AJ8" s="623"/>
      <c r="AK8" s="623"/>
      <c r="AL8" s="623"/>
      <c r="AM8" s="623"/>
      <c r="AN8" s="623"/>
      <c r="AO8" s="623"/>
      <c r="AP8" s="623"/>
      <c r="AQ8" s="623"/>
      <c r="AR8" s="623"/>
      <c r="AS8" s="623"/>
      <c r="AT8" s="623"/>
      <c r="AU8" s="623"/>
      <c r="AV8" s="623"/>
      <c r="AW8" s="623"/>
      <c r="AX8" s="623"/>
      <c r="AY8" s="623"/>
      <c r="AZ8" s="623"/>
      <c r="BA8" s="623"/>
      <c r="BB8" s="623"/>
    </row>
    <row r="9" spans="1:54" ht="16.5" customHeight="1" x14ac:dyDescent="0.25">
      <c r="A9" s="1095" t="s">
        <v>1213</v>
      </c>
      <c r="B9" s="1096"/>
      <c r="C9" s="1096"/>
      <c r="D9" s="1096"/>
      <c r="E9" s="1096"/>
      <c r="F9" s="1097"/>
      <c r="G9" s="1101" t="s">
        <v>1214</v>
      </c>
      <c r="H9" s="1102"/>
      <c r="I9" s="1102"/>
      <c r="J9" s="1102"/>
      <c r="K9" s="1102"/>
      <c r="L9" s="1103"/>
      <c r="M9" s="633"/>
      <c r="O9" s="623"/>
      <c r="P9" s="623"/>
      <c r="Q9" s="623"/>
      <c r="R9" s="623"/>
      <c r="S9" s="623"/>
      <c r="T9" s="623"/>
      <c r="U9" s="623"/>
      <c r="V9" s="623"/>
      <c r="W9" s="623"/>
      <c r="X9" s="623"/>
      <c r="Y9" s="623"/>
      <c r="Z9" s="623"/>
      <c r="AA9" s="623"/>
      <c r="AB9" s="623"/>
      <c r="AC9" s="623" t="s">
        <v>781</v>
      </c>
      <c r="AD9" s="623"/>
      <c r="AE9" s="623"/>
      <c r="AF9" s="623"/>
      <c r="AG9" s="623"/>
      <c r="AH9" s="623"/>
      <c r="AI9" s="623"/>
      <c r="AJ9" s="623"/>
      <c r="AK9" s="623"/>
      <c r="AL9" s="623"/>
      <c r="AM9" s="623"/>
      <c r="AN9" s="623"/>
      <c r="AO9" s="623"/>
      <c r="AP9" s="623"/>
      <c r="AQ9" s="623"/>
      <c r="AR9" s="623"/>
      <c r="AS9" s="623"/>
      <c r="AT9" s="623"/>
      <c r="AU9" s="623"/>
      <c r="AV9" s="623"/>
      <c r="AW9" s="623"/>
      <c r="AX9" s="623"/>
      <c r="AY9" s="623"/>
      <c r="AZ9" s="623"/>
      <c r="BA9" s="623"/>
      <c r="BB9" s="623"/>
    </row>
    <row r="10" spans="1:54" ht="27.95" customHeight="1" x14ac:dyDescent="0.25">
      <c r="A10" s="1095" t="s">
        <v>1215</v>
      </c>
      <c r="B10" s="1096"/>
      <c r="C10" s="1096"/>
      <c r="D10" s="1096"/>
      <c r="E10" s="1096"/>
      <c r="F10" s="1097"/>
      <c r="G10" s="1101" t="s">
        <v>1214</v>
      </c>
      <c r="H10" s="1102"/>
      <c r="I10" s="1102"/>
      <c r="J10" s="1102"/>
      <c r="K10" s="1102"/>
      <c r="L10" s="1103"/>
      <c r="M10" s="633"/>
      <c r="O10" s="623"/>
      <c r="P10" s="623"/>
      <c r="Q10" s="623"/>
      <c r="R10" s="623"/>
      <c r="S10" s="623"/>
      <c r="T10" s="623"/>
      <c r="U10" s="623"/>
      <c r="V10" s="623"/>
      <c r="W10" s="623"/>
      <c r="X10" s="623"/>
      <c r="Y10" s="623"/>
      <c r="Z10" s="623"/>
      <c r="AA10" s="623"/>
      <c r="AB10" s="623"/>
      <c r="AC10" s="623" t="s">
        <v>783</v>
      </c>
      <c r="AD10" s="623"/>
      <c r="AE10" s="623"/>
      <c r="AF10" s="623"/>
      <c r="AG10" s="623"/>
      <c r="AH10" s="623"/>
      <c r="AI10" s="623"/>
      <c r="AJ10" s="623"/>
      <c r="AK10" s="623"/>
      <c r="AL10" s="623"/>
      <c r="AM10" s="623"/>
      <c r="AN10" s="623"/>
      <c r="AO10" s="623"/>
      <c r="AP10" s="623"/>
      <c r="AQ10" s="623"/>
      <c r="AR10" s="623"/>
      <c r="AS10" s="623"/>
      <c r="AT10" s="623"/>
      <c r="AU10" s="623"/>
      <c r="AV10" s="623"/>
      <c r="AW10" s="623"/>
      <c r="AX10" s="623"/>
      <c r="AY10" s="623"/>
      <c r="AZ10" s="623"/>
      <c r="BA10" s="623"/>
      <c r="BB10" s="623"/>
    </row>
    <row r="11" spans="1:54" ht="15.75" customHeight="1" x14ac:dyDescent="0.25">
      <c r="A11" s="1084" t="s">
        <v>782</v>
      </c>
      <c r="B11" s="1085"/>
      <c r="C11" s="1085"/>
      <c r="D11" s="1085"/>
      <c r="E11" s="1085"/>
      <c r="F11" s="1086"/>
      <c r="G11" s="1087" t="str">
        <f>IF(AND(G6&gt;=DATE(2000,1,1),G6&lt;DATE(2011,1,1)),"T1",IF(AND(G6&gt;=DATE(2011,1,1),G6&lt;DATE(2016,1,1)),"T2",IF(G6&gt;=DATE(2016,1,1),"T3 IF IN ECA ELSE T2", IF(G6&lt;DATE(2000, 1, 1), "NA"))))</f>
        <v>NA</v>
      </c>
      <c r="H11" s="1087"/>
      <c r="I11" s="1087"/>
      <c r="J11" s="1087"/>
      <c r="K11" s="1087"/>
      <c r="L11" s="1088"/>
      <c r="O11" s="623"/>
      <c r="P11" s="623"/>
      <c r="Q11" s="623"/>
      <c r="R11" s="623"/>
      <c r="S11" s="623"/>
      <c r="T11" s="623"/>
      <c r="U11" s="623"/>
      <c r="V11" s="623"/>
      <c r="W11" s="623"/>
      <c r="X11" s="623"/>
      <c r="Y11" s="623"/>
      <c r="Z11" s="623"/>
      <c r="AA11" s="623"/>
      <c r="AB11" s="623"/>
      <c r="AC11" s="623" t="s">
        <v>785</v>
      </c>
      <c r="AD11" s="623"/>
      <c r="AE11" s="623"/>
      <c r="AF11" s="623"/>
      <c r="AG11" s="623"/>
      <c r="AH11" s="623"/>
      <c r="AI11" s="623"/>
      <c r="AJ11" s="623"/>
      <c r="AK11" s="623"/>
      <c r="AL11" s="623"/>
      <c r="AM11" s="623"/>
      <c r="AN11" s="623"/>
      <c r="AO11" s="623"/>
      <c r="AP11" s="623"/>
      <c r="AQ11" s="623"/>
      <c r="AR11" s="623"/>
      <c r="AS11" s="623"/>
      <c r="AT11" s="623"/>
      <c r="AU11" s="623"/>
      <c r="AV11" s="623"/>
      <c r="AW11" s="623"/>
      <c r="AX11" s="623"/>
      <c r="AY11" s="623"/>
      <c r="AZ11" s="623"/>
      <c r="BA11" s="623"/>
      <c r="BB11" s="623"/>
    </row>
    <row r="12" spans="1:54" ht="16.5" customHeight="1" thickBot="1" x14ac:dyDescent="0.3">
      <c r="A12" s="1084" t="s">
        <v>784</v>
      </c>
      <c r="B12" s="1085"/>
      <c r="C12" s="1085"/>
      <c r="D12" s="1085"/>
      <c r="E12" s="1085"/>
      <c r="F12" s="1086"/>
      <c r="G12" s="1087" t="str">
        <f>IF(G11="T1","5410.11 - 5410.12", IF(G11="T2","5410.13 - 5410.18", IF(G11="T3 IF IN ECA ELSE T2", "5410.13 - 5410.18","NA")))</f>
        <v>NA</v>
      </c>
      <c r="H12" s="1087" t="b">
        <f>IF(H7="T1","5410.12 - 5410.13", IF(H7="T2", "5410.14 - 5410.19", IF(H7="T3 IF IN ECA", "5410.14 - 5410.20")))</f>
        <v>0</v>
      </c>
      <c r="I12" s="1087" t="b">
        <f>IF(I7="T1","5410.12 - 5410.13", IF(I7="T2", "5410.14 - 5410.19", IF(I7="T3 IF IN ECA", "5410.14 - 5410.20")))</f>
        <v>0</v>
      </c>
      <c r="J12" s="1087" t="b">
        <f>IF(J7="T1","5410.12 - 5410.13", IF(J7="T2", "5410.14 - 5410.19", IF(J7="T3 IF IN ECA", "5410.14 - 5410.20")))</f>
        <v>0</v>
      </c>
      <c r="K12" s="1087" t="b">
        <f>IF(K7="T1","5410.12 - 5410.13", IF(K7="T2", "5410.14 - 5410.19", IF(K7="T3 IF IN ECA", "5410.14 - 5410.20")))</f>
        <v>0</v>
      </c>
      <c r="L12" s="1088" t="b">
        <f>IF(L7="T1","5410.12 - 5410.13", IF(L7="T2", "5410.14 - 5410.19", IF(L7="T3 IF IN ECA", "5410.14 - 5410.20")))</f>
        <v>0</v>
      </c>
      <c r="O12" s="623"/>
      <c r="P12" s="623"/>
      <c r="Q12" s="623"/>
      <c r="R12" s="623"/>
      <c r="S12" s="623"/>
      <c r="T12" s="623"/>
      <c r="U12" s="623"/>
      <c r="V12" s="623"/>
      <c r="W12" s="623"/>
      <c r="X12" s="623"/>
      <c r="Y12" s="623"/>
      <c r="Z12" s="623"/>
      <c r="AA12" s="623"/>
      <c r="AB12" s="623"/>
      <c r="AC12" s="623" t="s">
        <v>1216</v>
      </c>
      <c r="AD12" s="623" t="s">
        <v>1216</v>
      </c>
      <c r="AE12" s="623"/>
      <c r="AF12" s="623"/>
      <c r="AG12" s="623"/>
      <c r="AH12" s="623"/>
      <c r="AI12" s="623"/>
      <c r="AJ12" s="623"/>
      <c r="AK12" s="623"/>
      <c r="AL12" s="623"/>
      <c r="AM12" s="623"/>
      <c r="AN12" s="623"/>
      <c r="AO12" s="623"/>
      <c r="AP12" s="623"/>
      <c r="AQ12" s="623"/>
      <c r="AR12" s="623"/>
      <c r="AS12" s="623"/>
      <c r="AT12" s="623"/>
      <c r="AU12" s="623"/>
      <c r="AV12" s="623"/>
      <c r="AW12" s="623"/>
      <c r="AX12" s="623"/>
      <c r="AY12" s="623"/>
      <c r="AZ12" s="623"/>
      <c r="BA12" s="623"/>
      <c r="BB12" s="623"/>
    </row>
    <row r="13" spans="1:54" ht="16.5" customHeight="1" thickTop="1" x14ac:dyDescent="0.25">
      <c r="A13" s="1104" t="s">
        <v>1217</v>
      </c>
      <c r="B13" s="1104"/>
      <c r="C13" s="1104"/>
      <c r="D13" s="1104"/>
      <c r="E13" s="1104"/>
      <c r="F13" s="1104"/>
      <c r="G13" s="1104"/>
      <c r="H13" s="1104"/>
      <c r="I13" s="1104"/>
      <c r="J13" s="1104"/>
      <c r="K13" s="1104"/>
      <c r="L13" s="1104"/>
      <c r="O13" s="623"/>
      <c r="P13" s="623"/>
      <c r="Q13" s="623"/>
      <c r="R13" s="623"/>
      <c r="S13" s="623"/>
      <c r="T13" s="623"/>
      <c r="U13" s="623"/>
      <c r="V13" s="623"/>
      <c r="W13" s="623"/>
      <c r="X13" s="623"/>
      <c r="Y13" s="623"/>
      <c r="Z13" s="623"/>
      <c r="AA13" s="623"/>
      <c r="AB13" s="623"/>
      <c r="AC13" s="623" t="s">
        <v>1214</v>
      </c>
      <c r="AD13" s="623" t="s">
        <v>1214</v>
      </c>
      <c r="AE13" s="623"/>
      <c r="AF13" s="623"/>
      <c r="AG13" s="623"/>
      <c r="AH13" s="623"/>
      <c r="AI13" s="623"/>
      <c r="AJ13" s="623"/>
      <c r="AK13" s="623"/>
      <c r="AL13" s="623"/>
      <c r="AM13" s="623"/>
      <c r="AN13" s="623"/>
      <c r="AO13" s="623"/>
      <c r="AP13" s="623"/>
      <c r="AQ13" s="623"/>
      <c r="AR13" s="623"/>
      <c r="AS13" s="623"/>
      <c r="AT13" s="623"/>
      <c r="AU13" s="623"/>
      <c r="AV13" s="623"/>
      <c r="AW13" s="623"/>
      <c r="AX13" s="623"/>
      <c r="AY13" s="623"/>
      <c r="AZ13" s="623"/>
      <c r="BA13" s="623"/>
      <c r="BB13" s="623"/>
    </row>
    <row r="14" spans="1:54" ht="16.5" thickBot="1" x14ac:dyDescent="0.3">
      <c r="A14" s="1105"/>
      <c r="B14" s="1105"/>
      <c r="C14" s="1105"/>
      <c r="D14" s="1105"/>
      <c r="E14" s="1105"/>
      <c r="F14" s="1105"/>
      <c r="G14" s="1105"/>
      <c r="H14" s="1105"/>
      <c r="I14" s="1105"/>
      <c r="J14" s="1105"/>
      <c r="K14" s="1105"/>
      <c r="L14" s="1105"/>
      <c r="O14" s="623"/>
      <c r="P14" s="623"/>
      <c r="Q14" s="623"/>
      <c r="R14" s="623"/>
      <c r="S14" s="623"/>
      <c r="T14" s="623"/>
      <c r="U14" s="623"/>
      <c r="V14" s="623"/>
      <c r="W14" s="623"/>
      <c r="X14" s="623"/>
      <c r="Y14" s="623"/>
      <c r="Z14" s="623"/>
      <c r="AA14" s="623"/>
      <c r="AB14" s="623"/>
      <c r="AC14" s="623" t="s">
        <v>1218</v>
      </c>
      <c r="AD14" s="623" t="s">
        <v>1218</v>
      </c>
      <c r="AE14" s="623"/>
      <c r="AF14" s="623"/>
      <c r="AG14" s="623"/>
      <c r="AH14" s="623"/>
      <c r="AI14" s="623"/>
      <c r="AJ14" s="623"/>
      <c r="AK14" s="623"/>
      <c r="AL14" s="623"/>
      <c r="AM14" s="623"/>
      <c r="AN14" s="623"/>
      <c r="AO14" s="623"/>
      <c r="AP14" s="623"/>
      <c r="AQ14" s="623"/>
      <c r="AR14" s="623"/>
      <c r="AS14" s="623"/>
      <c r="AT14" s="623"/>
      <c r="AU14" s="623"/>
      <c r="AV14" s="623"/>
      <c r="AW14" s="623"/>
      <c r="AX14" s="623"/>
      <c r="AY14" s="623"/>
      <c r="AZ14" s="623"/>
      <c r="BA14" s="623"/>
      <c r="BB14" s="623"/>
    </row>
    <row r="15" spans="1:54" ht="22.15" customHeight="1" thickTop="1" x14ac:dyDescent="0.25">
      <c r="A15" s="1037" t="s">
        <v>786</v>
      </c>
      <c r="B15" s="1038"/>
      <c r="C15" s="1038"/>
      <c r="D15" s="1038"/>
      <c r="E15" s="634" t="s">
        <v>1219</v>
      </c>
      <c r="F15" s="635"/>
      <c r="G15" s="1071"/>
      <c r="H15" s="1072"/>
      <c r="I15" s="1041" t="s">
        <v>787</v>
      </c>
      <c r="J15" s="1041"/>
      <c r="K15" s="1079"/>
      <c r="L15" s="1080"/>
      <c r="M15" s="633"/>
      <c r="O15" s="636"/>
      <c r="P15" s="637"/>
      <c r="Q15" s="623"/>
      <c r="R15" s="638"/>
      <c r="S15" s="623"/>
      <c r="T15" s="623"/>
      <c r="U15" s="623"/>
      <c r="V15" s="623"/>
      <c r="W15" s="623"/>
      <c r="X15" s="623"/>
      <c r="Y15" s="623"/>
      <c r="Z15" s="623"/>
      <c r="AA15" s="623"/>
      <c r="AB15" s="623"/>
      <c r="AC15" s="623" t="s">
        <v>1220</v>
      </c>
      <c r="AD15" s="623" t="s">
        <v>1220</v>
      </c>
      <c r="AE15" s="623"/>
      <c r="AF15" s="623"/>
      <c r="AG15" s="623"/>
      <c r="AH15" s="623"/>
      <c r="AI15" s="623"/>
      <c r="AJ15" s="623"/>
      <c r="AK15" s="623"/>
      <c r="AL15" s="623"/>
      <c r="AM15" s="623"/>
      <c r="AN15" s="623"/>
      <c r="AO15" s="623"/>
      <c r="AP15" s="623"/>
      <c r="AQ15" s="623"/>
      <c r="AR15" s="623"/>
      <c r="AS15" s="623"/>
      <c r="AT15" s="623"/>
      <c r="AU15" s="623"/>
      <c r="AV15" s="623"/>
      <c r="AW15" s="623"/>
      <c r="AX15" s="623"/>
      <c r="AY15" s="623"/>
      <c r="AZ15" s="623"/>
      <c r="BA15" s="623"/>
      <c r="BB15" s="623"/>
    </row>
    <row r="16" spans="1:54" ht="22.15" customHeight="1" x14ac:dyDescent="0.25">
      <c r="A16" s="1068"/>
      <c r="B16" s="1069"/>
      <c r="C16" s="1069"/>
      <c r="D16" s="1069"/>
      <c r="E16" s="1069"/>
      <c r="F16" s="1070"/>
      <c r="G16" s="1045" t="s">
        <v>788</v>
      </c>
      <c r="H16" s="1045"/>
      <c r="I16" s="1045" t="s">
        <v>789</v>
      </c>
      <c r="J16" s="1045"/>
      <c r="K16" s="1045" t="s">
        <v>790</v>
      </c>
      <c r="L16" s="1046"/>
      <c r="O16" s="639"/>
      <c r="P16" s="640"/>
      <c r="Q16" s="623"/>
      <c r="R16" s="638"/>
      <c r="S16" s="623"/>
      <c r="T16" s="623"/>
      <c r="U16" s="623"/>
      <c r="V16" s="623"/>
      <c r="W16" s="623"/>
      <c r="X16" s="623"/>
      <c r="Y16" s="623"/>
      <c r="Z16" s="623"/>
      <c r="AA16" s="623"/>
      <c r="AB16" s="623"/>
      <c r="AC16" s="623" t="s">
        <v>1221</v>
      </c>
      <c r="AD16" s="623" t="s">
        <v>1222</v>
      </c>
      <c r="AE16" s="623"/>
      <c r="AF16" s="623"/>
      <c r="AG16" s="623"/>
      <c r="AH16" s="623"/>
      <c r="AI16" s="623"/>
      <c r="AJ16" s="623"/>
      <c r="AK16" s="623"/>
      <c r="AL16" s="623"/>
      <c r="AM16" s="623"/>
      <c r="AN16" s="623"/>
      <c r="AO16" s="623"/>
      <c r="AP16" s="623"/>
      <c r="AQ16" s="623"/>
      <c r="AR16" s="623"/>
      <c r="AS16" s="623"/>
      <c r="AT16" s="623"/>
      <c r="AU16" s="623"/>
      <c r="AV16" s="623"/>
      <c r="AW16" s="623"/>
      <c r="AX16" s="623"/>
      <c r="AY16" s="623"/>
      <c r="AZ16" s="623"/>
      <c r="BA16" s="623"/>
      <c r="BB16" s="623"/>
    </row>
    <row r="17" spans="1:54" ht="22.15" customHeight="1" x14ac:dyDescent="0.25">
      <c r="A17" s="1026" t="s">
        <v>791</v>
      </c>
      <c r="B17" s="1027"/>
      <c r="C17" s="1027"/>
      <c r="D17" s="1027"/>
      <c r="E17" s="1027"/>
      <c r="F17" s="1028"/>
      <c r="G17" s="1029" t="str">
        <f>IF(K15&lt;=0,"",IF(G11="T2","",IF(G11="T3 IF IN ECA ELSE T2","",IF(K15&lt;130,17,IF(AND(K15&gt;=130,K15&lt;=1999),45*(K15^(-0.2)),IF(K15&gt;=2000,9.8))))))</f>
        <v/>
      </c>
      <c r="H17" s="1029"/>
      <c r="I17" s="1029" t="str">
        <f>IF(K15&lt;=0, "",IF(G11="T1", "",IF(K15&lt;130,14.4, IF(AND(K15&gt;=130, K15&lt;=1999), 44*(K15^(-0.23)), IF(K15&gt;=2000,  7.7)))))</f>
        <v/>
      </c>
      <c r="J17" s="1029"/>
      <c r="K17" s="1029" t="str">
        <f>IF(K15&lt;=0, "",IF(G11="T1", "",IF(G11="T2", "",IF(K15&lt;130,3.4, IF(AND(K15&gt;=130, K15&lt;=1999), 9*(K15^(-0.2)), IF(K15&gt;=2000,  2))))))</f>
        <v/>
      </c>
      <c r="L17" s="1030"/>
      <c r="M17" s="641"/>
      <c r="N17" s="622" t="b">
        <f>IF(AND(K15&lt;130,K15&gt;0),14.4,IF(AND(K15&gt;=130,K15&lt;=1999),44*(K15^(-0.23)),IF(K15&gt;=2000,7.7)))</f>
        <v>0</v>
      </c>
      <c r="O17" s="639"/>
      <c r="P17" s="623"/>
      <c r="Q17" s="623"/>
      <c r="R17" s="623"/>
      <c r="S17" s="623"/>
      <c r="T17" s="623"/>
      <c r="U17" s="623"/>
      <c r="V17" s="623"/>
      <c r="W17" s="623"/>
      <c r="X17" s="623"/>
      <c r="Y17" s="623"/>
      <c r="Z17" s="623"/>
      <c r="AA17" s="623"/>
      <c r="AB17" s="623"/>
      <c r="AC17" s="623"/>
      <c r="AD17" s="623"/>
      <c r="AE17" s="623"/>
      <c r="AF17" s="623"/>
      <c r="AG17" s="623"/>
      <c r="AH17" s="623"/>
      <c r="AI17" s="623"/>
      <c r="AJ17" s="623"/>
      <c r="AK17" s="623"/>
      <c r="AL17" s="623"/>
      <c r="AM17" s="623"/>
      <c r="AN17" s="623"/>
      <c r="AO17" s="623"/>
      <c r="AP17" s="623"/>
      <c r="AQ17" s="623"/>
      <c r="AR17" s="623"/>
      <c r="AS17" s="623"/>
      <c r="AT17" s="623"/>
      <c r="AU17" s="623"/>
      <c r="AV17" s="623"/>
      <c r="AW17" s="623"/>
      <c r="AX17" s="623"/>
      <c r="AY17" s="623"/>
      <c r="AZ17" s="623"/>
      <c r="BA17" s="623"/>
      <c r="BB17" s="623"/>
    </row>
    <row r="18" spans="1:54" ht="22.15" customHeight="1" x14ac:dyDescent="0.25">
      <c r="A18" s="1031" t="s">
        <v>792</v>
      </c>
      <c r="B18" s="1032"/>
      <c r="C18" s="1032"/>
      <c r="D18" s="1032"/>
      <c r="E18" s="1032"/>
      <c r="F18" s="1033"/>
      <c r="G18" s="1034"/>
      <c r="H18" s="1034"/>
      <c r="I18" s="1034"/>
      <c r="J18" s="1034"/>
      <c r="K18" s="1034"/>
      <c r="L18" s="1035"/>
      <c r="M18" s="633"/>
      <c r="O18" s="639"/>
      <c r="P18" s="623"/>
      <c r="Q18" s="642"/>
      <c r="R18" s="643"/>
      <c r="S18" s="623"/>
      <c r="T18" s="623"/>
      <c r="U18" s="623"/>
      <c r="V18" s="623"/>
      <c r="W18" s="623"/>
      <c r="X18" s="623"/>
      <c r="Y18" s="623"/>
      <c r="Z18" s="623"/>
      <c r="AA18" s="623"/>
      <c r="AB18" s="623"/>
      <c r="AC18" s="623"/>
      <c r="AD18" s="623"/>
      <c r="AE18" s="623"/>
      <c r="AF18" s="623"/>
      <c r="AG18" s="623"/>
      <c r="AH18" s="623"/>
      <c r="AI18" s="623"/>
      <c r="AJ18" s="623"/>
      <c r="AK18" s="623"/>
      <c r="AL18" s="623"/>
      <c r="AM18" s="623"/>
      <c r="AN18" s="623"/>
      <c r="AO18" s="623"/>
      <c r="AP18" s="623"/>
      <c r="AQ18" s="623"/>
      <c r="AR18" s="623"/>
      <c r="AS18" s="623"/>
      <c r="AT18" s="623"/>
      <c r="AU18" s="623"/>
      <c r="AV18" s="623"/>
      <c r="AW18" s="623"/>
      <c r="AX18" s="623"/>
      <c r="AY18" s="623"/>
      <c r="AZ18" s="623"/>
      <c r="BA18" s="623"/>
      <c r="BB18" s="623"/>
    </row>
    <row r="19" spans="1:54" ht="22.15" customHeight="1" x14ac:dyDescent="0.25">
      <c r="A19" s="1081" t="s">
        <v>793</v>
      </c>
      <c r="B19" s="1082"/>
      <c r="C19" s="1082"/>
      <c r="D19" s="1082"/>
      <c r="E19" s="1082"/>
      <c r="F19" s="1083"/>
      <c r="G19" s="1062" t="str">
        <f>IF(G18&gt;0,(ROUND(G17,1)-G18)/ROUND(G17,1),IF(AND(G17=0,G18=0),"NA","NA"))</f>
        <v>NA</v>
      </c>
      <c r="H19" s="1062"/>
      <c r="I19" s="1062" t="str">
        <f>IF(I18&gt;0,(ROUND(I17,1)-I18)/ROUND(I17,1),IF(AND(I17=0,I18=0),"NA", "NA"))</f>
        <v>NA</v>
      </c>
      <c r="J19" s="1062"/>
      <c r="K19" s="1062" t="str">
        <f>IF(K18&gt;0,(ROUND(K17,1)-K18)/ROUND(K17,1),IF(AND(K17=0,K18=0),"NA", "NA"))</f>
        <v>NA</v>
      </c>
      <c r="L19" s="1063"/>
      <c r="M19" s="644"/>
      <c r="O19" s="645"/>
      <c r="P19" s="645"/>
      <c r="Q19" s="642"/>
      <c r="R19" s="643"/>
      <c r="S19" s="623"/>
      <c r="T19" s="623"/>
      <c r="U19" s="623"/>
      <c r="V19" s="623"/>
      <c r="W19" s="623"/>
      <c r="X19" s="623"/>
      <c r="Y19" s="623"/>
      <c r="Z19" s="623"/>
      <c r="AA19" s="623"/>
      <c r="AB19" s="623"/>
      <c r="AC19" s="623"/>
      <c r="AD19" s="623"/>
      <c r="AE19" s="623"/>
      <c r="AF19" s="623"/>
      <c r="AG19" s="623"/>
      <c r="AH19" s="623"/>
      <c r="AI19" s="623"/>
      <c r="AJ19" s="623"/>
      <c r="AK19" s="623"/>
      <c r="AL19" s="623"/>
      <c r="AM19" s="623"/>
      <c r="AN19" s="623"/>
      <c r="AO19" s="623"/>
      <c r="AP19" s="623"/>
      <c r="AQ19" s="623"/>
      <c r="AR19" s="623"/>
      <c r="AS19" s="623"/>
      <c r="AT19" s="623"/>
      <c r="AU19" s="623"/>
      <c r="AV19" s="623"/>
      <c r="AW19" s="623"/>
      <c r="AX19" s="623"/>
      <c r="AY19" s="623"/>
      <c r="AZ19" s="623"/>
      <c r="BA19" s="623"/>
      <c r="BB19" s="623"/>
    </row>
    <row r="20" spans="1:54" ht="16.5" thickBot="1" x14ac:dyDescent="0.3">
      <c r="A20" s="1055" t="s">
        <v>794</v>
      </c>
      <c r="B20" s="1056"/>
      <c r="C20" s="1056"/>
      <c r="D20" s="1056"/>
      <c r="E20" s="1056"/>
      <c r="F20" s="1057"/>
      <c r="G20" s="1075" t="str">
        <f>IF(G19="NA","",IF(G18&lt;=N17,"5410.11","5410.11"))</f>
        <v/>
      </c>
      <c r="H20" s="1076" t="str">
        <f t="shared" ref="H20" si="0">IF(B20="IN_NOX","NA",IF(B20="NA","NA",IF(AND(B20&gt;=14.5%,B20&lt;29.5%),"5410.13",IF(AND(B20&gt;=29.5%,B20&lt;49.5%),"5410.15",IF(B20&gt;=49.5%,"5410.17","NA")))))</f>
        <v>NA</v>
      </c>
      <c r="I20" s="1075" t="str">
        <f>IF(I19="NA","",IF(AND(I19&gt;=14.5%,I19&lt;29.5%),"5410.13",IF(AND(I19&gt;=29.5%,I19&lt;49.5%),"5410.15",IF(I19&gt;=49.5%,"5410.17","5410.13"))))</f>
        <v/>
      </c>
      <c r="J20" s="1077" t="str">
        <f t="shared" ref="J20" si="1">IF(D20="IN_NOX","NA",IF(D20="NA","NA",IF(AND(D20&gt;=14.5%,D20&lt;29.5%),"5410.13",IF(AND(D20&gt;=29.5%,D20&lt;49.5%),"5410.15",IF(D20&gt;=49.5%,"5410.17","NA")))))</f>
        <v>NA</v>
      </c>
      <c r="K20" s="1076"/>
      <c r="L20" s="1078"/>
      <c r="N20" s="646"/>
      <c r="O20" s="645"/>
      <c r="P20" s="645"/>
      <c r="Q20" s="642"/>
      <c r="R20" s="643"/>
      <c r="S20" s="623"/>
      <c r="T20" s="623"/>
      <c r="U20" s="623"/>
      <c r="V20" s="623"/>
      <c r="W20" s="623"/>
      <c r="X20" s="623"/>
      <c r="Y20" s="623"/>
      <c r="Z20" s="623"/>
      <c r="AA20" s="623"/>
      <c r="AB20" s="623"/>
      <c r="AC20" s="623"/>
      <c r="AD20" s="623"/>
      <c r="AE20" s="623"/>
      <c r="AF20" s="623"/>
      <c r="AG20" s="623"/>
      <c r="AH20" s="623"/>
      <c r="AI20" s="623"/>
      <c r="AJ20" s="623"/>
      <c r="AK20" s="623"/>
      <c r="AL20" s="623"/>
      <c r="AM20" s="623"/>
      <c r="AN20" s="623"/>
      <c r="AO20" s="623"/>
      <c r="AP20" s="623"/>
      <c r="AQ20" s="623"/>
      <c r="AR20" s="623"/>
      <c r="AS20" s="623"/>
      <c r="AT20" s="623"/>
      <c r="AU20" s="623"/>
      <c r="AV20" s="623"/>
      <c r="AW20" s="623"/>
      <c r="AX20" s="623"/>
      <c r="AY20" s="623"/>
      <c r="AZ20" s="623"/>
      <c r="BA20" s="623"/>
      <c r="BB20" s="623"/>
    </row>
    <row r="21" spans="1:54" ht="17.25" thickTop="1" thickBot="1" x14ac:dyDescent="0.3">
      <c r="A21" s="1049"/>
      <c r="B21" s="1049"/>
      <c r="C21" s="1049"/>
      <c r="D21" s="1049"/>
      <c r="E21" s="1049"/>
      <c r="F21" s="1049"/>
      <c r="G21" s="1049"/>
      <c r="H21" s="1049"/>
      <c r="I21" s="1049"/>
      <c r="J21" s="1049"/>
      <c r="K21" s="1049"/>
      <c r="L21" s="1049"/>
      <c r="O21" s="645"/>
      <c r="P21" s="623"/>
      <c r="Q21" s="642"/>
      <c r="R21" s="643"/>
      <c r="S21" s="623"/>
      <c r="T21" s="623"/>
      <c r="U21" s="623"/>
      <c r="V21" s="623"/>
      <c r="W21" s="623"/>
      <c r="X21" s="623"/>
      <c r="Y21" s="623"/>
      <c r="Z21" s="623"/>
      <c r="AA21" s="623"/>
      <c r="AB21" s="623"/>
      <c r="AC21" s="623"/>
      <c r="AD21" s="623"/>
      <c r="AE21" s="623"/>
      <c r="AF21" s="623"/>
      <c r="AG21" s="623"/>
      <c r="AH21" s="623"/>
      <c r="AI21" s="623"/>
      <c r="AJ21" s="623"/>
      <c r="AK21" s="623"/>
      <c r="AL21" s="623"/>
      <c r="AM21" s="623"/>
      <c r="AN21" s="623"/>
      <c r="AO21" s="623"/>
      <c r="AP21" s="623"/>
      <c r="AQ21" s="623"/>
      <c r="AR21" s="623"/>
      <c r="AS21" s="623"/>
      <c r="AT21" s="623"/>
      <c r="AU21" s="623"/>
      <c r="AV21" s="623"/>
      <c r="AW21" s="623"/>
      <c r="AX21" s="623"/>
      <c r="AY21" s="623"/>
      <c r="AZ21" s="623"/>
      <c r="BA21" s="623"/>
      <c r="BB21" s="623"/>
    </row>
    <row r="22" spans="1:54" ht="22.15" customHeight="1" thickTop="1" x14ac:dyDescent="0.25">
      <c r="A22" s="1037" t="s">
        <v>795</v>
      </c>
      <c r="B22" s="1038"/>
      <c r="C22" s="1038"/>
      <c r="D22" s="1038"/>
      <c r="E22" s="634" t="s">
        <v>1219</v>
      </c>
      <c r="F22" s="635"/>
      <c r="G22" s="1071"/>
      <c r="H22" s="1072"/>
      <c r="I22" s="1041" t="s">
        <v>787</v>
      </c>
      <c r="J22" s="1041"/>
      <c r="K22" s="1079"/>
      <c r="L22" s="1080"/>
      <c r="M22" s="633"/>
      <c r="O22" s="645"/>
      <c r="P22" s="623"/>
      <c r="Q22" s="642"/>
      <c r="R22" s="643"/>
      <c r="S22" s="643"/>
      <c r="T22" s="623"/>
      <c r="U22" s="623"/>
      <c r="V22" s="623"/>
      <c r="W22" s="623"/>
      <c r="X22" s="623"/>
      <c r="Y22" s="623"/>
      <c r="Z22" s="623"/>
      <c r="AA22" s="623"/>
      <c r="AB22" s="623"/>
      <c r="AC22" s="623"/>
      <c r="AD22" s="623"/>
      <c r="AE22" s="623"/>
      <c r="AF22" s="623"/>
      <c r="AG22" s="623"/>
      <c r="AH22" s="623"/>
      <c r="AI22" s="623"/>
      <c r="AJ22" s="623"/>
      <c r="AK22" s="623"/>
      <c r="AL22" s="623"/>
      <c r="AM22" s="623"/>
      <c r="AN22" s="623"/>
      <c r="AO22" s="623"/>
      <c r="AP22" s="623"/>
      <c r="AQ22" s="623"/>
      <c r="AR22" s="623"/>
      <c r="AS22" s="623"/>
      <c r="AT22" s="623"/>
      <c r="AU22" s="623"/>
      <c r="AV22" s="623"/>
      <c r="AW22" s="623"/>
      <c r="AX22" s="623"/>
      <c r="AY22" s="623"/>
      <c r="AZ22" s="623"/>
      <c r="BA22" s="623"/>
      <c r="BB22" s="623"/>
    </row>
    <row r="23" spans="1:54" ht="22.15" customHeight="1" x14ac:dyDescent="0.25">
      <c r="A23" s="1068"/>
      <c r="B23" s="1069"/>
      <c r="C23" s="1069"/>
      <c r="D23" s="1069"/>
      <c r="E23" s="1069"/>
      <c r="F23" s="1070"/>
      <c r="G23" s="1045" t="s">
        <v>788</v>
      </c>
      <c r="H23" s="1045"/>
      <c r="I23" s="1045" t="s">
        <v>789</v>
      </c>
      <c r="J23" s="1045"/>
      <c r="K23" s="1045" t="s">
        <v>790</v>
      </c>
      <c r="L23" s="1046"/>
      <c r="O23" s="623"/>
      <c r="P23" s="623"/>
      <c r="Q23" s="623"/>
      <c r="R23" s="623"/>
      <c r="S23" s="623"/>
      <c r="T23" s="623"/>
      <c r="U23" s="623"/>
      <c r="V23" s="623"/>
      <c r="W23" s="623"/>
      <c r="X23" s="623"/>
      <c r="Y23" s="623"/>
      <c r="Z23" s="623"/>
      <c r="AA23" s="623"/>
      <c r="AB23" s="623"/>
      <c r="AC23" s="623"/>
      <c r="AD23" s="623"/>
      <c r="AE23" s="623"/>
      <c r="AF23" s="623"/>
      <c r="AG23" s="623"/>
      <c r="AH23" s="623"/>
      <c r="AI23" s="623"/>
      <c r="AJ23" s="623"/>
      <c r="AK23" s="623"/>
      <c r="AL23" s="623"/>
      <c r="AM23" s="623"/>
      <c r="AN23" s="623"/>
      <c r="AO23" s="623"/>
      <c r="AP23" s="623"/>
      <c r="AQ23" s="623"/>
      <c r="AR23" s="623"/>
      <c r="AS23" s="623"/>
      <c r="AT23" s="623"/>
      <c r="AU23" s="623"/>
      <c r="AV23" s="623"/>
      <c r="AW23" s="623"/>
      <c r="AX23" s="623"/>
      <c r="AY23" s="623"/>
      <c r="AZ23" s="623"/>
      <c r="BA23" s="623"/>
      <c r="BB23" s="623"/>
    </row>
    <row r="24" spans="1:54" ht="22.15" customHeight="1" x14ac:dyDescent="0.25">
      <c r="A24" s="1026" t="s">
        <v>791</v>
      </c>
      <c r="B24" s="1027"/>
      <c r="C24" s="1027"/>
      <c r="D24" s="1027"/>
      <c r="E24" s="1027"/>
      <c r="F24" s="1028"/>
      <c r="G24" s="1029" t="str">
        <f>IF(K22&lt;=0,"",IF(G11="T2","",IF(G11="T3 IF IN ECA ELSE T2","",IF(K22&lt;130,17,IF(AND(K22&gt;=130,K22&lt;=1999),45*(K22^(-0.2)),IF(K22&gt;=2000,9.8))))))</f>
        <v/>
      </c>
      <c r="H24" s="1029"/>
      <c r="I24" s="1029" t="str">
        <f>IF(K22&lt;=0,"",IF(G11="T1","",IF(K22&lt;130,14.4,IF(AND(K22&gt;=130,K22&lt;=1999),44*(K22^(-0.23)),IF(K22&gt;=2000,7.7)))))</f>
        <v/>
      </c>
      <c r="J24" s="1029"/>
      <c r="K24" s="1029" t="str">
        <f>IF(K22&lt;=0,"",IF(G11="T1","",IF(G11="T2","",IF(K22&lt;130,3.4,IF(AND(K22&gt;=130,K22&lt;=1999),9*(K22^(-0.2)),IF(K22&gt;=2000,2))))))</f>
        <v/>
      </c>
      <c r="L24" s="1030"/>
      <c r="M24" s="647"/>
      <c r="N24" s="622" t="b">
        <f>IF(AND(K22&lt;130,K22&gt;0),14.4, IF(AND(K22&gt;=130, K22&lt;=1999), 44*(K22^(-0.23)), IF(K22&gt;=2000,  7.7)))</f>
        <v>0</v>
      </c>
      <c r="O24" s="623"/>
      <c r="P24" s="623"/>
      <c r="Q24" s="623"/>
      <c r="R24" s="623"/>
      <c r="S24" s="623"/>
      <c r="T24" s="623"/>
      <c r="U24" s="623"/>
      <c r="V24" s="623"/>
      <c r="W24" s="623"/>
      <c r="X24" s="623"/>
      <c r="Y24" s="623"/>
      <c r="Z24" s="623"/>
      <c r="AA24" s="623"/>
      <c r="AB24" s="623"/>
      <c r="AC24" s="623"/>
      <c r="AD24" s="623"/>
      <c r="AE24" s="623"/>
      <c r="AF24" s="623"/>
      <c r="AG24" s="623"/>
      <c r="AH24" s="623"/>
      <c r="AI24" s="623"/>
      <c r="AJ24" s="623"/>
      <c r="AK24" s="623"/>
      <c r="AL24" s="623"/>
      <c r="AM24" s="623"/>
      <c r="AN24" s="623"/>
      <c r="AO24" s="623"/>
      <c r="AP24" s="623"/>
      <c r="AQ24" s="623"/>
      <c r="AR24" s="623"/>
      <c r="AS24" s="623"/>
      <c r="AT24" s="623"/>
      <c r="AU24" s="623"/>
      <c r="AV24" s="623"/>
      <c r="AW24" s="623"/>
      <c r="AX24" s="623"/>
      <c r="AY24" s="623"/>
      <c r="AZ24" s="623"/>
      <c r="BA24" s="623"/>
      <c r="BB24" s="623"/>
    </row>
    <row r="25" spans="1:54" ht="22.15" customHeight="1" x14ac:dyDescent="0.25">
      <c r="A25" s="1031" t="s">
        <v>792</v>
      </c>
      <c r="B25" s="1032"/>
      <c r="C25" s="1032"/>
      <c r="D25" s="1032"/>
      <c r="E25" s="1032"/>
      <c r="F25" s="1033"/>
      <c r="G25" s="1034"/>
      <c r="H25" s="1034"/>
      <c r="I25" s="1034"/>
      <c r="J25" s="1034"/>
      <c r="K25" s="1034"/>
      <c r="L25" s="1035"/>
      <c r="M25" s="633"/>
      <c r="O25" s="623"/>
      <c r="P25" s="623"/>
      <c r="Q25" s="623"/>
      <c r="R25" s="623"/>
      <c r="S25" s="623"/>
      <c r="T25" s="623"/>
      <c r="U25" s="623"/>
      <c r="V25" s="623"/>
      <c r="W25" s="623"/>
      <c r="X25" s="623"/>
      <c r="Y25" s="623"/>
      <c r="Z25" s="623"/>
      <c r="AA25" s="623"/>
      <c r="AB25" s="623"/>
      <c r="AC25" s="623"/>
      <c r="AD25" s="623"/>
      <c r="AE25" s="623"/>
      <c r="AF25" s="623"/>
      <c r="AG25" s="623"/>
      <c r="AH25" s="623"/>
      <c r="AI25" s="623"/>
      <c r="AJ25" s="623"/>
      <c r="AK25" s="623"/>
      <c r="AL25" s="623"/>
      <c r="AM25" s="623"/>
      <c r="AN25" s="623"/>
      <c r="AO25" s="623"/>
      <c r="AP25" s="623"/>
      <c r="AQ25" s="623"/>
      <c r="AR25" s="623"/>
      <c r="AS25" s="623"/>
      <c r="AT25" s="623"/>
      <c r="AU25" s="623"/>
      <c r="AV25" s="623"/>
      <c r="AW25" s="623"/>
      <c r="AX25" s="623"/>
      <c r="AY25" s="623"/>
      <c r="AZ25" s="623"/>
      <c r="BA25" s="623"/>
      <c r="BB25" s="623"/>
    </row>
    <row r="26" spans="1:54" ht="22.15" customHeight="1" x14ac:dyDescent="0.25">
      <c r="A26" s="1050" t="s">
        <v>793</v>
      </c>
      <c r="B26" s="1051"/>
      <c r="C26" s="1051"/>
      <c r="D26" s="1051"/>
      <c r="E26" s="1051"/>
      <c r="F26" s="1052"/>
      <c r="G26" s="1062" t="str">
        <f>IF(G25&gt;0,(ROUND(G24,1)-G25)/ROUND(G24,1),IF(AND(G24=0,G25=0),"NA", "NA"))</f>
        <v>NA</v>
      </c>
      <c r="H26" s="1062"/>
      <c r="I26" s="1062" t="str">
        <f>IF(I25&gt;0,(ROUND(I24,1)-I25)/ROUND(I24,1),IF(AND(I24=0,I25=0),"NA", "NA"))</f>
        <v>NA</v>
      </c>
      <c r="J26" s="1062"/>
      <c r="K26" s="1062" t="str">
        <f>IF(K25&gt;0,(ROUND(K24,1)-K25)/ROUND(K24,1),IF(AND(K24=0,K25=0),"NA", "NA"))</f>
        <v>NA</v>
      </c>
      <c r="L26" s="1063"/>
      <c r="M26" s="644"/>
      <c r="O26" s="623"/>
      <c r="P26" s="623"/>
      <c r="Q26" s="623"/>
      <c r="R26" s="623"/>
      <c r="S26" s="623"/>
      <c r="T26" s="623"/>
      <c r="U26" s="623"/>
      <c r="V26" s="623"/>
      <c r="W26" s="623"/>
      <c r="X26" s="623"/>
      <c r="Y26" s="623"/>
      <c r="Z26" s="623"/>
      <c r="AA26" s="623"/>
      <c r="AB26" s="623"/>
      <c r="AC26" s="623"/>
      <c r="AD26" s="623"/>
      <c r="AE26" s="623"/>
      <c r="AF26" s="623"/>
      <c r="AG26" s="623"/>
      <c r="AH26" s="623"/>
      <c r="AI26" s="623"/>
      <c r="AJ26" s="623"/>
      <c r="AK26" s="623"/>
      <c r="AL26" s="623"/>
      <c r="AM26" s="623"/>
      <c r="AN26" s="623"/>
      <c r="AO26" s="623"/>
      <c r="AP26" s="623"/>
      <c r="AQ26" s="623"/>
      <c r="AR26" s="623"/>
      <c r="AS26" s="623"/>
      <c r="AT26" s="623"/>
      <c r="AU26" s="623"/>
      <c r="AV26" s="623"/>
      <c r="AW26" s="623"/>
      <c r="AX26" s="623"/>
      <c r="AY26" s="623"/>
      <c r="AZ26" s="623"/>
      <c r="BA26" s="623"/>
      <c r="BB26" s="623"/>
    </row>
    <row r="27" spans="1:54" ht="16.5" thickBot="1" x14ac:dyDescent="0.3">
      <c r="A27" s="1055" t="s">
        <v>794</v>
      </c>
      <c r="B27" s="1056"/>
      <c r="C27" s="1056"/>
      <c r="D27" s="1056"/>
      <c r="E27" s="1056"/>
      <c r="F27" s="1057"/>
      <c r="G27" s="1075" t="str">
        <f>IF(G26="NA","",IF(G25&lt;=N24,"5410.11","5410.11"))</f>
        <v/>
      </c>
      <c r="H27" s="1076" t="str">
        <f t="shared" ref="H27" si="2">IF(B27="IN_NOX","NA",IF(B27="NA","NA",IF(AND(B27&gt;=14.5%,B27&lt;29.5%),"5410.13",IF(AND(B27&gt;=29.5%,B27&lt;49.5%),"5410.15",IF(B27&gt;=49.5%,"5410.17","NA")))))</f>
        <v>NA</v>
      </c>
      <c r="I27" s="1075" t="str">
        <f>IF(I26="NA","",IF(AND(I26&gt;=14.5%,I26&lt;29.5%),"5410.13",IF(AND(I26&gt;=29.5%,I26&lt;49.5%),"5410.15",IF(I26&gt;=49.5%,"5410.17","5410.13"))))</f>
        <v/>
      </c>
      <c r="J27" s="1077" t="str">
        <f t="shared" ref="J27" si="3">IF(D27="IN_NOX","NA",IF(D27="NA","NA",IF(AND(D27&gt;=14.5%,D27&lt;29.5%),"5410.13",IF(AND(D27&gt;=29.5%,D27&lt;49.5%),"5410.15",IF(D27&gt;=49.5%,"5410.17","NA")))))</f>
        <v>NA</v>
      </c>
      <c r="K27" s="1076"/>
      <c r="L27" s="1078"/>
      <c r="O27" s="623"/>
      <c r="P27" s="623"/>
      <c r="Q27" s="623"/>
      <c r="R27" s="623"/>
      <c r="S27" s="623"/>
      <c r="T27" s="623"/>
      <c r="U27" s="623"/>
      <c r="V27" s="623"/>
      <c r="W27" s="623"/>
      <c r="X27" s="623"/>
      <c r="Y27" s="623"/>
      <c r="Z27" s="623"/>
      <c r="AA27" s="623"/>
      <c r="AB27" s="623"/>
      <c r="AC27" s="623"/>
      <c r="AD27" s="623"/>
      <c r="AE27" s="623"/>
      <c r="AF27" s="623"/>
      <c r="AG27" s="623"/>
      <c r="AH27" s="623"/>
      <c r="AI27" s="623"/>
      <c r="AJ27" s="623"/>
      <c r="AK27" s="623"/>
      <c r="AL27" s="623"/>
      <c r="AM27" s="623"/>
      <c r="AN27" s="623"/>
      <c r="AO27" s="623"/>
      <c r="AP27" s="623"/>
      <c r="AQ27" s="623"/>
      <c r="AR27" s="623"/>
      <c r="AS27" s="623"/>
      <c r="AT27" s="623"/>
      <c r="AU27" s="623"/>
      <c r="AV27" s="623"/>
      <c r="AW27" s="623"/>
      <c r="AX27" s="623"/>
      <c r="AY27" s="623"/>
      <c r="AZ27" s="623"/>
      <c r="BA27" s="623"/>
      <c r="BB27" s="623"/>
    </row>
    <row r="28" spans="1:54" ht="17.25" thickTop="1" thickBot="1" x14ac:dyDescent="0.3">
      <c r="A28" s="1049"/>
      <c r="B28" s="1049"/>
      <c r="C28" s="1049"/>
      <c r="D28" s="1049"/>
      <c r="E28" s="1049"/>
      <c r="F28" s="1049"/>
      <c r="G28" s="1049"/>
      <c r="H28" s="1049"/>
      <c r="I28" s="1049"/>
      <c r="J28" s="1049"/>
      <c r="K28" s="1049"/>
      <c r="L28" s="1049"/>
      <c r="O28" s="623"/>
      <c r="P28" s="623"/>
      <c r="Q28" s="623"/>
      <c r="R28" s="623"/>
      <c r="S28" s="623"/>
      <c r="T28" s="623"/>
      <c r="U28" s="623"/>
      <c r="V28" s="623"/>
      <c r="W28" s="623"/>
      <c r="X28" s="623"/>
      <c r="Y28" s="623"/>
      <c r="Z28" s="623"/>
      <c r="AA28" s="623"/>
      <c r="AB28" s="623"/>
      <c r="AC28" s="623"/>
      <c r="AD28" s="623"/>
      <c r="AE28" s="623"/>
      <c r="AF28" s="623"/>
      <c r="AG28" s="623"/>
      <c r="AH28" s="623"/>
      <c r="AI28" s="623"/>
      <c r="AJ28" s="623"/>
      <c r="AK28" s="623"/>
      <c r="AL28" s="623"/>
      <c r="AM28" s="623"/>
      <c r="AN28" s="623"/>
      <c r="AO28" s="623"/>
      <c r="AP28" s="623"/>
      <c r="AQ28" s="623"/>
      <c r="AR28" s="623"/>
      <c r="AS28" s="623"/>
      <c r="AT28" s="623"/>
      <c r="AU28" s="623"/>
      <c r="AV28" s="623"/>
      <c r="AW28" s="623"/>
      <c r="AX28" s="623"/>
      <c r="AY28" s="623"/>
      <c r="AZ28" s="623"/>
      <c r="BA28" s="623"/>
      <c r="BB28" s="623"/>
    </row>
    <row r="29" spans="1:54" ht="22.15" customHeight="1" thickTop="1" x14ac:dyDescent="0.25">
      <c r="A29" s="1037" t="s">
        <v>796</v>
      </c>
      <c r="B29" s="1038"/>
      <c r="C29" s="1038"/>
      <c r="D29" s="1038"/>
      <c r="E29" s="634" t="s">
        <v>1219</v>
      </c>
      <c r="F29" s="635"/>
      <c r="G29" s="1071"/>
      <c r="H29" s="1072"/>
      <c r="I29" s="1041" t="s">
        <v>787</v>
      </c>
      <c r="J29" s="1041"/>
      <c r="K29" s="1039"/>
      <c r="L29" s="1040"/>
      <c r="M29" s="633"/>
      <c r="O29" s="623"/>
      <c r="P29" s="623"/>
      <c r="Q29" s="623"/>
      <c r="R29" s="623"/>
      <c r="S29" s="623"/>
      <c r="T29" s="623"/>
      <c r="U29" s="623"/>
      <c r="V29" s="623"/>
      <c r="W29" s="623"/>
      <c r="X29" s="623"/>
      <c r="Y29" s="623"/>
      <c r="Z29" s="623"/>
      <c r="AA29" s="623"/>
      <c r="AB29" s="623"/>
      <c r="AC29" s="623"/>
      <c r="AD29" s="623"/>
      <c r="AE29" s="623"/>
      <c r="AF29" s="623"/>
      <c r="AG29" s="623"/>
      <c r="AH29" s="623"/>
      <c r="AI29" s="623"/>
      <c r="AJ29" s="623"/>
      <c r="AK29" s="623"/>
      <c r="AL29" s="623"/>
      <c r="AM29" s="623"/>
      <c r="AN29" s="623"/>
      <c r="AO29" s="623"/>
      <c r="AP29" s="623"/>
      <c r="AQ29" s="623"/>
      <c r="AR29" s="623"/>
      <c r="AS29" s="623"/>
      <c r="AT29" s="623"/>
      <c r="AU29" s="623"/>
      <c r="AV29" s="623"/>
      <c r="AW29" s="623"/>
      <c r="AX29" s="623"/>
      <c r="AY29" s="623"/>
      <c r="AZ29" s="623"/>
      <c r="BA29" s="623"/>
      <c r="BB29" s="623"/>
    </row>
    <row r="30" spans="1:54" ht="22.15" customHeight="1" x14ac:dyDescent="0.25">
      <c r="A30" s="1068"/>
      <c r="B30" s="1069"/>
      <c r="C30" s="1069"/>
      <c r="D30" s="1069"/>
      <c r="E30" s="1069"/>
      <c r="F30" s="1070"/>
      <c r="G30" s="1045" t="s">
        <v>788</v>
      </c>
      <c r="H30" s="1045"/>
      <c r="I30" s="1045" t="s">
        <v>789</v>
      </c>
      <c r="J30" s="1045"/>
      <c r="K30" s="1045" t="s">
        <v>790</v>
      </c>
      <c r="L30" s="1046"/>
      <c r="O30" s="623"/>
      <c r="P30" s="623"/>
      <c r="Q30" s="623"/>
      <c r="R30" s="623"/>
      <c r="S30" s="623"/>
      <c r="T30" s="623"/>
      <c r="U30" s="623"/>
      <c r="V30" s="623"/>
      <c r="W30" s="623"/>
      <c r="X30" s="623"/>
      <c r="Y30" s="623"/>
      <c r="Z30" s="623"/>
      <c r="AA30" s="623"/>
      <c r="AB30" s="623"/>
      <c r="AC30" s="623"/>
      <c r="AD30" s="623"/>
      <c r="AE30" s="623"/>
      <c r="AF30" s="623"/>
      <c r="AG30" s="623"/>
      <c r="AH30" s="623"/>
      <c r="AI30" s="623"/>
      <c r="AJ30" s="623"/>
      <c r="AK30" s="623"/>
      <c r="AL30" s="623"/>
      <c r="AM30" s="623"/>
      <c r="AN30" s="623"/>
      <c r="AO30" s="623"/>
      <c r="AP30" s="623"/>
      <c r="AQ30" s="623"/>
      <c r="AR30" s="623"/>
      <c r="AS30" s="623"/>
      <c r="AT30" s="623"/>
      <c r="AU30" s="623"/>
      <c r="AV30" s="623"/>
      <c r="AW30" s="623"/>
      <c r="AX30" s="623"/>
      <c r="AY30" s="623"/>
      <c r="AZ30" s="623"/>
      <c r="BA30" s="623"/>
      <c r="BB30" s="623"/>
    </row>
    <row r="31" spans="1:54" ht="22.15" customHeight="1" x14ac:dyDescent="0.25">
      <c r="A31" s="1026" t="s">
        <v>791</v>
      </c>
      <c r="B31" s="1027"/>
      <c r="C31" s="1027"/>
      <c r="D31" s="1027"/>
      <c r="E31" s="1027"/>
      <c r="F31" s="1028"/>
      <c r="G31" s="1029" t="str">
        <f>IF(K29&lt;=0,"",IF(G11="T2","",IF(G11="T3 IF IN ECA ELSE T2","",IF(K29&lt;130,17,IF(AND(K29&gt;=130,K29&lt;=1999),45*(K29^(-0.2)),IF(K29&gt;=2000,9.8))))))</f>
        <v/>
      </c>
      <c r="H31" s="1029"/>
      <c r="I31" s="1029" t="str">
        <f>IF(K29&lt;=0,"",IF(G11="T1","",IF(K29&lt;130,14.4,IF(AND(K29&gt;=130,K29&lt;=1999),44*(K29^(-0.23)),IF(K29&gt;=2000,7.7)))))</f>
        <v/>
      </c>
      <c r="J31" s="1029"/>
      <c r="K31" s="1029" t="str">
        <f>IF(K29&lt;=0,"",IF(G11="T1","",IF(G11="T2","",IF(K29&lt;130,3.4,IF(AND(K29&gt;=130,K29&lt;=1999),9*(K29^(-0.2)),IF(K29&gt;=2000,2))))))</f>
        <v/>
      </c>
      <c r="L31" s="1030"/>
      <c r="M31" s="647"/>
      <c r="N31" s="622" t="b">
        <f>IF(AND(K29&lt;130,K29&gt;0),14.4, IF(AND(K29&gt;=130, K29&lt;=1999), 44*(K29^(-0.23)), IF(K29&gt;=2000,  7.7)))</f>
        <v>0</v>
      </c>
      <c r="O31" s="623"/>
      <c r="P31" s="623"/>
      <c r="Q31" s="623"/>
      <c r="R31" s="623"/>
      <c r="S31" s="623"/>
      <c r="T31" s="623"/>
      <c r="U31" s="623"/>
      <c r="V31" s="623"/>
      <c r="W31" s="623"/>
      <c r="X31" s="623"/>
      <c r="Y31" s="623"/>
      <c r="Z31" s="623"/>
      <c r="AA31" s="623"/>
      <c r="AB31" s="623"/>
      <c r="AC31" s="623"/>
      <c r="AD31" s="623"/>
      <c r="AE31" s="623"/>
      <c r="AF31" s="623"/>
      <c r="AG31" s="623"/>
      <c r="AH31" s="623"/>
      <c r="AI31" s="623"/>
      <c r="AJ31" s="623"/>
      <c r="AK31" s="623"/>
      <c r="AL31" s="623"/>
      <c r="AM31" s="623"/>
      <c r="AN31" s="623"/>
      <c r="AO31" s="623"/>
      <c r="AP31" s="623"/>
      <c r="AQ31" s="623"/>
      <c r="AR31" s="623"/>
      <c r="AS31" s="623"/>
      <c r="AT31" s="623"/>
      <c r="AU31" s="623"/>
      <c r="AV31" s="623"/>
      <c r="AW31" s="623"/>
      <c r="AX31" s="623"/>
      <c r="AY31" s="623"/>
      <c r="AZ31" s="623"/>
      <c r="BA31" s="623"/>
      <c r="BB31" s="623"/>
    </row>
    <row r="32" spans="1:54" ht="22.15" customHeight="1" x14ac:dyDescent="0.25">
      <c r="A32" s="1031" t="s">
        <v>792</v>
      </c>
      <c r="B32" s="1032"/>
      <c r="C32" s="1032"/>
      <c r="D32" s="1032"/>
      <c r="E32" s="1032"/>
      <c r="F32" s="1033"/>
      <c r="G32" s="1034"/>
      <c r="H32" s="1034"/>
      <c r="I32" s="1034"/>
      <c r="J32" s="1034"/>
      <c r="K32" s="1034"/>
      <c r="L32" s="1035"/>
      <c r="M32" s="633"/>
      <c r="O32" s="623"/>
      <c r="P32" s="623"/>
      <c r="Q32" s="623"/>
      <c r="R32" s="623"/>
      <c r="S32" s="623"/>
      <c r="T32" s="623"/>
      <c r="U32" s="623"/>
      <c r="V32" s="623"/>
      <c r="W32" s="623"/>
      <c r="X32" s="623"/>
      <c r="Y32" s="623"/>
      <c r="Z32" s="623"/>
      <c r="AA32" s="623"/>
      <c r="AB32" s="623"/>
      <c r="AC32" s="623"/>
      <c r="AD32" s="623"/>
      <c r="AE32" s="623"/>
      <c r="AF32" s="623"/>
      <c r="AG32" s="623"/>
      <c r="AH32" s="623"/>
      <c r="AI32" s="623"/>
      <c r="AJ32" s="623"/>
      <c r="AK32" s="623"/>
      <c r="AL32" s="623"/>
      <c r="AM32" s="623"/>
      <c r="AN32" s="623"/>
      <c r="AO32" s="623"/>
      <c r="AP32" s="623"/>
      <c r="AQ32" s="623"/>
      <c r="AR32" s="623"/>
      <c r="AS32" s="623"/>
      <c r="AT32" s="623"/>
      <c r="AU32" s="623"/>
      <c r="AV32" s="623"/>
      <c r="AW32" s="623"/>
      <c r="AX32" s="623"/>
      <c r="AY32" s="623"/>
      <c r="AZ32" s="623"/>
      <c r="BA32" s="623"/>
      <c r="BB32" s="623"/>
    </row>
    <row r="33" spans="1:54" ht="22.15" customHeight="1" x14ac:dyDescent="0.25">
      <c r="A33" s="1050" t="s">
        <v>793</v>
      </c>
      <c r="B33" s="1051"/>
      <c r="C33" s="1051"/>
      <c r="D33" s="1051"/>
      <c r="E33" s="1051"/>
      <c r="F33" s="1052"/>
      <c r="G33" s="1062" t="str">
        <f>IF(G32&gt;0,(ROUND(G31,1)-G32)/ROUND(G31,1),IF(AND(G31=0,G32=0),"NA", "NA"))</f>
        <v>NA</v>
      </c>
      <c r="H33" s="1062"/>
      <c r="I33" s="1062" t="str">
        <f>IF(I32&gt;0,(ROUND(I31,1)-I32)/ROUND(I31,1),IF(AND(I31=0,I32=0),"NA", "NA"))</f>
        <v>NA</v>
      </c>
      <c r="J33" s="1062"/>
      <c r="K33" s="1062" t="str">
        <f>IF(K32&gt;0,(ROUND(K31,1)-K32)/ROUND(K31,1),IF(AND(K31=0,K32=0),"NA", "NA"))</f>
        <v>NA</v>
      </c>
      <c r="L33" s="1063"/>
      <c r="O33" s="623"/>
      <c r="P33" s="623"/>
      <c r="Q33" s="623"/>
      <c r="R33" s="623"/>
      <c r="S33" s="623"/>
      <c r="T33" s="623"/>
      <c r="U33" s="623"/>
      <c r="V33" s="623"/>
      <c r="W33" s="623"/>
      <c r="X33" s="623"/>
      <c r="Y33" s="623"/>
      <c r="Z33" s="623"/>
      <c r="AA33" s="623"/>
      <c r="AB33" s="623"/>
      <c r="AC33" s="623"/>
      <c r="AD33" s="623"/>
      <c r="AE33" s="623"/>
      <c r="AF33" s="623"/>
      <c r="AG33" s="623"/>
      <c r="AH33" s="623"/>
      <c r="AI33" s="623"/>
      <c r="AJ33" s="623"/>
      <c r="AK33" s="623"/>
      <c r="AL33" s="623"/>
      <c r="AM33" s="623"/>
      <c r="AN33" s="623"/>
      <c r="AO33" s="623"/>
      <c r="AP33" s="623"/>
      <c r="AQ33" s="623"/>
      <c r="AR33" s="623"/>
      <c r="AS33" s="623"/>
      <c r="AT33" s="623"/>
      <c r="AU33" s="623"/>
      <c r="AV33" s="623"/>
      <c r="AW33" s="623"/>
      <c r="AX33" s="623"/>
      <c r="AY33" s="623"/>
      <c r="AZ33" s="623"/>
      <c r="BA33" s="623"/>
      <c r="BB33" s="623"/>
    </row>
    <row r="34" spans="1:54" ht="16.5" thickBot="1" x14ac:dyDescent="0.3">
      <c r="A34" s="1055" t="s">
        <v>794</v>
      </c>
      <c r="B34" s="1056"/>
      <c r="C34" s="1056"/>
      <c r="D34" s="1056"/>
      <c r="E34" s="1056"/>
      <c r="F34" s="1057"/>
      <c r="G34" s="1064" t="str">
        <f>IF(G33="NA","",IF(G32&lt;=N31,"5410.12","5410.12"))</f>
        <v/>
      </c>
      <c r="H34" s="1064" t="str">
        <f t="shared" ref="H34" si="4">IF(B34="IN_NOX","NA",IF(B34="NA","NA",IF(AND(B34&gt;=14.5%,B34&lt;29.5%),"5410.13",IF(AND(B34&gt;=29.5%,B34&lt;49.5%),"5410.15",IF(B34&gt;=49.5%,"5410.17","NA")))))</f>
        <v>NA</v>
      </c>
      <c r="I34" s="1064" t="str">
        <f>IF(I33="NA","",IF(AND(I33&gt;=14.5%,I33&lt;29.5%),"5410.14",IF(AND(I33&gt;=29.5%,I33&lt;49.5%),"5410.16",IF(I33&gt;=49.5%,"5410.18","5410.14"))))</f>
        <v/>
      </c>
      <c r="J34" s="1064" t="str">
        <f t="shared" ref="J34" si="5">IF(D34="IN_NOX","NA",IF(D34="NA","NA",IF(AND(D34&gt;=14.5%,D34&lt;29.5%),"5410.14",IF(AND(D34&gt;=29.5%,D34&lt;49.5%),"5410.16",IF(D34&gt;=49.5%,"5410.18","NA")))))</f>
        <v>NA</v>
      </c>
      <c r="K34" s="1064"/>
      <c r="L34" s="1065"/>
      <c r="O34" s="623"/>
      <c r="P34" s="623"/>
      <c r="Q34" s="623"/>
      <c r="R34" s="623"/>
      <c r="S34" s="623"/>
      <c r="T34" s="623"/>
      <c r="U34" s="623"/>
      <c r="V34" s="623"/>
      <c r="W34" s="623"/>
      <c r="X34" s="623"/>
      <c r="Y34" s="623"/>
      <c r="Z34" s="623"/>
      <c r="AA34" s="623"/>
      <c r="AB34" s="623"/>
      <c r="AC34" s="623"/>
      <c r="AD34" s="623"/>
      <c r="AE34" s="623"/>
      <c r="AF34" s="623"/>
      <c r="AG34" s="623"/>
      <c r="AH34" s="623"/>
      <c r="AI34" s="623"/>
      <c r="AJ34" s="623"/>
      <c r="AK34" s="623"/>
      <c r="AL34" s="623"/>
      <c r="AM34" s="623"/>
      <c r="AN34" s="623"/>
      <c r="AO34" s="623"/>
      <c r="AP34" s="623"/>
      <c r="AQ34" s="623"/>
      <c r="AR34" s="623"/>
      <c r="AS34" s="623"/>
      <c r="AT34" s="623"/>
      <c r="AU34" s="623"/>
      <c r="AV34" s="623"/>
      <c r="AW34" s="623"/>
      <c r="AX34" s="623"/>
      <c r="AY34" s="623"/>
      <c r="AZ34" s="623"/>
      <c r="BA34" s="623"/>
      <c r="BB34" s="623"/>
    </row>
    <row r="35" spans="1:54" ht="17.25" thickTop="1" thickBot="1" x14ac:dyDescent="0.3">
      <c r="A35" s="1049"/>
      <c r="B35" s="1049"/>
      <c r="C35" s="1049"/>
      <c r="D35" s="1049"/>
      <c r="E35" s="1049"/>
      <c r="F35" s="1049"/>
      <c r="G35" s="1049"/>
      <c r="H35" s="1049"/>
      <c r="I35" s="1049"/>
      <c r="J35" s="1049"/>
      <c r="K35" s="1049"/>
      <c r="L35" s="1049"/>
      <c r="O35" s="623"/>
      <c r="P35" s="623"/>
      <c r="Q35" s="623"/>
      <c r="R35" s="623"/>
      <c r="S35" s="623"/>
      <c r="T35" s="623"/>
      <c r="U35" s="623"/>
      <c r="V35" s="623"/>
      <c r="W35" s="623"/>
      <c r="X35" s="623"/>
      <c r="Y35" s="623"/>
      <c r="Z35" s="623"/>
      <c r="AA35" s="623"/>
      <c r="AB35" s="623"/>
      <c r="AC35" s="623"/>
      <c r="AD35" s="623"/>
      <c r="AE35" s="623"/>
      <c r="AF35" s="623"/>
      <c r="AG35" s="623"/>
      <c r="AH35" s="623"/>
      <c r="AI35" s="623"/>
      <c r="AJ35" s="623"/>
      <c r="AK35" s="623"/>
      <c r="AL35" s="623"/>
      <c r="AM35" s="623"/>
      <c r="AN35" s="623"/>
      <c r="AO35" s="623"/>
      <c r="AP35" s="623"/>
      <c r="AQ35" s="623"/>
      <c r="AR35" s="623"/>
      <c r="AS35" s="623"/>
      <c r="AT35" s="623"/>
      <c r="AU35" s="623"/>
      <c r="AV35" s="623"/>
      <c r="AW35" s="623"/>
      <c r="AX35" s="623"/>
      <c r="AY35" s="623"/>
      <c r="AZ35" s="623"/>
      <c r="BA35" s="623"/>
      <c r="BB35" s="623"/>
    </row>
    <row r="36" spans="1:54" ht="22.15" customHeight="1" thickTop="1" x14ac:dyDescent="0.25">
      <c r="A36" s="1037" t="s">
        <v>797</v>
      </c>
      <c r="B36" s="1038"/>
      <c r="C36" s="1038"/>
      <c r="D36" s="1038"/>
      <c r="E36" s="634" t="s">
        <v>1219</v>
      </c>
      <c r="F36" s="635"/>
      <c r="G36" s="1071"/>
      <c r="H36" s="1072"/>
      <c r="I36" s="1041" t="s">
        <v>787</v>
      </c>
      <c r="J36" s="1041"/>
      <c r="K36" s="1039"/>
      <c r="L36" s="1040"/>
      <c r="M36" s="633"/>
      <c r="O36" s="623"/>
      <c r="P36" s="623"/>
      <c r="Q36" s="623"/>
      <c r="R36" s="623"/>
      <c r="S36" s="623"/>
      <c r="T36" s="623"/>
      <c r="U36" s="623"/>
      <c r="V36" s="623"/>
      <c r="W36" s="623"/>
      <c r="X36" s="623"/>
      <c r="Y36" s="623"/>
      <c r="Z36" s="623"/>
      <c r="AA36" s="623"/>
      <c r="AB36" s="623"/>
      <c r="AC36" s="623"/>
      <c r="AD36" s="623"/>
      <c r="AE36" s="623"/>
      <c r="AF36" s="623"/>
      <c r="AG36" s="623"/>
      <c r="AH36" s="623"/>
      <c r="AI36" s="623"/>
      <c r="AJ36" s="623"/>
      <c r="AK36" s="623"/>
      <c r="AL36" s="623"/>
      <c r="AM36" s="623"/>
      <c r="AN36" s="623"/>
      <c r="AO36" s="623"/>
      <c r="AP36" s="623"/>
      <c r="AQ36" s="623"/>
      <c r="AR36" s="623"/>
      <c r="AS36" s="623"/>
      <c r="AT36" s="623"/>
      <c r="AU36" s="623"/>
      <c r="AV36" s="623"/>
      <c r="AW36" s="623"/>
      <c r="AX36" s="623"/>
      <c r="AY36" s="623"/>
      <c r="AZ36" s="623"/>
      <c r="BA36" s="623"/>
      <c r="BB36" s="623"/>
    </row>
    <row r="37" spans="1:54" ht="22.15" customHeight="1" x14ac:dyDescent="0.25">
      <c r="A37" s="1068"/>
      <c r="B37" s="1069"/>
      <c r="C37" s="1069"/>
      <c r="D37" s="1069"/>
      <c r="E37" s="1069"/>
      <c r="F37" s="1070"/>
      <c r="G37" s="1045" t="s">
        <v>788</v>
      </c>
      <c r="H37" s="1045"/>
      <c r="I37" s="1045" t="s">
        <v>789</v>
      </c>
      <c r="J37" s="1045"/>
      <c r="K37" s="1045" t="s">
        <v>790</v>
      </c>
      <c r="L37" s="1046"/>
      <c r="O37" s="623"/>
      <c r="P37" s="623"/>
      <c r="Q37" s="623"/>
      <c r="R37" s="623"/>
      <c r="S37" s="623"/>
      <c r="T37" s="623"/>
      <c r="U37" s="623"/>
      <c r="V37" s="623"/>
      <c r="W37" s="623"/>
      <c r="X37" s="623"/>
      <c r="Y37" s="623"/>
      <c r="Z37" s="623"/>
      <c r="AA37" s="623"/>
      <c r="AB37" s="623"/>
      <c r="AC37" s="623"/>
      <c r="AD37" s="623"/>
      <c r="AE37" s="623"/>
      <c r="AF37" s="623"/>
      <c r="AG37" s="623"/>
      <c r="AH37" s="623"/>
      <c r="AI37" s="623"/>
      <c r="AJ37" s="623"/>
      <c r="AK37" s="623"/>
      <c r="AL37" s="623"/>
      <c r="AM37" s="623"/>
      <c r="AN37" s="623"/>
      <c r="AO37" s="623"/>
      <c r="AP37" s="623"/>
      <c r="AQ37" s="623"/>
      <c r="AR37" s="623"/>
      <c r="AS37" s="623"/>
      <c r="AT37" s="623"/>
      <c r="AU37" s="623"/>
      <c r="AV37" s="623"/>
      <c r="AW37" s="623"/>
      <c r="AX37" s="623"/>
      <c r="AY37" s="623"/>
      <c r="AZ37" s="623"/>
      <c r="BA37" s="623"/>
      <c r="BB37" s="623"/>
    </row>
    <row r="38" spans="1:54" ht="22.15" customHeight="1" x14ac:dyDescent="0.25">
      <c r="A38" s="1026" t="s">
        <v>791</v>
      </c>
      <c r="B38" s="1027"/>
      <c r="C38" s="1027"/>
      <c r="D38" s="1027"/>
      <c r="E38" s="1027"/>
      <c r="F38" s="1028"/>
      <c r="G38" s="1029" t="str">
        <f>IF(K36&lt;=0,"",IF(G11="T2","",IF(G11="T3 IF IN ECA ELSE T2","",IF(K36&lt;130,17,IF(AND(K36&gt;=130,K36&lt;=1999),45*(K36^(-0.2)),IF(K36&gt;=2000,9.8))))))</f>
        <v/>
      </c>
      <c r="H38" s="1029"/>
      <c r="I38" s="1029" t="str">
        <f>IF(K36&lt;=0, "",IF(G11="T1", "",IF(K36&lt;130,14.4, IF(AND(K36&gt;=130, K36&lt;=1999), 44*(K36^(-0.23)), IF(K36&gt;=2000,  7.7)))))</f>
        <v/>
      </c>
      <c r="J38" s="1029"/>
      <c r="K38" s="1029" t="str">
        <f>IF(K36&lt;=0,"",IF(G11="T1","",IF(G11="T2","",IF(K36&lt;130,3.4,IF(AND(K36&gt;=130,K36&lt;=1999),9*(K36^(-0.2)),IF(K36&gt;=2000,2))))))</f>
        <v/>
      </c>
      <c r="L38" s="1030"/>
      <c r="M38" s="647"/>
      <c r="N38" s="622" t="b">
        <f>IF(AND(K36&lt;130,K36&gt;0),14.4, IF(AND(K36&gt;=130, K36&lt;=1999), 44*(K36^(-0.23)), IF(K36&gt;=2000,  7.7)))</f>
        <v>0</v>
      </c>
      <c r="O38" s="623"/>
      <c r="P38" s="623"/>
      <c r="Q38" s="623"/>
      <c r="R38" s="623"/>
      <c r="S38" s="623"/>
      <c r="T38" s="623"/>
      <c r="U38" s="623"/>
      <c r="V38" s="623"/>
      <c r="W38" s="623"/>
      <c r="X38" s="623"/>
      <c r="Y38" s="623"/>
      <c r="Z38" s="623"/>
      <c r="AA38" s="623"/>
      <c r="AB38" s="623"/>
      <c r="AC38" s="623"/>
      <c r="AD38" s="623"/>
      <c r="AE38" s="623"/>
      <c r="AF38" s="623"/>
      <c r="AG38" s="623"/>
      <c r="AH38" s="623"/>
      <c r="AI38" s="623"/>
      <c r="AJ38" s="623"/>
      <c r="AK38" s="623"/>
      <c r="AL38" s="623"/>
      <c r="AM38" s="623"/>
      <c r="AN38" s="623"/>
      <c r="AO38" s="623"/>
      <c r="AP38" s="623"/>
      <c r="AQ38" s="623"/>
      <c r="AR38" s="623"/>
      <c r="AS38" s="623"/>
      <c r="AT38" s="623"/>
      <c r="AU38" s="623"/>
      <c r="AV38" s="623"/>
      <c r="AW38" s="623"/>
      <c r="AX38" s="623"/>
      <c r="AY38" s="623"/>
      <c r="AZ38" s="623"/>
      <c r="BA38" s="623"/>
      <c r="BB38" s="623"/>
    </row>
    <row r="39" spans="1:54" ht="22.15" customHeight="1" x14ac:dyDescent="0.25">
      <c r="A39" s="1031" t="s">
        <v>792</v>
      </c>
      <c r="B39" s="1032"/>
      <c r="C39" s="1032"/>
      <c r="D39" s="1032"/>
      <c r="E39" s="1032"/>
      <c r="F39" s="1033"/>
      <c r="G39" s="1034"/>
      <c r="H39" s="1034"/>
      <c r="I39" s="1034"/>
      <c r="J39" s="1034"/>
      <c r="K39" s="1034"/>
      <c r="L39" s="1035"/>
      <c r="M39" s="633"/>
      <c r="O39" s="623"/>
      <c r="P39" s="623"/>
      <c r="Q39" s="623"/>
      <c r="R39" s="623"/>
      <c r="S39" s="623"/>
      <c r="T39" s="623"/>
      <c r="U39" s="623"/>
      <c r="V39" s="623"/>
      <c r="W39" s="623"/>
      <c r="X39" s="623"/>
      <c r="Y39" s="623"/>
      <c r="Z39" s="623"/>
      <c r="AA39" s="623"/>
      <c r="AB39" s="623"/>
      <c r="AC39" s="623"/>
      <c r="AD39" s="623"/>
      <c r="AE39" s="623"/>
      <c r="AF39" s="623"/>
      <c r="AG39" s="623"/>
      <c r="AH39" s="623"/>
      <c r="AI39" s="623"/>
      <c r="AJ39" s="623"/>
      <c r="AK39" s="623"/>
      <c r="AL39" s="623"/>
      <c r="AM39" s="623"/>
      <c r="AN39" s="623"/>
      <c r="AO39" s="623"/>
      <c r="AP39" s="623"/>
      <c r="AQ39" s="623"/>
      <c r="AR39" s="623"/>
      <c r="AS39" s="623"/>
      <c r="AT39" s="623"/>
      <c r="AU39" s="623"/>
      <c r="AV39" s="623"/>
      <c r="AW39" s="623"/>
      <c r="AX39" s="623"/>
      <c r="AY39" s="623"/>
      <c r="AZ39" s="623"/>
      <c r="BA39" s="623"/>
      <c r="BB39" s="623"/>
    </row>
    <row r="40" spans="1:54" ht="22.15" customHeight="1" x14ac:dyDescent="0.25">
      <c r="A40" s="1050" t="s">
        <v>793</v>
      </c>
      <c r="B40" s="1051"/>
      <c r="C40" s="1051"/>
      <c r="D40" s="1051"/>
      <c r="E40" s="1051"/>
      <c r="F40" s="1052"/>
      <c r="G40" s="1053" t="str">
        <f>IF(G39&gt;0,(ROUND(G38,1)-G39)/ROUND(G38,1),IF(AND(G38=0,G39=0),"NA", "NA"))</f>
        <v>NA</v>
      </c>
      <c r="H40" s="1053"/>
      <c r="I40" s="1053" t="str">
        <f>IF(I39&gt;0,(ROUND(I38,1)-I39)/ROUND(I38,1),IF(AND(I38=0,I39=0),"NA", "NA"))</f>
        <v>NA</v>
      </c>
      <c r="J40" s="1053"/>
      <c r="K40" s="1053" t="str">
        <f>IF(K39&gt;0,(ROUND(K38,1)-K39)/ROUND(K38,1),IF(AND(K38=0,K39=0),"NA", "NA"))</f>
        <v>NA</v>
      </c>
      <c r="L40" s="1054"/>
      <c r="O40" s="623"/>
      <c r="P40" s="623"/>
      <c r="Q40" s="623"/>
      <c r="R40" s="623"/>
      <c r="S40" s="623"/>
      <c r="T40" s="623"/>
      <c r="U40" s="623"/>
      <c r="V40" s="623"/>
      <c r="W40" s="623"/>
      <c r="X40" s="623"/>
      <c r="Y40" s="623"/>
      <c r="Z40" s="623"/>
      <c r="AA40" s="623"/>
      <c r="AB40" s="623"/>
      <c r="AC40" s="623"/>
      <c r="AD40" s="623"/>
      <c r="AE40" s="623"/>
      <c r="AF40" s="623"/>
      <c r="AG40" s="623"/>
      <c r="AH40" s="623"/>
      <c r="AI40" s="623"/>
      <c r="AJ40" s="623"/>
      <c r="AK40" s="623"/>
      <c r="AL40" s="623"/>
      <c r="AM40" s="623"/>
      <c r="AN40" s="623"/>
      <c r="AO40" s="623"/>
      <c r="AP40" s="623"/>
      <c r="AQ40" s="623"/>
      <c r="AR40" s="623"/>
      <c r="AS40" s="623"/>
      <c r="AT40" s="623"/>
      <c r="AU40" s="623"/>
      <c r="AV40" s="623"/>
      <c r="AW40" s="623"/>
      <c r="AX40" s="623"/>
      <c r="AY40" s="623"/>
      <c r="AZ40" s="623"/>
      <c r="BA40" s="623"/>
      <c r="BB40" s="623"/>
    </row>
    <row r="41" spans="1:54" ht="16.5" thickBot="1" x14ac:dyDescent="0.3">
      <c r="A41" s="1055" t="s">
        <v>794</v>
      </c>
      <c r="B41" s="1056"/>
      <c r="C41" s="1056"/>
      <c r="D41" s="1056"/>
      <c r="E41" s="1056"/>
      <c r="F41" s="1057"/>
      <c r="G41" s="1073" t="str">
        <f>IF(G40="NA","",IF(G39&lt;=N38,"5410.12","5410.12"))</f>
        <v/>
      </c>
      <c r="H41" s="1073" t="str">
        <f t="shared" ref="H41" si="6">IF(B41="IN_NOX","NA",IF(B41="NA","NA",IF(AND(B41&gt;=14.5%,B41&lt;29.5%),"5410.13",IF(AND(B41&gt;=29.5%,B41&lt;49.5%),"5410.15",IF(B41&gt;=49.5%,"5410.17","NA")))))</f>
        <v>NA</v>
      </c>
      <c r="I41" s="1073" t="str">
        <f>IF(I40="NA","",IF(AND(I40&gt;=14.5%,I40&lt;29.5%),"5410.14",IF(AND(I40&gt;=29.5%,I40&lt;49.5%),"5410.16",IF(I40&gt;=49.5%,"5410.18","5410.14"))))</f>
        <v/>
      </c>
      <c r="J41" s="1073" t="str">
        <f t="shared" ref="J41" si="7">IF(D41="IN_NOX","NA",IF(D41="NA","NA",IF(AND(D41&gt;=14.5%,D41&lt;29.5%),"5410.14",IF(AND(D41&gt;=29.5%,D41&lt;49.5%),"5410.16",IF(D41&gt;=49.5%,"5410.18","NA")))))</f>
        <v>NA</v>
      </c>
      <c r="K41" s="1073"/>
      <c r="L41" s="1074"/>
      <c r="O41" s="623"/>
      <c r="P41" s="623"/>
      <c r="Q41" s="623"/>
      <c r="R41" s="623"/>
      <c r="S41" s="623"/>
      <c r="T41" s="623"/>
      <c r="U41" s="623"/>
      <c r="V41" s="623"/>
      <c r="W41" s="623"/>
      <c r="X41" s="623"/>
      <c r="Y41" s="623"/>
      <c r="Z41" s="623"/>
      <c r="AA41" s="623"/>
      <c r="AB41" s="623"/>
      <c r="AC41" s="623"/>
      <c r="AD41" s="623"/>
      <c r="AE41" s="623"/>
      <c r="AF41" s="623"/>
      <c r="AG41" s="623"/>
      <c r="AH41" s="623"/>
      <c r="AI41" s="623"/>
      <c r="AJ41" s="623"/>
      <c r="AK41" s="623"/>
      <c r="AL41" s="623"/>
      <c r="AM41" s="623"/>
      <c r="AN41" s="623"/>
      <c r="AO41" s="623"/>
      <c r="AP41" s="623"/>
      <c r="AQ41" s="623"/>
      <c r="AR41" s="623"/>
      <c r="AS41" s="623"/>
      <c r="AT41" s="623"/>
      <c r="AU41" s="623"/>
      <c r="AV41" s="623"/>
      <c r="AW41" s="623"/>
      <c r="AX41" s="623"/>
      <c r="AY41" s="623"/>
      <c r="AZ41" s="623"/>
      <c r="BA41" s="623"/>
      <c r="BB41" s="623"/>
    </row>
    <row r="42" spans="1:54" ht="17.25" thickTop="1" thickBot="1" x14ac:dyDescent="0.3">
      <c r="A42" s="1049"/>
      <c r="B42" s="1049"/>
      <c r="C42" s="1049"/>
      <c r="D42" s="1049"/>
      <c r="E42" s="1049"/>
      <c r="F42" s="1049"/>
      <c r="G42" s="1049"/>
      <c r="H42" s="1049"/>
      <c r="I42" s="1049"/>
      <c r="J42" s="1049"/>
      <c r="K42" s="1049"/>
      <c r="L42" s="1049"/>
      <c r="O42" s="623"/>
      <c r="P42" s="623"/>
      <c r="Q42" s="623"/>
      <c r="R42" s="623"/>
      <c r="S42" s="623"/>
      <c r="T42" s="623"/>
      <c r="U42" s="623"/>
      <c r="V42" s="623"/>
      <c r="W42" s="623"/>
      <c r="X42" s="623"/>
      <c r="Y42" s="623"/>
      <c r="Z42" s="623"/>
      <c r="AA42" s="623"/>
      <c r="AB42" s="623"/>
      <c r="AC42" s="623"/>
      <c r="AD42" s="623"/>
      <c r="AE42" s="623"/>
      <c r="AF42" s="623"/>
      <c r="AG42" s="623"/>
      <c r="AH42" s="623"/>
      <c r="AI42" s="623"/>
      <c r="AJ42" s="623"/>
      <c r="AK42" s="623"/>
      <c r="AL42" s="623"/>
      <c r="AM42" s="623"/>
      <c r="AN42" s="623"/>
      <c r="AO42" s="623"/>
      <c r="AP42" s="623"/>
      <c r="AQ42" s="623"/>
      <c r="AR42" s="623"/>
      <c r="AS42" s="623"/>
      <c r="AT42" s="623"/>
      <c r="AU42" s="623"/>
      <c r="AV42" s="623"/>
      <c r="AW42" s="623"/>
      <c r="AX42" s="623"/>
      <c r="AY42" s="623"/>
      <c r="AZ42" s="623"/>
      <c r="BA42" s="623"/>
      <c r="BB42" s="623"/>
    </row>
    <row r="43" spans="1:54" ht="22.15" customHeight="1" thickTop="1" x14ac:dyDescent="0.25">
      <c r="A43" s="648" t="s">
        <v>798</v>
      </c>
      <c r="B43" s="649"/>
      <c r="C43" s="649"/>
      <c r="D43" s="649"/>
      <c r="E43" s="634" t="s">
        <v>1219</v>
      </c>
      <c r="F43" s="635"/>
      <c r="G43" s="1071"/>
      <c r="H43" s="1072"/>
      <c r="I43" s="1041" t="s">
        <v>787</v>
      </c>
      <c r="J43" s="1041"/>
      <c r="K43" s="1039"/>
      <c r="L43" s="1040"/>
      <c r="M43" s="633"/>
      <c r="O43" s="623"/>
      <c r="P43" s="623"/>
      <c r="Q43" s="623"/>
      <c r="R43" s="623"/>
      <c r="S43" s="623"/>
      <c r="T43" s="623"/>
      <c r="U43" s="623"/>
      <c r="V43" s="623"/>
      <c r="W43" s="623"/>
      <c r="X43" s="623"/>
      <c r="Y43" s="623"/>
      <c r="Z43" s="623"/>
      <c r="AA43" s="623"/>
      <c r="AB43" s="623"/>
      <c r="AC43" s="623"/>
      <c r="AD43" s="623"/>
      <c r="AE43" s="623"/>
      <c r="AF43" s="623"/>
      <c r="AG43" s="623"/>
      <c r="AH43" s="623"/>
      <c r="AI43" s="623"/>
      <c r="AJ43" s="623"/>
      <c r="AK43" s="623"/>
      <c r="AL43" s="623"/>
      <c r="AM43" s="623"/>
      <c r="AN43" s="623"/>
      <c r="AO43" s="623"/>
      <c r="AP43" s="623"/>
      <c r="AQ43" s="623"/>
      <c r="AR43" s="623"/>
      <c r="AS43" s="623"/>
      <c r="AT43" s="623"/>
      <c r="AU43" s="623"/>
      <c r="AV43" s="623"/>
      <c r="AW43" s="623"/>
      <c r="AX43" s="623"/>
      <c r="AY43" s="623"/>
      <c r="AZ43" s="623"/>
      <c r="BA43" s="623"/>
      <c r="BB43" s="623"/>
    </row>
    <row r="44" spans="1:54" ht="22.15" customHeight="1" x14ac:dyDescent="0.25">
      <c r="A44" s="1068"/>
      <c r="B44" s="1069"/>
      <c r="C44" s="1069"/>
      <c r="D44" s="1069"/>
      <c r="E44" s="1069"/>
      <c r="F44" s="1070"/>
      <c r="G44" s="1045" t="s">
        <v>788</v>
      </c>
      <c r="H44" s="1045"/>
      <c r="I44" s="1045" t="s">
        <v>789</v>
      </c>
      <c r="J44" s="1045"/>
      <c r="K44" s="1045" t="s">
        <v>790</v>
      </c>
      <c r="L44" s="1046"/>
      <c r="O44" s="623"/>
      <c r="P44" s="623"/>
      <c r="Q44" s="623"/>
      <c r="R44" s="623"/>
      <c r="S44" s="623"/>
      <c r="T44" s="623"/>
      <c r="U44" s="623"/>
      <c r="V44" s="623"/>
      <c r="W44" s="623"/>
      <c r="X44" s="623"/>
      <c r="Y44" s="623"/>
      <c r="Z44" s="623"/>
      <c r="AA44" s="623"/>
      <c r="AB44" s="623"/>
      <c r="AC44" s="623"/>
      <c r="AD44" s="623"/>
      <c r="AE44" s="623"/>
      <c r="AF44" s="623"/>
      <c r="AG44" s="623"/>
      <c r="AH44" s="623"/>
      <c r="AI44" s="623"/>
      <c r="AJ44" s="623"/>
      <c r="AK44" s="623"/>
      <c r="AL44" s="623"/>
      <c r="AM44" s="623"/>
      <c r="AN44" s="623"/>
      <c r="AO44" s="623"/>
      <c r="AP44" s="623"/>
      <c r="AQ44" s="623"/>
      <c r="AR44" s="623"/>
      <c r="AS44" s="623"/>
      <c r="AT44" s="623"/>
      <c r="AU44" s="623"/>
      <c r="AV44" s="623"/>
      <c r="AW44" s="623"/>
      <c r="AX44" s="623"/>
      <c r="AY44" s="623"/>
      <c r="AZ44" s="623"/>
      <c r="BA44" s="623"/>
      <c r="BB44" s="623"/>
    </row>
    <row r="45" spans="1:54" ht="22.15" customHeight="1" x14ac:dyDescent="0.25">
      <c r="A45" s="1026" t="s">
        <v>791</v>
      </c>
      <c r="B45" s="1027"/>
      <c r="C45" s="1027"/>
      <c r="D45" s="1027"/>
      <c r="E45" s="1027"/>
      <c r="F45" s="1028"/>
      <c r="G45" s="1029" t="str">
        <f>IF(K43&lt;=0,"",IF(G11="T2","",IF(G11="T3 IF IN ECA ELSE T2","",IF(K43&lt;130,17,IF(AND(K43&gt;=130,K43&lt;=1999),45*(K43^(-0.2)),IF(K43&gt;=2000,9.8))))))</f>
        <v/>
      </c>
      <c r="H45" s="1029"/>
      <c r="I45" s="1029" t="str">
        <f>IF(K43&lt;=0, "",IF(G11="T1", "",IF(K43&lt;130,14.4, IF(AND(K43&gt;=130, K43&lt;=1999), 44*(K43^(-0.23)), IF(K43&gt;=2000,  7.7)))))</f>
        <v/>
      </c>
      <c r="J45" s="1029"/>
      <c r="K45" s="1029" t="str">
        <f>IF(K43&lt;=0,"",IF(G11="T1","",IF(G11="T2","",IF(K43&lt;130,3.4,IF(AND(K43&gt;=130,K43&lt;=1999),9*(K43^(-0.2)),IF(K43&gt;=2000,2))))))</f>
        <v/>
      </c>
      <c r="L45" s="1030"/>
      <c r="M45" s="647"/>
      <c r="N45" s="622" t="b">
        <f>IF(AND(K43&lt;130,K43&gt;0),14.4, IF(AND(K43&gt;=130, K43&lt;=1999), 44*(K43^(-0.23)), IF(K43&gt;=2000,  7.7)))</f>
        <v>0</v>
      </c>
      <c r="O45" s="623"/>
      <c r="P45" s="623"/>
      <c r="Q45" s="623"/>
      <c r="R45" s="623"/>
      <c r="S45" s="623"/>
      <c r="T45" s="623"/>
      <c r="U45" s="623"/>
      <c r="V45" s="623"/>
      <c r="W45" s="623"/>
      <c r="X45" s="623"/>
      <c r="Y45" s="623"/>
      <c r="Z45" s="623"/>
      <c r="AA45" s="623"/>
      <c r="AB45" s="623"/>
      <c r="AC45" s="623"/>
      <c r="AD45" s="623"/>
      <c r="AE45" s="623"/>
      <c r="AF45" s="623"/>
      <c r="AG45" s="623"/>
      <c r="AH45" s="623"/>
      <c r="AI45" s="623"/>
      <c r="AJ45" s="623"/>
      <c r="AK45" s="623"/>
      <c r="AL45" s="623"/>
      <c r="AM45" s="623"/>
      <c r="AN45" s="623"/>
      <c r="AO45" s="623"/>
      <c r="AP45" s="623"/>
      <c r="AQ45" s="623"/>
      <c r="AR45" s="623"/>
      <c r="AS45" s="623"/>
      <c r="AT45" s="623"/>
      <c r="AU45" s="623"/>
      <c r="AV45" s="623"/>
      <c r="AW45" s="623"/>
      <c r="AX45" s="623"/>
      <c r="AY45" s="623"/>
      <c r="AZ45" s="623"/>
      <c r="BA45" s="623"/>
      <c r="BB45" s="623"/>
    </row>
    <row r="46" spans="1:54" ht="22.15" customHeight="1" x14ac:dyDescent="0.25">
      <c r="A46" s="1031" t="s">
        <v>792</v>
      </c>
      <c r="B46" s="1032"/>
      <c r="C46" s="1032"/>
      <c r="D46" s="1032"/>
      <c r="E46" s="1032"/>
      <c r="F46" s="1033"/>
      <c r="G46" s="1034"/>
      <c r="H46" s="1034"/>
      <c r="I46" s="1034"/>
      <c r="J46" s="1034"/>
      <c r="K46" s="1034"/>
      <c r="L46" s="1035"/>
      <c r="M46" s="633"/>
      <c r="O46" s="623"/>
      <c r="P46" s="623"/>
      <c r="Q46" s="623"/>
      <c r="R46" s="623"/>
      <c r="S46" s="623"/>
      <c r="T46" s="623"/>
      <c r="U46" s="623"/>
      <c r="V46" s="623"/>
      <c r="W46" s="623"/>
      <c r="X46" s="623"/>
      <c r="Y46" s="623"/>
      <c r="Z46" s="623"/>
      <c r="AA46" s="623"/>
      <c r="AB46" s="623"/>
      <c r="AC46" s="623"/>
      <c r="AD46" s="623"/>
      <c r="AE46" s="623"/>
      <c r="AF46" s="623"/>
      <c r="AG46" s="623"/>
      <c r="AH46" s="623"/>
      <c r="AI46" s="623"/>
      <c r="AJ46" s="623"/>
      <c r="AK46" s="623"/>
      <c r="AL46" s="623"/>
      <c r="AM46" s="623"/>
      <c r="AN46" s="623"/>
      <c r="AO46" s="623"/>
      <c r="AP46" s="623"/>
      <c r="AQ46" s="623"/>
      <c r="AR46" s="623"/>
      <c r="AS46" s="623"/>
      <c r="AT46" s="623"/>
      <c r="AU46" s="623"/>
      <c r="AV46" s="623"/>
      <c r="AW46" s="623"/>
      <c r="AX46" s="623"/>
      <c r="AY46" s="623"/>
      <c r="AZ46" s="623"/>
      <c r="BA46" s="623"/>
      <c r="BB46" s="623"/>
    </row>
    <row r="47" spans="1:54" ht="22.15" customHeight="1" x14ac:dyDescent="0.25">
      <c r="A47" s="1050" t="s">
        <v>793</v>
      </c>
      <c r="B47" s="1051"/>
      <c r="C47" s="1051"/>
      <c r="D47" s="1051"/>
      <c r="E47" s="1051"/>
      <c r="F47" s="1052"/>
      <c r="G47" s="1062" t="str">
        <f>IF(G46&gt;0,(ROUND(G45,1)-G46)/ROUND(G45,1),IF(AND(G45=0,G46=0),"NA", "NA"))</f>
        <v>NA</v>
      </c>
      <c r="H47" s="1062"/>
      <c r="I47" s="1062" t="str">
        <f>IF(I46&gt;0,(ROUND(I45,1)-I46)/ROUND(I45,1),IF(AND(I45=0,I46=0),"NA", "NA"))</f>
        <v>NA</v>
      </c>
      <c r="J47" s="1062"/>
      <c r="K47" s="1062" t="str">
        <f>IF(K46&gt;0,(ROUND(K45,1)-K46)/ROUND(K45,1),IF(AND(K45=0,K46=0),"NA", "NA"))</f>
        <v>NA</v>
      </c>
      <c r="L47" s="1063"/>
      <c r="O47" s="623"/>
      <c r="P47" s="623"/>
      <c r="Q47" s="623"/>
      <c r="R47" s="623"/>
      <c r="S47" s="623"/>
      <c r="T47" s="623"/>
      <c r="U47" s="623"/>
      <c r="V47" s="623"/>
      <c r="W47" s="623"/>
      <c r="X47" s="623"/>
      <c r="Y47" s="623"/>
      <c r="Z47" s="623"/>
      <c r="AA47" s="623"/>
      <c r="AB47" s="623"/>
      <c r="AC47" s="623"/>
      <c r="AD47" s="623"/>
      <c r="AE47" s="623"/>
      <c r="AF47" s="623"/>
      <c r="AG47" s="623"/>
      <c r="AH47" s="623"/>
      <c r="AI47" s="623"/>
      <c r="AJ47" s="623"/>
      <c r="AK47" s="623"/>
      <c r="AL47" s="623"/>
      <c r="AM47" s="623"/>
      <c r="AN47" s="623"/>
      <c r="AO47" s="623"/>
      <c r="AP47" s="623"/>
      <c r="AQ47" s="623"/>
      <c r="AR47" s="623"/>
      <c r="AS47" s="623"/>
      <c r="AT47" s="623"/>
      <c r="AU47" s="623"/>
      <c r="AV47" s="623"/>
      <c r="AW47" s="623"/>
      <c r="AX47" s="623"/>
      <c r="AY47" s="623"/>
      <c r="AZ47" s="623"/>
      <c r="BA47" s="623"/>
      <c r="BB47" s="623"/>
    </row>
    <row r="48" spans="1:54" ht="16.5" thickBot="1" x14ac:dyDescent="0.3">
      <c r="A48" s="1055" t="s">
        <v>794</v>
      </c>
      <c r="B48" s="1056"/>
      <c r="C48" s="1056"/>
      <c r="D48" s="1056"/>
      <c r="E48" s="1056"/>
      <c r="F48" s="1057"/>
      <c r="G48" s="1064" t="str">
        <f>IF(G47="NA","",IF(G46&lt;=N45,"5410.12","5410.12"))</f>
        <v/>
      </c>
      <c r="H48" s="1064" t="str">
        <f t="shared" ref="H48" si="8">IF(B48="IN_NOX","NA",IF(B48="NA","NA",IF(AND(B48&gt;=14.5%,B48&lt;29.5%),"5410.13",IF(AND(B48&gt;=29.5%,B48&lt;49.5%),"5410.15",IF(B48&gt;=49.5%,"5410.17","NA")))))</f>
        <v>NA</v>
      </c>
      <c r="I48" s="1064" t="str">
        <f>IF(I47="NA","",IF(AND(I47&gt;=14.5%,I47&lt;29.5%),"5410.14",IF(AND(I47&gt;=29.5%,I47&lt;49.5%),"5410.16",IF(I47&gt;=49.5%,"5410.18","5410.14"))))</f>
        <v/>
      </c>
      <c r="J48" s="1064" t="str">
        <f t="shared" ref="J48" si="9">IF(D48="IN_NOX","NA",IF(D48="NA","NA",IF(AND(D48&gt;=14.5%,D48&lt;29.5%),"5410.14",IF(AND(D48&gt;=29.5%,D48&lt;49.5%),"5410.16",IF(D48&gt;=49.5%,"5410.18","NA")))))</f>
        <v>NA</v>
      </c>
      <c r="K48" s="1064"/>
      <c r="L48" s="1065"/>
      <c r="O48" s="623"/>
      <c r="P48" s="623"/>
      <c r="Q48" s="623"/>
      <c r="R48" s="623"/>
      <c r="S48" s="623"/>
      <c r="T48" s="623"/>
      <c r="U48" s="623"/>
      <c r="V48" s="623"/>
      <c r="W48" s="623"/>
      <c r="X48" s="623"/>
      <c r="Y48" s="623"/>
      <c r="Z48" s="623"/>
      <c r="AA48" s="623"/>
      <c r="AB48" s="623"/>
      <c r="AC48" s="623"/>
      <c r="AD48" s="623"/>
      <c r="AE48" s="623"/>
      <c r="AF48" s="623"/>
      <c r="AG48" s="623"/>
      <c r="AH48" s="623"/>
      <c r="AI48" s="623"/>
      <c r="AJ48" s="623"/>
      <c r="AK48" s="623"/>
      <c r="AL48" s="623"/>
      <c r="AM48" s="623"/>
      <c r="AN48" s="623"/>
      <c r="AO48" s="623"/>
      <c r="AP48" s="623"/>
      <c r="AQ48" s="623"/>
      <c r="AR48" s="623"/>
      <c r="AS48" s="623"/>
      <c r="AT48" s="623"/>
      <c r="AU48" s="623"/>
      <c r="AV48" s="623"/>
      <c r="AW48" s="623"/>
      <c r="AX48" s="623"/>
      <c r="AY48" s="623"/>
      <c r="AZ48" s="623"/>
      <c r="BA48" s="623"/>
      <c r="BB48" s="623"/>
    </row>
    <row r="49" spans="1:54" ht="17.25" thickTop="1" thickBot="1" x14ac:dyDescent="0.3">
      <c r="A49" s="1049"/>
      <c r="B49" s="1049"/>
      <c r="C49" s="1049"/>
      <c r="D49" s="1049"/>
      <c r="E49" s="1049"/>
      <c r="F49" s="1049"/>
      <c r="G49" s="1049"/>
      <c r="H49" s="1049"/>
      <c r="I49" s="1049"/>
      <c r="J49" s="1049"/>
      <c r="K49" s="1049"/>
      <c r="L49" s="1049"/>
      <c r="O49" s="623"/>
      <c r="P49" s="623"/>
      <c r="Q49" s="623"/>
      <c r="R49" s="623"/>
      <c r="S49" s="623"/>
      <c r="T49" s="623"/>
      <c r="U49" s="623"/>
      <c r="V49" s="623"/>
      <c r="W49" s="623"/>
      <c r="X49" s="623"/>
      <c r="Y49" s="623"/>
      <c r="Z49" s="623"/>
      <c r="AA49" s="623"/>
      <c r="AB49" s="623"/>
      <c r="AC49" s="623"/>
      <c r="AD49" s="623"/>
      <c r="AE49" s="623"/>
      <c r="AF49" s="623"/>
      <c r="AG49" s="623"/>
      <c r="AH49" s="623"/>
      <c r="AI49" s="623"/>
      <c r="AJ49" s="623"/>
      <c r="AK49" s="623"/>
      <c r="AL49" s="623"/>
      <c r="AM49" s="623"/>
      <c r="AN49" s="623"/>
      <c r="AO49" s="623"/>
      <c r="AP49" s="623"/>
      <c r="AQ49" s="623"/>
      <c r="AR49" s="623"/>
      <c r="AS49" s="623"/>
      <c r="AT49" s="623"/>
      <c r="AU49" s="623"/>
      <c r="AV49" s="623"/>
      <c r="AW49" s="623"/>
      <c r="AX49" s="623"/>
      <c r="AY49" s="623"/>
      <c r="AZ49" s="623"/>
      <c r="BA49" s="623"/>
      <c r="BB49" s="623"/>
    </row>
    <row r="50" spans="1:54" ht="22.15" customHeight="1" thickTop="1" x14ac:dyDescent="0.25">
      <c r="A50" s="1037" t="s">
        <v>799</v>
      </c>
      <c r="B50" s="1038"/>
      <c r="C50" s="1038"/>
      <c r="D50" s="1038"/>
      <c r="E50" s="634" t="s">
        <v>1219</v>
      </c>
      <c r="F50" s="635"/>
      <c r="G50" s="1066"/>
      <c r="H50" s="1067"/>
      <c r="I50" s="1041" t="s">
        <v>787</v>
      </c>
      <c r="J50" s="1041"/>
      <c r="K50" s="1039"/>
      <c r="L50" s="1040"/>
      <c r="M50" s="63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623"/>
      <c r="AL50" s="623"/>
      <c r="AM50" s="623"/>
      <c r="AN50" s="623"/>
      <c r="AO50" s="623"/>
      <c r="AP50" s="623"/>
      <c r="AQ50" s="623"/>
      <c r="AR50" s="623"/>
      <c r="AS50" s="623"/>
      <c r="AT50" s="623"/>
      <c r="AU50" s="623"/>
      <c r="AV50" s="623"/>
      <c r="AW50" s="623"/>
      <c r="AX50" s="623"/>
      <c r="AY50" s="623"/>
      <c r="AZ50" s="623"/>
      <c r="BA50" s="623"/>
      <c r="BB50" s="623"/>
    </row>
    <row r="51" spans="1:54" ht="22.15" customHeight="1" x14ac:dyDescent="0.25">
      <c r="A51" s="1068"/>
      <c r="B51" s="1069"/>
      <c r="C51" s="1069"/>
      <c r="D51" s="1069"/>
      <c r="E51" s="1069"/>
      <c r="F51" s="1070"/>
      <c r="G51" s="1045" t="s">
        <v>788</v>
      </c>
      <c r="H51" s="1045"/>
      <c r="I51" s="1045" t="s">
        <v>789</v>
      </c>
      <c r="J51" s="1045"/>
      <c r="K51" s="1045" t="s">
        <v>790</v>
      </c>
      <c r="L51" s="1046"/>
      <c r="O51" s="623"/>
      <c r="P51" s="623"/>
      <c r="Q51" s="623"/>
      <c r="R51" s="623"/>
      <c r="S51" s="623"/>
      <c r="T51" s="623"/>
      <c r="U51" s="623"/>
      <c r="V51" s="623"/>
      <c r="W51" s="623"/>
      <c r="X51" s="623"/>
      <c r="Y51" s="623"/>
      <c r="Z51" s="623"/>
      <c r="AA51" s="623"/>
      <c r="AB51" s="623"/>
      <c r="AC51" s="623"/>
      <c r="AD51" s="623"/>
      <c r="AE51" s="623"/>
      <c r="AF51" s="623"/>
      <c r="AG51" s="623"/>
      <c r="AH51" s="623"/>
      <c r="AI51" s="623"/>
      <c r="AJ51" s="623"/>
      <c r="AK51" s="623"/>
      <c r="AL51" s="623"/>
      <c r="AM51" s="623"/>
      <c r="AN51" s="623"/>
      <c r="AO51" s="623"/>
      <c r="AP51" s="623"/>
      <c r="AQ51" s="623"/>
      <c r="AR51" s="623"/>
      <c r="AS51" s="623"/>
      <c r="AT51" s="623"/>
      <c r="AU51" s="623"/>
      <c r="AV51" s="623"/>
      <c r="AW51" s="623"/>
      <c r="AX51" s="623"/>
      <c r="AY51" s="623"/>
      <c r="AZ51" s="623"/>
      <c r="BA51" s="623"/>
      <c r="BB51" s="623"/>
    </row>
    <row r="52" spans="1:54" ht="22.15" customHeight="1" x14ac:dyDescent="0.25">
      <c r="A52" s="1026" t="s">
        <v>791</v>
      </c>
      <c r="B52" s="1027"/>
      <c r="C52" s="1027"/>
      <c r="D52" s="1027"/>
      <c r="E52" s="1027"/>
      <c r="F52" s="1028"/>
      <c r="G52" s="1029" t="str">
        <f>IF(K50&lt;=0,"",IF(G11="T2","",IF(G11="T3 IF IN ECA ELSE T2","",IF(K50&lt;130,17,IF(AND(K50&gt;=130,K50&lt;=1999),45*(K50^(-0.2)),IF(K50&gt;=2000,9.8))))))</f>
        <v/>
      </c>
      <c r="H52" s="1029"/>
      <c r="I52" s="1029" t="str">
        <f>IF(K50&lt;=0, "",IF(G11="T1", "",IF(K50&lt;130,14.4, IF(AND(K50&gt;=130, K50&lt;=1999), 44*(K50^(-0.23)), IF(K50&gt;=2000,  7.7)))))</f>
        <v/>
      </c>
      <c r="J52" s="1029"/>
      <c r="K52" s="1029" t="str">
        <f>IF(K50&lt;=0,"",IF(G11="T1","",IF(G11="T2","",IF(K50&lt;130,3.4,IF(AND(K50&gt;=130,K50&lt;=1999),9*(K50^(-0.2)),IF(K50&gt;=2000,2))))))</f>
        <v/>
      </c>
      <c r="L52" s="1030"/>
      <c r="M52" s="647"/>
      <c r="N52" s="622" t="b">
        <f>IF(AND(K50&lt;130,K50&gt;0),14.4, IF(AND(K50&gt;=130, K50&lt;=1999), 44*(K50^(-0.23)), IF(K50&gt;=2000,  7.7)))</f>
        <v>0</v>
      </c>
      <c r="O52" s="623"/>
      <c r="P52" s="623"/>
      <c r="Q52" s="623"/>
      <c r="R52" s="623"/>
      <c r="S52" s="623"/>
      <c r="T52" s="623"/>
      <c r="U52" s="623"/>
      <c r="V52" s="623"/>
      <c r="W52" s="623"/>
      <c r="X52" s="623"/>
      <c r="Y52" s="623"/>
      <c r="Z52" s="623"/>
      <c r="AA52" s="623"/>
      <c r="AB52" s="623"/>
      <c r="AC52" s="623"/>
      <c r="AD52" s="623"/>
      <c r="AE52" s="623"/>
      <c r="AF52" s="623"/>
      <c r="AG52" s="623"/>
      <c r="AH52" s="623"/>
      <c r="AI52" s="623"/>
      <c r="AJ52" s="623"/>
      <c r="AK52" s="623"/>
      <c r="AL52" s="623"/>
      <c r="AM52" s="623"/>
      <c r="AN52" s="623"/>
      <c r="AO52" s="623"/>
      <c r="AP52" s="623"/>
      <c r="AQ52" s="623"/>
      <c r="AR52" s="623"/>
      <c r="AS52" s="623"/>
      <c r="AT52" s="623"/>
      <c r="AU52" s="623"/>
      <c r="AV52" s="623"/>
      <c r="AW52" s="623"/>
      <c r="AX52" s="623"/>
      <c r="AY52" s="623"/>
      <c r="AZ52" s="623"/>
      <c r="BA52" s="623"/>
      <c r="BB52" s="623"/>
    </row>
    <row r="53" spans="1:54" ht="22.15" customHeight="1" x14ac:dyDescent="0.25">
      <c r="A53" s="1031" t="s">
        <v>792</v>
      </c>
      <c r="B53" s="1032"/>
      <c r="C53" s="1032"/>
      <c r="D53" s="1032"/>
      <c r="E53" s="1032"/>
      <c r="F53" s="1033"/>
      <c r="G53" s="1034"/>
      <c r="H53" s="1034"/>
      <c r="I53" s="1034"/>
      <c r="J53" s="1034"/>
      <c r="K53" s="1034"/>
      <c r="L53" s="1035"/>
      <c r="M53" s="633"/>
      <c r="O53" s="623"/>
      <c r="P53" s="623"/>
      <c r="Q53" s="623"/>
      <c r="R53" s="623"/>
      <c r="S53" s="623"/>
      <c r="T53" s="623"/>
      <c r="U53" s="623"/>
      <c r="V53" s="623"/>
      <c r="W53" s="623"/>
      <c r="X53" s="623"/>
      <c r="Y53" s="623"/>
      <c r="Z53" s="623"/>
      <c r="AA53" s="623"/>
      <c r="AB53" s="623"/>
      <c r="AC53" s="623"/>
      <c r="AD53" s="623"/>
      <c r="AE53" s="623"/>
      <c r="AF53" s="623"/>
      <c r="AG53" s="623"/>
      <c r="AH53" s="623"/>
      <c r="AI53" s="623"/>
      <c r="AJ53" s="623"/>
      <c r="AK53" s="623"/>
      <c r="AL53" s="623"/>
      <c r="AM53" s="623"/>
      <c r="AN53" s="623"/>
      <c r="AO53" s="623"/>
      <c r="AP53" s="623"/>
      <c r="AQ53" s="623"/>
      <c r="AR53" s="623"/>
      <c r="AS53" s="623"/>
      <c r="AT53" s="623"/>
      <c r="AU53" s="623"/>
      <c r="AV53" s="623"/>
      <c r="AW53" s="623"/>
      <c r="AX53" s="623"/>
      <c r="AY53" s="623"/>
      <c r="AZ53" s="623"/>
      <c r="BA53" s="623"/>
      <c r="BB53" s="623"/>
    </row>
    <row r="54" spans="1:54" ht="22.15" customHeight="1" x14ac:dyDescent="0.25">
      <c r="A54" s="1050" t="s">
        <v>793</v>
      </c>
      <c r="B54" s="1051"/>
      <c r="C54" s="1051"/>
      <c r="D54" s="1051"/>
      <c r="E54" s="1051"/>
      <c r="F54" s="1052"/>
      <c r="G54" s="1062" t="str">
        <f>IF(G53&gt;0,(ROUND(G52,1)-G53)/ROUND(G52,1),IF(AND(G52=0,G53=0),"NA", "NA"))</f>
        <v>NA</v>
      </c>
      <c r="H54" s="1062"/>
      <c r="I54" s="1062" t="str">
        <f>IF(I53&gt;0,(ROUND(I52,1)-I53)/ROUND(I52,1),IF(AND(I52=0,I53=0),"NA", "NA"))</f>
        <v>NA</v>
      </c>
      <c r="J54" s="1062"/>
      <c r="K54" s="1062" t="str">
        <f>IF(K53&gt;0,(ROUND(K52,1)-K53)/ROUND(K52,1),IF(AND(K52=0,K53=0),"NA", "NA"))</f>
        <v>NA</v>
      </c>
      <c r="L54" s="1063"/>
      <c r="O54" s="623"/>
      <c r="P54" s="623"/>
      <c r="Q54" s="623"/>
      <c r="R54" s="623"/>
      <c r="S54" s="623"/>
      <c r="T54" s="623"/>
      <c r="U54" s="623"/>
      <c r="V54" s="623"/>
      <c r="W54" s="623"/>
      <c r="X54" s="623"/>
      <c r="Y54" s="623"/>
      <c r="Z54" s="623"/>
      <c r="AA54" s="623"/>
      <c r="AB54" s="623"/>
      <c r="AC54" s="623"/>
      <c r="AD54" s="623"/>
      <c r="AE54" s="623"/>
      <c r="AF54" s="623"/>
      <c r="AG54" s="623"/>
      <c r="AH54" s="623"/>
      <c r="AI54" s="623"/>
      <c r="AJ54" s="623"/>
      <c r="AK54" s="623"/>
      <c r="AL54" s="623"/>
      <c r="AM54" s="623"/>
      <c r="AN54" s="623"/>
      <c r="AO54" s="623"/>
      <c r="AP54" s="623"/>
      <c r="AQ54" s="623"/>
      <c r="AR54" s="623"/>
      <c r="AS54" s="623"/>
      <c r="AT54" s="623"/>
      <c r="AU54" s="623"/>
      <c r="AV54" s="623"/>
      <c r="AW54" s="623"/>
      <c r="AX54" s="623"/>
      <c r="AY54" s="623"/>
      <c r="AZ54" s="623"/>
      <c r="BA54" s="623"/>
      <c r="BB54" s="623"/>
    </row>
    <row r="55" spans="1:54" ht="16.5" thickBot="1" x14ac:dyDescent="0.3">
      <c r="A55" s="1055" t="s">
        <v>794</v>
      </c>
      <c r="B55" s="1056"/>
      <c r="C55" s="1056"/>
      <c r="D55" s="1056"/>
      <c r="E55" s="1056"/>
      <c r="F55" s="1057"/>
      <c r="G55" s="1064" t="str">
        <f>IF(G54="NA","",IF(G53&lt;=N52,"5410.12","5410.12"))</f>
        <v/>
      </c>
      <c r="H55" s="1064" t="str">
        <f t="shared" ref="H55" si="10">IF(B55="IN_NOX","NA",IF(B55="NA","NA",IF(AND(B55&gt;=14.5%,B55&lt;29.5%),"5410.13",IF(AND(B55&gt;=29.5%,B55&lt;49.5%),"5410.15",IF(B55&gt;=49.5%,"5410.17","NA")))))</f>
        <v>NA</v>
      </c>
      <c r="I55" s="1064" t="str">
        <f>IF(I54="NA","",IF(AND(I54&gt;=14.5%,I54&lt;29.5%),"5410.14",IF(AND(I54&gt;=29.5%,I54&lt;49.5%),"5410.16",IF(I54&gt;=49.5%,"5410.18","5410.14"))))</f>
        <v/>
      </c>
      <c r="J55" s="1064" t="str">
        <f t="shared" ref="J55" si="11">IF(D55="IN_NOX","NA",IF(D55="NA","NA",IF(AND(D55&gt;=14.5%,D55&lt;29.5%),"5410.14",IF(AND(D55&gt;=29.5%,D55&lt;49.5%),"5410.16",IF(D55&gt;=49.5%,"5410.18","NA")))))</f>
        <v>NA</v>
      </c>
      <c r="K55" s="1064"/>
      <c r="L55" s="1065"/>
      <c r="O55" s="623"/>
      <c r="P55" s="623"/>
      <c r="Q55" s="623"/>
      <c r="R55" s="623"/>
      <c r="S55" s="623"/>
      <c r="T55" s="623"/>
      <c r="U55" s="623"/>
      <c r="V55" s="623"/>
      <c r="W55" s="623"/>
      <c r="X55" s="623"/>
      <c r="Y55" s="623"/>
      <c r="Z55" s="623"/>
      <c r="AA55" s="623"/>
      <c r="AB55" s="623"/>
      <c r="AC55" s="623"/>
      <c r="AD55" s="623"/>
      <c r="AE55" s="623"/>
      <c r="AF55" s="623"/>
      <c r="AG55" s="623"/>
      <c r="AH55" s="623"/>
      <c r="AI55" s="623"/>
      <c r="AJ55" s="623"/>
      <c r="AK55" s="623"/>
      <c r="AL55" s="623"/>
      <c r="AM55" s="623"/>
      <c r="AN55" s="623"/>
      <c r="AO55" s="623"/>
      <c r="AP55" s="623"/>
      <c r="AQ55" s="623"/>
      <c r="AR55" s="623"/>
      <c r="AS55" s="623"/>
      <c r="AT55" s="623"/>
      <c r="AU55" s="623"/>
      <c r="AV55" s="623"/>
      <c r="AW55" s="623"/>
      <c r="AX55" s="623"/>
      <c r="AY55" s="623"/>
      <c r="AZ55" s="623"/>
      <c r="BA55" s="623"/>
      <c r="BB55" s="623"/>
    </row>
    <row r="56" spans="1:54" ht="17.25" thickTop="1" thickBot="1" x14ac:dyDescent="0.3">
      <c r="A56" s="1049"/>
      <c r="B56" s="1049"/>
      <c r="C56" s="1049"/>
      <c r="D56" s="1049"/>
      <c r="E56" s="1049"/>
      <c r="F56" s="1049"/>
      <c r="G56" s="1049"/>
      <c r="H56" s="1049"/>
      <c r="I56" s="1049"/>
      <c r="J56" s="1049"/>
      <c r="K56" s="1049"/>
      <c r="L56" s="1049"/>
      <c r="O56" s="623"/>
      <c r="P56" s="623"/>
      <c r="Q56" s="623"/>
      <c r="R56" s="623"/>
      <c r="S56" s="623"/>
      <c r="T56" s="623"/>
      <c r="U56" s="623"/>
      <c r="V56" s="623"/>
      <c r="W56" s="623"/>
      <c r="X56" s="623"/>
      <c r="Y56" s="623"/>
      <c r="Z56" s="623"/>
      <c r="AA56" s="623"/>
      <c r="AB56" s="623"/>
      <c r="AC56" s="623"/>
      <c r="AD56" s="623"/>
      <c r="AE56" s="623"/>
      <c r="AF56" s="623"/>
      <c r="AG56" s="623"/>
      <c r="AH56" s="623"/>
      <c r="AI56" s="623"/>
      <c r="AJ56" s="623"/>
      <c r="AK56" s="623"/>
      <c r="AL56" s="623"/>
      <c r="AM56" s="623"/>
      <c r="AN56" s="623"/>
      <c r="AO56" s="623"/>
      <c r="AP56" s="623"/>
      <c r="AQ56" s="623"/>
      <c r="AR56" s="623"/>
      <c r="AS56" s="623"/>
      <c r="AT56" s="623"/>
      <c r="AU56" s="623"/>
      <c r="AV56" s="623"/>
      <c r="AW56" s="623"/>
      <c r="AX56" s="623"/>
      <c r="AY56" s="623"/>
      <c r="AZ56" s="623"/>
      <c r="BA56" s="623"/>
      <c r="BB56" s="623"/>
    </row>
    <row r="57" spans="1:54" ht="22.15" customHeight="1" thickTop="1" x14ac:dyDescent="0.25">
      <c r="A57" s="1037" t="s">
        <v>800</v>
      </c>
      <c r="B57" s="1038"/>
      <c r="C57" s="1038"/>
      <c r="D57" s="1038"/>
      <c r="E57" s="634" t="s">
        <v>1219</v>
      </c>
      <c r="F57" s="635"/>
      <c r="G57" s="1039"/>
      <c r="H57" s="1040"/>
      <c r="I57" s="1041" t="s">
        <v>787</v>
      </c>
      <c r="J57" s="1041"/>
      <c r="K57" s="1039"/>
      <c r="L57" s="1040"/>
      <c r="M57" s="633"/>
      <c r="O57" s="623"/>
      <c r="P57" s="623"/>
      <c r="Q57" s="623"/>
      <c r="R57" s="623"/>
      <c r="S57" s="623"/>
      <c r="T57" s="623"/>
      <c r="U57" s="623"/>
      <c r="V57" s="623"/>
      <c r="W57" s="623"/>
      <c r="X57" s="623"/>
      <c r="Y57" s="623"/>
      <c r="Z57" s="623"/>
      <c r="AA57" s="623"/>
      <c r="AB57" s="623"/>
      <c r="AC57" s="623"/>
      <c r="AD57" s="623"/>
      <c r="AE57" s="623"/>
      <c r="AF57" s="623"/>
      <c r="AG57" s="623"/>
      <c r="AH57" s="623"/>
      <c r="AI57" s="623"/>
      <c r="AJ57" s="623"/>
      <c r="AK57" s="623"/>
      <c r="AL57" s="623"/>
      <c r="AM57" s="623"/>
      <c r="AN57" s="623"/>
      <c r="AO57" s="623"/>
      <c r="AP57" s="623"/>
      <c r="AQ57" s="623"/>
      <c r="AR57" s="623"/>
      <c r="AS57" s="623"/>
      <c r="AT57" s="623"/>
      <c r="AU57" s="623"/>
      <c r="AV57" s="623"/>
      <c r="AW57" s="623"/>
      <c r="AX57" s="623"/>
      <c r="AY57" s="623"/>
      <c r="AZ57" s="623"/>
      <c r="BA57" s="623"/>
      <c r="BB57" s="623"/>
    </row>
    <row r="58" spans="1:54" ht="21.75" customHeight="1" x14ac:dyDescent="0.25">
      <c r="A58" s="1042"/>
      <c r="B58" s="1043"/>
      <c r="C58" s="1043"/>
      <c r="D58" s="1043"/>
      <c r="E58" s="1043"/>
      <c r="F58" s="1044"/>
      <c r="G58" s="1045" t="s">
        <v>788</v>
      </c>
      <c r="H58" s="1045"/>
      <c r="I58" s="1045" t="s">
        <v>789</v>
      </c>
      <c r="J58" s="1045"/>
      <c r="K58" s="1045" t="s">
        <v>790</v>
      </c>
      <c r="L58" s="1046"/>
      <c r="O58" s="623"/>
      <c r="P58" s="623"/>
      <c r="Q58" s="623"/>
      <c r="R58" s="623"/>
      <c r="S58" s="623"/>
      <c r="T58" s="623"/>
      <c r="U58" s="623"/>
      <c r="V58" s="623"/>
      <c r="W58" s="623"/>
      <c r="X58" s="623"/>
      <c r="Y58" s="623"/>
      <c r="Z58" s="623"/>
      <c r="AA58" s="623"/>
      <c r="AB58" s="623"/>
      <c r="AC58" s="623"/>
      <c r="AD58" s="623"/>
      <c r="AE58" s="623"/>
      <c r="AF58" s="623"/>
      <c r="AG58" s="623"/>
      <c r="AH58" s="623"/>
      <c r="AI58" s="623"/>
      <c r="AJ58" s="623"/>
      <c r="AK58" s="623"/>
      <c r="AL58" s="623"/>
      <c r="AM58" s="623"/>
      <c r="AN58" s="623"/>
      <c r="AO58" s="623"/>
      <c r="AP58" s="623"/>
      <c r="AQ58" s="623"/>
      <c r="AR58" s="623"/>
      <c r="AS58" s="623"/>
      <c r="AT58" s="623"/>
      <c r="AU58" s="623"/>
      <c r="AV58" s="623"/>
      <c r="AW58" s="623"/>
      <c r="AX58" s="623"/>
      <c r="AY58" s="623"/>
      <c r="AZ58" s="623"/>
      <c r="BA58" s="623"/>
      <c r="BB58" s="623"/>
    </row>
    <row r="59" spans="1:54" ht="22.15" customHeight="1" x14ac:dyDescent="0.25">
      <c r="A59" s="1026" t="s">
        <v>791</v>
      </c>
      <c r="B59" s="1027"/>
      <c r="C59" s="1027"/>
      <c r="D59" s="1027"/>
      <c r="E59" s="1027"/>
      <c r="F59" s="1028"/>
      <c r="G59" s="1029" t="str">
        <f>IF(K57&lt;=0,"",IF(G11="T2","",IF(G11="T3 IF IN ECA ELSE T2","",IF(K57&lt;130,17,IF(AND(K57&gt;=130,K57&lt;=1999),45*(K57^(-0.2)),IF(K57&gt;=2000,9.8))))))</f>
        <v/>
      </c>
      <c r="H59" s="1029"/>
      <c r="I59" s="1029" t="str">
        <f>IF(K57&lt;=0, "",IF(G11="T1", "",IF(K57&lt;130,14.4, IF(AND(K57&gt;=130, K57&lt;=1999), 44*(K57^(-0.23)), IF(K57&gt;=2000,  7.7)))))</f>
        <v/>
      </c>
      <c r="J59" s="1029"/>
      <c r="K59" s="1029" t="str">
        <f>IF(K57&lt;=0,"",IF(G11="T1","",IF(G11="T2","",IF(K57&lt;130,3.4,IF(AND(K57&gt;=130,K57&lt;=1999),9*(K57^(-0.2)),IF(K57&gt;=2000,2))))))</f>
        <v/>
      </c>
      <c r="L59" s="1030"/>
      <c r="M59" s="647"/>
      <c r="N59" s="622" t="b">
        <f>IF(AND(K57&lt;130,K57&gt;0),14.4, IF(AND(K57&gt;=130, K57&lt;=1999), 44*(K57^(-0.23)), IF(K57&gt;=2000,  7.7)))</f>
        <v>0</v>
      </c>
      <c r="O59" s="623"/>
      <c r="P59" s="623" t="s">
        <v>74</v>
      </c>
      <c r="Q59" s="623"/>
      <c r="R59" s="623"/>
      <c r="S59" s="623"/>
      <c r="T59" s="623"/>
      <c r="U59" s="623"/>
      <c r="V59" s="623"/>
      <c r="W59" s="623"/>
      <c r="X59" s="623"/>
      <c r="Y59" s="623"/>
      <c r="Z59" s="623"/>
      <c r="AA59" s="623"/>
      <c r="AB59" s="623"/>
      <c r="AC59" s="623"/>
      <c r="AD59" s="623"/>
      <c r="AE59" s="623"/>
      <c r="AF59" s="623"/>
      <c r="AG59" s="623"/>
      <c r="AH59" s="623"/>
      <c r="AI59" s="623"/>
      <c r="AJ59" s="623"/>
      <c r="AK59" s="623"/>
      <c r="AL59" s="623"/>
      <c r="AM59" s="623"/>
      <c r="AN59" s="623"/>
      <c r="AO59" s="623"/>
      <c r="AP59" s="623"/>
      <c r="AQ59" s="623"/>
      <c r="AR59" s="623"/>
      <c r="AS59" s="623"/>
      <c r="AT59" s="623"/>
      <c r="AU59" s="623"/>
      <c r="AV59" s="623"/>
      <c r="AW59" s="623"/>
      <c r="AX59" s="623"/>
      <c r="AY59" s="623"/>
      <c r="AZ59" s="623"/>
      <c r="BA59" s="623"/>
      <c r="BB59" s="623"/>
    </row>
    <row r="60" spans="1:54" ht="22.15" customHeight="1" x14ac:dyDescent="0.25">
      <c r="A60" s="1031" t="s">
        <v>792</v>
      </c>
      <c r="B60" s="1032"/>
      <c r="C60" s="1032"/>
      <c r="D60" s="1032"/>
      <c r="E60" s="1032"/>
      <c r="F60" s="1033"/>
      <c r="G60" s="1034"/>
      <c r="H60" s="1034"/>
      <c r="I60" s="1034"/>
      <c r="J60" s="1034"/>
      <c r="K60" s="1034"/>
      <c r="L60" s="1035"/>
      <c r="M60" s="633"/>
      <c r="O60" s="623"/>
      <c r="P60" s="623"/>
      <c r="Q60" s="623"/>
      <c r="R60" s="623"/>
      <c r="S60" s="623"/>
      <c r="T60" s="623"/>
      <c r="U60" s="623"/>
      <c r="V60" s="623"/>
      <c r="W60" s="623"/>
      <c r="X60" s="623"/>
      <c r="Y60" s="623"/>
      <c r="Z60" s="623"/>
      <c r="AA60" s="623"/>
      <c r="AB60" s="623"/>
      <c r="AC60" s="623"/>
      <c r="AD60" s="623"/>
      <c r="AE60" s="623"/>
      <c r="AF60" s="623"/>
      <c r="AG60" s="623"/>
      <c r="AH60" s="623"/>
      <c r="AI60" s="623"/>
      <c r="AJ60" s="623"/>
      <c r="AK60" s="623"/>
      <c r="AL60" s="623"/>
      <c r="AM60" s="623"/>
      <c r="AN60" s="623"/>
      <c r="AO60" s="623"/>
      <c r="AP60" s="623"/>
      <c r="AQ60" s="623"/>
      <c r="AR60" s="623"/>
      <c r="AS60" s="623"/>
      <c r="AT60" s="623"/>
      <c r="AU60" s="623"/>
      <c r="AV60" s="623"/>
      <c r="AW60" s="623"/>
      <c r="AX60" s="623"/>
      <c r="AY60" s="623"/>
      <c r="AZ60" s="623"/>
      <c r="BA60" s="623"/>
      <c r="BB60" s="623"/>
    </row>
    <row r="61" spans="1:54" ht="22.15" customHeight="1" x14ac:dyDescent="0.25">
      <c r="A61" s="1050" t="s">
        <v>793</v>
      </c>
      <c r="B61" s="1051"/>
      <c r="C61" s="1051"/>
      <c r="D61" s="1051"/>
      <c r="E61" s="1051"/>
      <c r="F61" s="1052"/>
      <c r="G61" s="1053" t="str">
        <f>IF(AND(G59&gt;0,G60&gt;0),(ROUND(G59,1)-G60)/ROUND(G59,1),IF(AND(G59=0,G60=0),"NA", "NA"))</f>
        <v>NA</v>
      </c>
      <c r="H61" s="1053"/>
      <c r="I61" s="1053" t="str">
        <f>IF(AND(I59&gt;0,I60&gt;0),(ROUND(I59,1)-I60)/ROUND(I59,1),IF(AND(I59=0,I60=0),"NA", "NA"))</f>
        <v>NA</v>
      </c>
      <c r="J61" s="1053"/>
      <c r="K61" s="1053" t="str">
        <f>IF(AND(K59&gt;0,K60&gt;0),(ROUND(K59,1)-K60)/ROUND(K59,1),IF(AND(K59=0,K60=0),"NA", "NA"))</f>
        <v>NA</v>
      </c>
      <c r="L61" s="1054"/>
      <c r="O61" s="623"/>
      <c r="P61" s="623"/>
      <c r="Q61" s="623"/>
      <c r="R61" s="623"/>
      <c r="S61" s="623"/>
      <c r="T61" s="623"/>
      <c r="U61" s="623"/>
      <c r="V61" s="623"/>
      <c r="W61" s="623"/>
      <c r="X61" s="623"/>
      <c r="Y61" s="623"/>
      <c r="Z61" s="623"/>
      <c r="AA61" s="623"/>
      <c r="AB61" s="623"/>
      <c r="AC61" s="623"/>
      <c r="AD61" s="623"/>
      <c r="AE61" s="623"/>
      <c r="AF61" s="623"/>
      <c r="AG61" s="623"/>
      <c r="AH61" s="623"/>
      <c r="AI61" s="623"/>
      <c r="AJ61" s="623"/>
      <c r="AK61" s="623"/>
      <c r="AL61" s="623"/>
      <c r="AM61" s="623"/>
      <c r="AN61" s="623"/>
      <c r="AO61" s="623"/>
      <c r="AP61" s="623"/>
      <c r="AQ61" s="623"/>
      <c r="AR61" s="623"/>
      <c r="AS61" s="623"/>
      <c r="AT61" s="623"/>
      <c r="AU61" s="623"/>
      <c r="AV61" s="623"/>
      <c r="AW61" s="623"/>
      <c r="AX61" s="623"/>
      <c r="AY61" s="623"/>
      <c r="AZ61" s="623"/>
      <c r="BA61" s="623"/>
      <c r="BB61" s="623"/>
    </row>
    <row r="62" spans="1:54" ht="16.5" thickBot="1" x14ac:dyDescent="0.3">
      <c r="A62" s="1055" t="s">
        <v>794</v>
      </c>
      <c r="B62" s="1056"/>
      <c r="C62" s="1056"/>
      <c r="D62" s="1056"/>
      <c r="E62" s="1056"/>
      <c r="F62" s="1057"/>
      <c r="G62" s="1058" t="str">
        <f>IF(G61="NA","",IF(G57="MAIN","5410.11", IF(G57="AUXILIARY","5410.12")))</f>
        <v/>
      </c>
      <c r="H62" s="1059"/>
      <c r="I62" s="1058" t="str">
        <f>IF(I61="NA","",IF(AND(I61&lt;14.5%,G57="AUXILIARY"),"5410.14",IF(AND(I61&gt;=14.5%,I61&lt;29.5%,G57="AUXILIARY"),"5410.14",IF(AND(I61&gt;=29.5%,I61&lt;49.5%,G57="AUXILIARY"),"5410.16",IF(AND(I61&gt;=49.5%,G57="AUXILIARY"),"5410.18",IF(AND(I61&lt;14.5%,G57="MAIN"),"5410.13",IF(AND(I61&gt;=14.5%,I61&lt;29.5%,G57="MAIN"),"5410.13",IF(AND(I61&gt;=29.5%,I61&lt;49.5%,G57="MAIN"),"5410.15",IF(AND(I61&gt;=49.5%,G57="MAIN"),"5410.17","")))))))))</f>
        <v/>
      </c>
      <c r="J62" s="1059" t="str">
        <f>IF(D62="IN_NOX","NA",IF(D62="NA","NA",IF(AND(D62&gt;=14.5%,D62&lt;29.5%,B58="AUXILIARY"),"5410.14",IF(AND(D62&gt;=29.5%,D62&lt;49.5%,B58="AUXILIARY"),"5410.16",IF(AND(D62&gt;=49.5%,B58="AUXILIARY"),"5410.18",IF(AND(D62&gt;=14.5%,D62&lt;29.5%,B58="MAIN"),"5410.13",IF(AND(D62&gt;=29.5%,D62&lt;49.5%,B58="MAIN"),"5410.15",IF(AND(D62&gt;=49.5%,B58="MAIN"),"5410.17","NA"))))))))</f>
        <v>NA</v>
      </c>
      <c r="K62" s="1060"/>
      <c r="L62" s="1061"/>
      <c r="O62" s="623"/>
      <c r="P62" s="623"/>
      <c r="Q62" s="623"/>
      <c r="R62" s="623"/>
      <c r="S62" s="623"/>
      <c r="T62" s="623"/>
      <c r="U62" s="623"/>
      <c r="V62" s="623"/>
      <c r="W62" s="623"/>
      <c r="X62" s="623"/>
      <c r="Y62" s="623"/>
      <c r="Z62" s="623"/>
      <c r="AA62" s="623"/>
      <c r="AB62" s="623"/>
      <c r="AC62" s="623"/>
      <c r="AD62" s="623"/>
      <c r="AE62" s="623"/>
      <c r="AF62" s="623"/>
      <c r="AG62" s="623"/>
      <c r="AH62" s="623"/>
      <c r="AI62" s="623"/>
      <c r="AJ62" s="623"/>
      <c r="AK62" s="623"/>
      <c r="AL62" s="623"/>
      <c r="AM62" s="623"/>
      <c r="AN62" s="623"/>
      <c r="AO62" s="623"/>
      <c r="AP62" s="623"/>
      <c r="AQ62" s="623"/>
      <c r="AR62" s="623"/>
      <c r="AS62" s="623"/>
      <c r="AT62" s="623"/>
      <c r="AU62" s="623"/>
      <c r="AV62" s="623"/>
      <c r="AW62" s="623"/>
      <c r="AX62" s="623"/>
      <c r="AY62" s="623"/>
      <c r="AZ62" s="623"/>
      <c r="BA62" s="623"/>
      <c r="BB62" s="623"/>
    </row>
    <row r="63" spans="1:54" ht="17.25" thickTop="1" thickBot="1" x14ac:dyDescent="0.3">
      <c r="A63" s="1049"/>
      <c r="B63" s="1049"/>
      <c r="C63" s="1049"/>
      <c r="D63" s="1049"/>
      <c r="E63" s="1049"/>
      <c r="F63" s="1049"/>
      <c r="G63" s="1049"/>
      <c r="H63" s="1049"/>
      <c r="I63" s="1049"/>
      <c r="J63" s="1049"/>
      <c r="K63" s="1049"/>
      <c r="L63" s="1049"/>
      <c r="O63" s="623"/>
      <c r="P63" s="623"/>
      <c r="Q63" s="623"/>
      <c r="R63" s="623"/>
      <c r="S63" s="623"/>
      <c r="T63" s="623"/>
      <c r="U63" s="623"/>
      <c r="V63" s="623"/>
      <c r="W63" s="623"/>
      <c r="X63" s="623"/>
      <c r="Y63" s="623"/>
      <c r="Z63" s="623"/>
      <c r="AA63" s="623"/>
      <c r="AB63" s="623"/>
      <c r="AC63" s="623"/>
      <c r="AD63" s="623"/>
      <c r="AE63" s="623"/>
      <c r="AF63" s="623"/>
      <c r="AG63" s="623"/>
      <c r="AH63" s="623"/>
      <c r="AI63" s="623"/>
      <c r="AJ63" s="623"/>
      <c r="AK63" s="623"/>
      <c r="AL63" s="623"/>
      <c r="AM63" s="623"/>
      <c r="AN63" s="623"/>
      <c r="AO63" s="623"/>
      <c r="AP63" s="623"/>
      <c r="AQ63" s="623"/>
      <c r="AR63" s="623"/>
      <c r="AS63" s="623"/>
      <c r="AT63" s="623"/>
      <c r="AU63" s="623"/>
      <c r="AV63" s="623"/>
      <c r="AW63" s="623"/>
      <c r="AX63" s="623"/>
      <c r="AY63" s="623"/>
      <c r="AZ63" s="623"/>
      <c r="BA63" s="623"/>
      <c r="BB63" s="623"/>
    </row>
    <row r="64" spans="1:54" ht="22.15" customHeight="1" thickTop="1" x14ac:dyDescent="0.25">
      <c r="A64" s="1037" t="s">
        <v>800</v>
      </c>
      <c r="B64" s="1038"/>
      <c r="C64" s="1038"/>
      <c r="D64" s="1038"/>
      <c r="E64" s="634" t="s">
        <v>1219</v>
      </c>
      <c r="F64" s="635"/>
      <c r="G64" s="1039"/>
      <c r="H64" s="1040"/>
      <c r="I64" s="1041" t="s">
        <v>787</v>
      </c>
      <c r="J64" s="1041"/>
      <c r="K64" s="1039"/>
      <c r="L64" s="1040"/>
      <c r="M64" s="633"/>
      <c r="O64" s="623"/>
      <c r="P64" s="623"/>
      <c r="Q64" s="623"/>
      <c r="R64" s="623"/>
      <c r="S64" s="623"/>
      <c r="T64" s="623"/>
      <c r="U64" s="623"/>
      <c r="V64" s="623"/>
      <c r="W64" s="623"/>
      <c r="X64" s="623"/>
      <c r="Y64" s="623"/>
      <c r="Z64" s="623"/>
      <c r="AA64" s="623"/>
      <c r="AB64" s="623"/>
      <c r="AC64" s="623"/>
      <c r="AD64" s="623"/>
      <c r="AE64" s="623"/>
      <c r="AF64" s="623"/>
      <c r="AG64" s="623"/>
      <c r="AH64" s="623"/>
      <c r="AI64" s="623"/>
      <c r="AJ64" s="623"/>
      <c r="AK64" s="623"/>
      <c r="AL64" s="623"/>
      <c r="AM64" s="623"/>
      <c r="AN64" s="623"/>
      <c r="AO64" s="623"/>
      <c r="AP64" s="623"/>
      <c r="AQ64" s="623"/>
      <c r="AR64" s="623"/>
      <c r="AS64" s="623"/>
      <c r="AT64" s="623"/>
      <c r="AU64" s="623"/>
      <c r="AV64" s="623"/>
      <c r="AW64" s="623"/>
      <c r="AX64" s="623"/>
      <c r="AY64" s="623"/>
      <c r="AZ64" s="623"/>
      <c r="BA64" s="623"/>
      <c r="BB64" s="623"/>
    </row>
    <row r="65" spans="1:54" ht="22.15" customHeight="1" x14ac:dyDescent="0.25">
      <c r="A65" s="1042"/>
      <c r="B65" s="1043"/>
      <c r="C65" s="1043"/>
      <c r="D65" s="1043"/>
      <c r="E65" s="1043"/>
      <c r="F65" s="1044"/>
      <c r="G65" s="1045" t="s">
        <v>788</v>
      </c>
      <c r="H65" s="1045"/>
      <c r="I65" s="1045" t="s">
        <v>789</v>
      </c>
      <c r="J65" s="1045"/>
      <c r="K65" s="1045" t="s">
        <v>790</v>
      </c>
      <c r="L65" s="1046"/>
      <c r="O65" s="623"/>
      <c r="P65" s="623"/>
      <c r="Q65" s="623"/>
      <c r="R65" s="623"/>
      <c r="S65" s="623"/>
      <c r="T65" s="623"/>
      <c r="U65" s="623"/>
      <c r="V65" s="623"/>
      <c r="W65" s="623"/>
      <c r="X65" s="623"/>
      <c r="Y65" s="623"/>
      <c r="Z65" s="623"/>
      <c r="AA65" s="623"/>
      <c r="AB65" s="623"/>
      <c r="AC65" s="623"/>
      <c r="AD65" s="623"/>
      <c r="AE65" s="623"/>
      <c r="AF65" s="623"/>
      <c r="AG65" s="623"/>
      <c r="AH65" s="623"/>
      <c r="AI65" s="623"/>
      <c r="AJ65" s="623"/>
      <c r="AK65" s="623"/>
      <c r="AL65" s="623"/>
      <c r="AM65" s="623"/>
      <c r="AN65" s="623"/>
      <c r="AO65" s="623"/>
      <c r="AP65" s="623"/>
      <c r="AQ65" s="623"/>
      <c r="AR65" s="623"/>
      <c r="AS65" s="623"/>
      <c r="AT65" s="623"/>
      <c r="AU65" s="623"/>
      <c r="AV65" s="623"/>
      <c r="AW65" s="623"/>
      <c r="AX65" s="623"/>
      <c r="AY65" s="623"/>
      <c r="AZ65" s="623"/>
      <c r="BA65" s="623"/>
      <c r="BB65" s="623"/>
    </row>
    <row r="66" spans="1:54" ht="22.15" customHeight="1" x14ac:dyDescent="0.25">
      <c r="A66" s="1026" t="s">
        <v>791</v>
      </c>
      <c r="B66" s="1027"/>
      <c r="C66" s="1027"/>
      <c r="D66" s="1027"/>
      <c r="E66" s="1027"/>
      <c r="F66" s="1028"/>
      <c r="G66" s="1029" t="str">
        <f>IF(K64&lt;=0,"",IF(G11="T2","",IF(G11="T3 IF IN ECA ELSE T2","",IF(K64&lt;130,17,IF(AND(K64&gt;=130,K64&lt;=1999),45*(K64^(-0.2)),IF(K64&gt;=2000,9.8))))))</f>
        <v/>
      </c>
      <c r="H66" s="1029"/>
      <c r="I66" s="1029" t="str">
        <f>IF(K64&lt;=0,"",IF(G11="T1","",IF(K64&lt;130,14.4,IF(AND(K64&gt;=130,K64&lt;=1999),44*(K64^(-0.23)),IF(K64&gt;=2000,7.7)))))</f>
        <v/>
      </c>
      <c r="J66" s="1029"/>
      <c r="K66" s="1029" t="str">
        <f>IF(K64&lt;=0,"",IF(G11="T1","",IF(G11="T2","",IF(K64&lt;130,3.4,IF(AND(K64&gt;=130,K64&lt;=1999),9*(K64^(-0.2)),IF(K64&gt;=2000,2))))))</f>
        <v/>
      </c>
      <c r="L66" s="1030"/>
      <c r="M66" s="647"/>
      <c r="N66" s="622" t="b">
        <f>IF(AND(K64&lt;130,K64&gt;0),14.4, IF(AND(K64&gt;=130, K64&lt;=1999), 44*(K64^(-0.23)), IF(K64&gt;=2000,  7.7)))</f>
        <v>0</v>
      </c>
      <c r="O66" s="623"/>
      <c r="P66" s="623"/>
      <c r="Q66" s="623"/>
      <c r="R66" s="623"/>
      <c r="S66" s="623"/>
      <c r="T66" s="623"/>
      <c r="U66" s="623"/>
      <c r="V66" s="623"/>
      <c r="W66" s="623"/>
      <c r="X66" s="623"/>
      <c r="Y66" s="623"/>
      <c r="Z66" s="623"/>
      <c r="AA66" s="623"/>
      <c r="AB66" s="623"/>
      <c r="AC66" s="623"/>
      <c r="AD66" s="623"/>
      <c r="AE66" s="623"/>
      <c r="AF66" s="623"/>
      <c r="AG66" s="623"/>
      <c r="AH66" s="623"/>
      <c r="AI66" s="623"/>
      <c r="AJ66" s="623"/>
      <c r="AK66" s="623"/>
      <c r="AL66" s="623"/>
      <c r="AM66" s="623"/>
      <c r="AN66" s="623"/>
      <c r="AO66" s="623"/>
      <c r="AP66" s="623"/>
      <c r="AQ66" s="623"/>
      <c r="AR66" s="623"/>
      <c r="AS66" s="623"/>
      <c r="AT66" s="623"/>
      <c r="AU66" s="623"/>
      <c r="AV66" s="623"/>
      <c r="AW66" s="623"/>
      <c r="AX66" s="623"/>
      <c r="AY66" s="623"/>
      <c r="AZ66" s="623"/>
      <c r="BA66" s="623"/>
      <c r="BB66" s="623"/>
    </row>
    <row r="67" spans="1:54" ht="22.15" customHeight="1" x14ac:dyDescent="0.25">
      <c r="A67" s="1031" t="s">
        <v>792</v>
      </c>
      <c r="B67" s="1032"/>
      <c r="C67" s="1032"/>
      <c r="D67" s="1032"/>
      <c r="E67" s="1032"/>
      <c r="F67" s="1033"/>
      <c r="G67" s="1034"/>
      <c r="H67" s="1034"/>
      <c r="I67" s="1034"/>
      <c r="J67" s="1034"/>
      <c r="K67" s="1034"/>
      <c r="L67" s="1035"/>
      <c r="M67" s="633"/>
      <c r="O67" s="623"/>
      <c r="P67" s="623"/>
      <c r="Q67" s="623"/>
      <c r="R67" s="623"/>
      <c r="S67" s="623"/>
      <c r="T67" s="623"/>
      <c r="U67" s="623"/>
      <c r="V67" s="623"/>
      <c r="W67" s="623"/>
      <c r="X67" s="623"/>
      <c r="Y67" s="623"/>
      <c r="Z67" s="623"/>
      <c r="AA67" s="623"/>
      <c r="AB67" s="623"/>
      <c r="AC67" s="623"/>
      <c r="AD67" s="623"/>
      <c r="AE67" s="623"/>
      <c r="AF67" s="623"/>
      <c r="AG67" s="623"/>
      <c r="AH67" s="623"/>
      <c r="AI67" s="623"/>
      <c r="AJ67" s="623"/>
      <c r="AK67" s="623"/>
      <c r="AL67" s="623"/>
      <c r="AM67" s="623"/>
      <c r="AN67" s="623"/>
      <c r="AO67" s="623"/>
      <c r="AP67" s="623"/>
      <c r="AQ67" s="623"/>
      <c r="AR67" s="623"/>
      <c r="AS67" s="623"/>
      <c r="AT67" s="623"/>
      <c r="AU67" s="623"/>
      <c r="AV67" s="623"/>
      <c r="AW67" s="623"/>
      <c r="AX67" s="623"/>
      <c r="AY67" s="623"/>
      <c r="AZ67" s="623"/>
      <c r="BA67" s="623"/>
      <c r="BB67" s="623"/>
    </row>
    <row r="68" spans="1:54" ht="22.15" customHeight="1" thickBot="1" x14ac:dyDescent="0.3">
      <c r="A68" s="1014" t="s">
        <v>793</v>
      </c>
      <c r="B68" s="1015"/>
      <c r="C68" s="1015"/>
      <c r="D68" s="1015"/>
      <c r="E68" s="1015"/>
      <c r="F68" s="1016"/>
      <c r="G68" s="1017" t="str">
        <f>IF(AND(G66&gt;0,G67&gt;0),(ROUND(G66,1)-G67)/ROUND(G66,1),IF(AND(G66=0,G67=0),"NA", "NA"))</f>
        <v>NA</v>
      </c>
      <c r="H68" s="1017"/>
      <c r="I68" s="1017" t="str">
        <f>IF(AND(I66&gt;0,I67&gt;0),(ROUND(I66,1)-I67)/ROUND(I66,1),IF(AND(I66=0,I67=0),"NA", "NA"))</f>
        <v>NA</v>
      </c>
      <c r="J68" s="1017"/>
      <c r="K68" s="1017" t="str">
        <f>IF(AND(K66&gt;0,K67&gt;0),(ROUND(K66,1)-K67)/ROUND(K66,1),IF(AND(K66=0,K67=0),"NA", "NA"))</f>
        <v>NA</v>
      </c>
      <c r="L68" s="1018"/>
      <c r="O68" s="623"/>
      <c r="P68" s="623"/>
      <c r="Q68" s="623"/>
      <c r="R68" s="623"/>
      <c r="S68" s="623"/>
      <c r="T68" s="623"/>
      <c r="U68" s="623"/>
      <c r="V68" s="623"/>
      <c r="W68" s="623"/>
      <c r="X68" s="623"/>
      <c r="Y68" s="623"/>
      <c r="Z68" s="623"/>
      <c r="AA68" s="623"/>
      <c r="AB68" s="623"/>
      <c r="AC68" s="623"/>
      <c r="AD68" s="623"/>
      <c r="AE68" s="623"/>
      <c r="AF68" s="623"/>
      <c r="AG68" s="623"/>
      <c r="AH68" s="623"/>
      <c r="AI68" s="623"/>
      <c r="AJ68" s="623"/>
      <c r="AK68" s="623"/>
      <c r="AL68" s="623"/>
      <c r="AM68" s="623"/>
      <c r="AN68" s="623"/>
      <c r="AO68" s="623"/>
      <c r="AP68" s="623"/>
      <c r="AQ68" s="623"/>
      <c r="AR68" s="623"/>
      <c r="AS68" s="623"/>
      <c r="AT68" s="623"/>
      <c r="AU68" s="623"/>
      <c r="AV68" s="623"/>
      <c r="AW68" s="623"/>
      <c r="AX68" s="623"/>
      <c r="AY68" s="623"/>
      <c r="AZ68" s="623"/>
      <c r="BA68" s="623"/>
      <c r="BB68" s="623"/>
    </row>
    <row r="69" spans="1:54" ht="17.25" thickTop="1" thickBot="1" x14ac:dyDescent="0.3">
      <c r="A69" s="1019" t="s">
        <v>794</v>
      </c>
      <c r="B69" s="1020"/>
      <c r="C69" s="1020"/>
      <c r="D69" s="1020"/>
      <c r="E69" s="1020"/>
      <c r="F69" s="1021"/>
      <c r="G69" s="1022" t="str">
        <f>IF(G68="NA","",IF(G64="MAIN","5410.11",IF(G64="AUXILIARY","5410.12","")))</f>
        <v/>
      </c>
      <c r="H69" s="1023"/>
      <c r="I69" s="1022" t="str">
        <f>IF(I68="NA","",IF(AND(I68&lt;14.5%,G64="AUXILIARY"),"5410.14",IF(AND(I68&gt;=14.5%,I68&lt;29.5%,G64="AUXILIARY"),"5410.14",IF(AND(I68&gt;=29.5%,I68&lt;49.5%,G64="AUXILIARY"),"5410.16",IF(AND(I68&gt;=49.5%,G64="AUXILIARY"),"5410.18",IF(AND(I68&lt;14.5%,G64="MAIN"),"5410.13",IF(AND(I68&gt;=14.5%,I68&lt;29.5%,G64="MAIN"),"5410.13",IF(AND(I68&gt;=29.5%,I68&lt;49.5%,G64="MAIN"),"5410.15",IF(AND(I68&gt;=49.5%,G64="MAIN"),"5410.17","")))))))))</f>
        <v/>
      </c>
      <c r="J69" s="1023" t="str">
        <f>IF(D69="IN_NOX","NA",IF(D69="NA","NA",IF(AND(D69&gt;=14.5%,D69&lt;29.5%,B65="AUXILIARY"),"5410.14",IF(AND(D69&gt;=29.5%,D69&lt;49.5%,B65="AUXILIARY"),"5410.16",IF(AND(D69&gt;=49.5%,B65="AUXILIARY"),"5410.18",IF(AND(D69&gt;=14.5%,D69&lt;29.5%,B65="MAIN"),"5410.13",IF(AND(D69&gt;=29.5%,D69&lt;49.5%,B65="MAIN"),"5410.15",IF(AND(D69&gt;=49.5%,B65="MAIN"),"5410.17","NA"))))))))</f>
        <v>NA</v>
      </c>
      <c r="K69" s="1047"/>
      <c r="L69" s="1048"/>
      <c r="O69" s="623"/>
      <c r="P69" s="623"/>
      <c r="Q69" s="623"/>
      <c r="R69" s="623"/>
      <c r="S69" s="623"/>
      <c r="T69" s="623"/>
      <c r="U69" s="623"/>
      <c r="V69" s="623"/>
      <c r="W69" s="623"/>
      <c r="X69" s="623"/>
      <c r="Y69" s="623"/>
      <c r="Z69" s="623"/>
      <c r="AA69" s="623"/>
      <c r="AB69" s="623"/>
      <c r="AC69" s="623"/>
      <c r="AD69" s="623"/>
      <c r="AE69" s="623"/>
      <c r="AF69" s="623"/>
      <c r="AG69" s="623"/>
      <c r="AH69" s="623"/>
      <c r="AI69" s="623"/>
      <c r="AJ69" s="623"/>
      <c r="AK69" s="623"/>
      <c r="AL69" s="623"/>
      <c r="AM69" s="623"/>
      <c r="AN69" s="623"/>
      <c r="AO69" s="623"/>
      <c r="AP69" s="623"/>
      <c r="AQ69" s="623"/>
      <c r="AR69" s="623"/>
      <c r="AS69" s="623"/>
      <c r="AT69" s="623"/>
      <c r="AU69" s="623"/>
      <c r="AV69" s="623"/>
      <c r="AW69" s="623"/>
      <c r="AX69" s="623"/>
      <c r="AY69" s="623"/>
      <c r="AZ69" s="623"/>
      <c r="BA69" s="623"/>
      <c r="BB69" s="623"/>
    </row>
    <row r="70" spans="1:54" ht="17.25" thickTop="1" thickBot="1" x14ac:dyDescent="0.3">
      <c r="A70" s="1036"/>
      <c r="B70" s="1036"/>
      <c r="C70" s="1036"/>
      <c r="D70" s="1036"/>
      <c r="E70" s="1036"/>
      <c r="F70" s="1036"/>
      <c r="G70" s="1036"/>
      <c r="H70" s="1036"/>
      <c r="I70" s="1036"/>
      <c r="J70" s="1036"/>
      <c r="K70" s="1036"/>
      <c r="L70" s="1036"/>
      <c r="O70" s="623"/>
      <c r="P70" s="623"/>
      <c r="Q70" s="623"/>
      <c r="R70" s="623"/>
      <c r="S70" s="623"/>
      <c r="T70" s="623"/>
      <c r="U70" s="623"/>
      <c r="V70" s="623"/>
      <c r="W70" s="623"/>
      <c r="X70" s="623"/>
      <c r="Y70" s="623"/>
      <c r="Z70" s="623"/>
      <c r="AA70" s="623"/>
      <c r="AB70" s="623"/>
      <c r="AC70" s="623"/>
      <c r="AD70" s="623"/>
      <c r="AE70" s="623"/>
      <c r="AF70" s="623"/>
      <c r="AG70" s="623"/>
      <c r="AH70" s="623"/>
      <c r="AI70" s="623"/>
      <c r="AJ70" s="623"/>
      <c r="AK70" s="623"/>
      <c r="AL70" s="623"/>
      <c r="AM70" s="623"/>
      <c r="AN70" s="623"/>
      <c r="AO70" s="623"/>
      <c r="AP70" s="623"/>
      <c r="AQ70" s="623"/>
      <c r="AR70" s="623"/>
      <c r="AS70" s="623"/>
      <c r="AT70" s="623"/>
      <c r="AU70" s="623"/>
      <c r="AV70" s="623"/>
      <c r="AW70" s="623"/>
      <c r="AX70" s="623"/>
      <c r="AY70" s="623"/>
      <c r="AZ70" s="623"/>
      <c r="BA70" s="623"/>
      <c r="BB70" s="623"/>
    </row>
    <row r="71" spans="1:54" ht="21.75" customHeight="1" thickTop="1" x14ac:dyDescent="0.25">
      <c r="A71" s="1037" t="s">
        <v>800</v>
      </c>
      <c r="B71" s="1038"/>
      <c r="C71" s="1038"/>
      <c r="D71" s="1038"/>
      <c r="E71" s="634" t="s">
        <v>1219</v>
      </c>
      <c r="F71" s="635"/>
      <c r="G71" s="1039"/>
      <c r="H71" s="1040"/>
      <c r="I71" s="1041" t="s">
        <v>787</v>
      </c>
      <c r="J71" s="1041"/>
      <c r="K71" s="1039"/>
      <c r="L71" s="1040"/>
      <c r="M71" s="633"/>
      <c r="O71" s="623"/>
      <c r="P71" s="623"/>
      <c r="Q71" s="623"/>
      <c r="R71" s="623"/>
      <c r="S71" s="623"/>
      <c r="T71" s="623"/>
      <c r="U71" s="623"/>
      <c r="V71" s="623"/>
      <c r="W71" s="623"/>
      <c r="X71" s="623"/>
      <c r="Y71" s="623"/>
      <c r="Z71" s="623"/>
      <c r="AA71" s="623"/>
      <c r="AB71" s="623"/>
      <c r="AC71" s="623"/>
      <c r="AD71" s="623"/>
      <c r="AE71" s="623"/>
      <c r="AF71" s="623"/>
      <c r="AG71" s="623"/>
      <c r="AH71" s="623"/>
      <c r="AI71" s="623"/>
      <c r="AJ71" s="623"/>
      <c r="AK71" s="623"/>
      <c r="AL71" s="623"/>
      <c r="AM71" s="623"/>
      <c r="AN71" s="623"/>
      <c r="AO71" s="623"/>
      <c r="AP71" s="623"/>
      <c r="AQ71" s="623"/>
      <c r="AR71" s="623"/>
      <c r="AS71" s="623"/>
      <c r="AT71" s="623"/>
      <c r="AU71" s="623"/>
      <c r="AV71" s="623"/>
      <c r="AW71" s="623"/>
      <c r="AX71" s="623"/>
      <c r="AY71" s="623"/>
      <c r="AZ71" s="623"/>
      <c r="BA71" s="623"/>
      <c r="BB71" s="623"/>
    </row>
    <row r="72" spans="1:54" ht="21.75" customHeight="1" x14ac:dyDescent="0.25">
      <c r="A72" s="1042"/>
      <c r="B72" s="1043"/>
      <c r="C72" s="1043"/>
      <c r="D72" s="1043"/>
      <c r="E72" s="1043"/>
      <c r="F72" s="1044"/>
      <c r="G72" s="1045" t="s">
        <v>788</v>
      </c>
      <c r="H72" s="1045"/>
      <c r="I72" s="1045" t="s">
        <v>789</v>
      </c>
      <c r="J72" s="1045"/>
      <c r="K72" s="1045" t="s">
        <v>790</v>
      </c>
      <c r="L72" s="1046"/>
      <c r="O72" s="623"/>
      <c r="P72" s="623"/>
      <c r="Q72" s="623"/>
      <c r="R72" s="623"/>
      <c r="S72" s="623"/>
      <c r="T72" s="623"/>
      <c r="U72" s="623"/>
      <c r="V72" s="623"/>
      <c r="W72" s="623"/>
      <c r="X72" s="623"/>
      <c r="Y72" s="623"/>
      <c r="Z72" s="623"/>
      <c r="AA72" s="623"/>
      <c r="AB72" s="623"/>
      <c r="AC72" s="623"/>
      <c r="AD72" s="623"/>
      <c r="AE72" s="623"/>
      <c r="AF72" s="623"/>
      <c r="AG72" s="623"/>
      <c r="AH72" s="623"/>
      <c r="AI72" s="623"/>
      <c r="AJ72" s="623"/>
      <c r="AK72" s="623"/>
      <c r="AL72" s="623"/>
      <c r="AM72" s="623"/>
      <c r="AN72" s="623"/>
      <c r="AO72" s="623"/>
      <c r="AP72" s="623"/>
      <c r="AQ72" s="623"/>
      <c r="AR72" s="623"/>
      <c r="AS72" s="623"/>
      <c r="AT72" s="623"/>
      <c r="AU72" s="623"/>
      <c r="AV72" s="623"/>
      <c r="AW72" s="623"/>
      <c r="AX72" s="623"/>
      <c r="AY72" s="623"/>
      <c r="AZ72" s="623"/>
      <c r="BA72" s="623"/>
      <c r="BB72" s="623"/>
    </row>
    <row r="73" spans="1:54" ht="21.75" customHeight="1" x14ac:dyDescent="0.25">
      <c r="A73" s="1026" t="s">
        <v>791</v>
      </c>
      <c r="B73" s="1027"/>
      <c r="C73" s="1027"/>
      <c r="D73" s="1027"/>
      <c r="E73" s="1027"/>
      <c r="F73" s="1028"/>
      <c r="G73" s="1029" t="str">
        <f>IF(K71&lt;=0,"",IF(G11="T2","",IF(G11="T3 IF IN ECA ELSE T2","",IF(K71&lt;130,17,IF(AND(K71&gt;=130,K71&lt;=1999),45*(K71^(-0.2)),IF(K71&gt;=2000,9.8))))))</f>
        <v/>
      </c>
      <c r="H73" s="1029"/>
      <c r="I73" s="1029" t="str">
        <f>IF(K71&lt;=0,"",IF(G11="T1","",IF(K71&lt;130,14.4,IF(AND(K71&gt;=130,K71&lt;=1999),44*(K71^(-0.23)),IF(K71&gt;=2000,7.7)))))</f>
        <v/>
      </c>
      <c r="J73" s="1029"/>
      <c r="K73" s="1029" t="str">
        <f>IF(K71&lt;=0,"",IF(G11="T1","",IF(G11="T2","",IF(K71&lt;130,3.4,IF(AND(K71&gt;=130,K71&lt;=1999),9*(K71^(-0.2)),IF(K71&gt;=2000,2))))))</f>
        <v/>
      </c>
      <c r="L73" s="1030"/>
      <c r="M73" s="647"/>
      <c r="N73" s="622" t="b">
        <f>IF(AND(K71&lt;130,K71&gt;0),14.4, IF(AND(K71&gt;=130, K71&lt;=1999), 44*(K71^(-0.23)), IF(K71&gt;=2000,  7.7)))</f>
        <v>0</v>
      </c>
      <c r="O73" s="623"/>
      <c r="P73" s="623"/>
      <c r="Q73" s="623"/>
      <c r="R73" s="623"/>
      <c r="S73" s="623"/>
      <c r="T73" s="623"/>
      <c r="U73" s="623"/>
      <c r="V73" s="623"/>
      <c r="W73" s="623"/>
      <c r="X73" s="623"/>
      <c r="Y73" s="623"/>
      <c r="Z73" s="623"/>
      <c r="AA73" s="623"/>
      <c r="AB73" s="623"/>
      <c r="AC73" s="623"/>
      <c r="AD73" s="623"/>
      <c r="AE73" s="623"/>
      <c r="AF73" s="623"/>
      <c r="AG73" s="623"/>
      <c r="AH73" s="623"/>
      <c r="AI73" s="623"/>
      <c r="AJ73" s="623"/>
      <c r="AK73" s="623"/>
      <c r="AL73" s="623"/>
      <c r="AM73" s="623"/>
      <c r="AN73" s="623"/>
      <c r="AO73" s="623"/>
      <c r="AP73" s="623"/>
      <c r="AQ73" s="623"/>
      <c r="AR73" s="623"/>
      <c r="AS73" s="623"/>
      <c r="AT73" s="623"/>
      <c r="AU73" s="623"/>
      <c r="AV73" s="623"/>
      <c r="AW73" s="623"/>
      <c r="AX73" s="623"/>
      <c r="AY73" s="623"/>
      <c r="AZ73" s="623"/>
      <c r="BA73" s="623"/>
      <c r="BB73" s="623"/>
    </row>
    <row r="74" spans="1:54" ht="21.75" customHeight="1" x14ac:dyDescent="0.25">
      <c r="A74" s="1031" t="s">
        <v>792</v>
      </c>
      <c r="B74" s="1032"/>
      <c r="C74" s="1032"/>
      <c r="D74" s="1032"/>
      <c r="E74" s="1032"/>
      <c r="F74" s="1033"/>
      <c r="G74" s="1034"/>
      <c r="H74" s="1034"/>
      <c r="I74" s="1034"/>
      <c r="J74" s="1034"/>
      <c r="K74" s="1034"/>
      <c r="L74" s="1035"/>
      <c r="M74" s="633"/>
      <c r="O74" s="623"/>
      <c r="P74" s="623"/>
      <c r="Q74" s="623"/>
      <c r="R74" s="623"/>
      <c r="S74" s="623"/>
      <c r="T74" s="623"/>
      <c r="U74" s="623"/>
      <c r="V74" s="623"/>
      <c r="W74" s="623"/>
      <c r="X74" s="623"/>
      <c r="Y74" s="623"/>
      <c r="Z74" s="623"/>
      <c r="AA74" s="623"/>
      <c r="AB74" s="623"/>
      <c r="AC74" s="623"/>
      <c r="AD74" s="623"/>
      <c r="AE74" s="623"/>
      <c r="AF74" s="623"/>
      <c r="AG74" s="623"/>
      <c r="AH74" s="623"/>
      <c r="AI74" s="623"/>
      <c r="AJ74" s="623"/>
      <c r="AK74" s="623"/>
      <c r="AL74" s="623"/>
      <c r="AM74" s="623"/>
      <c r="AN74" s="623"/>
      <c r="AO74" s="623"/>
      <c r="AP74" s="623"/>
      <c r="AQ74" s="623"/>
      <c r="AR74" s="623"/>
      <c r="AS74" s="623"/>
      <c r="AT74" s="623"/>
      <c r="AU74" s="623"/>
      <c r="AV74" s="623"/>
      <c r="AW74" s="623"/>
      <c r="AX74" s="623"/>
      <c r="AY74" s="623"/>
      <c r="AZ74" s="623"/>
      <c r="BA74" s="623"/>
      <c r="BB74" s="623"/>
    </row>
    <row r="75" spans="1:54" ht="21.75" customHeight="1" thickBot="1" x14ac:dyDescent="0.3">
      <c r="A75" s="1014" t="s">
        <v>793</v>
      </c>
      <c r="B75" s="1015"/>
      <c r="C75" s="1015"/>
      <c r="D75" s="1015"/>
      <c r="E75" s="1015"/>
      <c r="F75" s="1016"/>
      <c r="G75" s="1017" t="str">
        <f>IF(AND(G73&gt;0,G74&gt;0),(ROUND(G73,1)-G74)/ROUND(G73,1),IF(AND(G73=0,G74=0),"NA", "NA"))</f>
        <v>NA</v>
      </c>
      <c r="H75" s="1017"/>
      <c r="I75" s="1017" t="str">
        <f>IF(AND(I73&gt;0,I74&gt;0),(ROUND(I73,1)-I74)/ROUND(I73,1),IF(AND(I73=0,I74=0),"NA", "NA"))</f>
        <v>NA</v>
      </c>
      <c r="J75" s="1017"/>
      <c r="K75" s="1017" t="str">
        <f>IF(AND(K73&gt;0,K74&gt;0),(ROUND(K73,1)-K74)/ROUND(K73,1),IF(AND(K73=0,K74=0),"NA", "NA"))</f>
        <v>NA</v>
      </c>
      <c r="L75" s="1018"/>
      <c r="O75" s="623"/>
      <c r="P75" s="623"/>
      <c r="Q75" s="623"/>
      <c r="R75" s="623"/>
      <c r="S75" s="623"/>
      <c r="T75" s="623"/>
      <c r="U75" s="623"/>
      <c r="V75" s="623"/>
      <c r="W75" s="623"/>
      <c r="X75" s="623"/>
      <c r="Y75" s="623"/>
      <c r="Z75" s="623"/>
      <c r="AA75" s="623"/>
      <c r="AB75" s="623"/>
      <c r="AC75" s="623"/>
      <c r="AD75" s="623"/>
      <c r="AE75" s="623"/>
      <c r="AF75" s="623"/>
      <c r="AG75" s="623"/>
      <c r="AH75" s="623"/>
      <c r="AI75" s="623"/>
      <c r="AJ75" s="623"/>
      <c r="AK75" s="623"/>
      <c r="AL75" s="623"/>
      <c r="AM75" s="623"/>
      <c r="AN75" s="623"/>
      <c r="AO75" s="623"/>
      <c r="AP75" s="623"/>
      <c r="AQ75" s="623"/>
      <c r="AR75" s="623"/>
      <c r="AS75" s="623"/>
      <c r="AT75" s="623"/>
      <c r="AU75" s="623"/>
      <c r="AV75" s="623"/>
      <c r="AW75" s="623"/>
      <c r="AX75" s="623"/>
      <c r="AY75" s="623"/>
      <c r="AZ75" s="623"/>
      <c r="BA75" s="623"/>
      <c r="BB75" s="623"/>
    </row>
    <row r="76" spans="1:54" ht="17.25" thickTop="1" thickBot="1" x14ac:dyDescent="0.3">
      <c r="A76" s="1019" t="s">
        <v>794</v>
      </c>
      <c r="B76" s="1020"/>
      <c r="C76" s="1020"/>
      <c r="D76" s="1020"/>
      <c r="E76" s="1020"/>
      <c r="F76" s="1021"/>
      <c r="G76" s="1022" t="str">
        <f>IF(G75="NA","",IF(G71="MAIN","5410.11",IF(G71="AUXILIARY","5410.12","")))</f>
        <v/>
      </c>
      <c r="H76" s="1023"/>
      <c r="I76" s="1022" t="str">
        <f>IF(I75="NA","",IF(AND(I75&lt;14.5%,G71="AUXILIARY"),"5410.14",IF(AND(I75&gt;=14.5%,I75&lt;29.5%,G71="AUXILIARY"),"5410.14",IF(AND(I75&gt;=29.5%,I75&lt;49.5%,G71="AUXILIARY"),"5410.16",IF(AND(I75&gt;=49.5%,G71="AUXILIARY"),"5410.18",IF(AND(I75&lt;14.5%,G71="MAIN"),"5410.13",IF(AND(I75&gt;=14.5%,I75&lt;29.5%,G71="MAIN"),"5410.13",IF(AND(I75&gt;=29.5%,I75&lt;49.5%,G71="MAIN"),"5410.15",IF(AND(I75&gt;=49.5%,G71="MAIN"),"5410.17","")))))))))</f>
        <v/>
      </c>
      <c r="J76" s="1023" t="str">
        <f>IF(D76="IN_NOX","NA",IF(D76="NA","NA",IF(AND(D76&gt;=14.5%,D76&lt;29.5%,B72="AUXILIARY"),"5410.14",IF(AND(D76&gt;=29.5%,D76&lt;49.5%,B72="AUXILIARY"),"5410.16",IF(AND(D76&gt;=49.5%,B72="AUXILIARY"),"5410.18",IF(AND(D76&gt;=14.5%,D76&lt;29.5%,B72="MAIN"),"5410.13",IF(AND(D76&gt;=29.5%,D76&lt;49.5%,B72="MAIN"),"5410.15",IF(AND(D76&gt;=49.5%,B72="MAIN"),"5410.17","NA"))))))))</f>
        <v>NA</v>
      </c>
      <c r="K76" s="1024"/>
      <c r="L76" s="1025"/>
      <c r="O76" s="623"/>
      <c r="P76" s="623"/>
      <c r="Q76" s="623"/>
      <c r="R76" s="623"/>
      <c r="S76" s="623"/>
      <c r="T76" s="623"/>
      <c r="U76" s="623"/>
      <c r="V76" s="623"/>
      <c r="W76" s="623"/>
      <c r="X76" s="623"/>
      <c r="Y76" s="623"/>
      <c r="Z76" s="623"/>
      <c r="AA76" s="623"/>
      <c r="AB76" s="623"/>
      <c r="AC76" s="623"/>
      <c r="AD76" s="623"/>
      <c r="AE76" s="623"/>
      <c r="AF76" s="623"/>
      <c r="AG76" s="623"/>
      <c r="AH76" s="623"/>
      <c r="AI76" s="623"/>
      <c r="AJ76" s="623"/>
      <c r="AK76" s="623"/>
      <c r="AL76" s="623"/>
      <c r="AM76" s="623"/>
      <c r="AN76" s="623"/>
      <c r="AO76" s="623"/>
      <c r="AP76" s="623"/>
      <c r="AQ76" s="623"/>
      <c r="AR76" s="623"/>
      <c r="AS76" s="623"/>
      <c r="AT76" s="623"/>
      <c r="AU76" s="623"/>
      <c r="AV76" s="623"/>
      <c r="AW76" s="623"/>
      <c r="AX76" s="623"/>
      <c r="AY76" s="623"/>
      <c r="AZ76" s="623"/>
      <c r="BA76" s="623"/>
      <c r="BB76" s="623"/>
    </row>
    <row r="77" spans="1:54" ht="16.5" thickTop="1" x14ac:dyDescent="0.25">
      <c r="A77" s="1013"/>
      <c r="B77" s="1013"/>
      <c r="C77" s="1013"/>
      <c r="D77" s="1013"/>
      <c r="E77" s="1013"/>
      <c r="F77" s="1013"/>
      <c r="G77" s="1013"/>
      <c r="H77" s="1013"/>
      <c r="I77" s="1013"/>
      <c r="J77" s="1013"/>
      <c r="K77" s="1013"/>
      <c r="L77" s="1013"/>
      <c r="O77" s="623"/>
      <c r="P77" s="623"/>
      <c r="Q77" s="623"/>
      <c r="R77" s="623"/>
      <c r="S77" s="623"/>
      <c r="T77" s="623"/>
      <c r="U77" s="623"/>
      <c r="V77" s="623"/>
      <c r="W77" s="623"/>
      <c r="X77" s="623"/>
      <c r="Y77" s="623"/>
      <c r="Z77" s="623"/>
      <c r="AA77" s="623"/>
      <c r="AB77" s="623"/>
      <c r="AC77" s="623"/>
      <c r="AD77" s="623"/>
      <c r="AE77" s="623"/>
      <c r="AF77" s="623"/>
      <c r="AG77" s="623"/>
      <c r="AH77" s="623"/>
      <c r="AI77" s="623"/>
      <c r="AJ77" s="623"/>
      <c r="AK77" s="623"/>
      <c r="AL77" s="623"/>
      <c r="AM77" s="623"/>
      <c r="AN77" s="623"/>
      <c r="AO77" s="623"/>
      <c r="AP77" s="623"/>
      <c r="AQ77" s="623"/>
      <c r="AR77" s="623"/>
      <c r="AS77" s="623"/>
      <c r="AT77" s="623"/>
      <c r="AU77" s="623"/>
      <c r="AV77" s="623"/>
      <c r="AW77" s="623"/>
      <c r="AX77" s="623"/>
      <c r="AY77" s="623"/>
      <c r="AZ77" s="623"/>
      <c r="BA77" s="623"/>
      <c r="BB77" s="623"/>
    </row>
    <row r="78" spans="1:54" x14ac:dyDescent="0.25">
      <c r="A78" s="623"/>
      <c r="B78" s="623"/>
      <c r="C78" s="623"/>
      <c r="D78" s="623"/>
      <c r="E78" s="623"/>
      <c r="F78" s="623"/>
      <c r="G78" s="623"/>
      <c r="H78" s="623"/>
      <c r="I78" s="623"/>
      <c r="J78" s="623"/>
      <c r="K78" s="623"/>
      <c r="L78" s="623"/>
      <c r="M78" s="650"/>
      <c r="N78" s="651"/>
      <c r="O78" s="623"/>
      <c r="P78" s="623"/>
      <c r="Q78" s="623"/>
      <c r="R78" s="623"/>
      <c r="S78" s="623"/>
      <c r="T78" s="623"/>
      <c r="U78" s="623"/>
      <c r="V78" s="623"/>
      <c r="W78" s="623"/>
      <c r="X78" s="623"/>
      <c r="Y78" s="623"/>
      <c r="Z78" s="623"/>
      <c r="AA78" s="623"/>
      <c r="AB78" s="623"/>
      <c r="AC78" s="623"/>
      <c r="AD78" s="623"/>
      <c r="AE78" s="623"/>
      <c r="AF78" s="623"/>
      <c r="AG78" s="623"/>
      <c r="AH78" s="623"/>
      <c r="AI78" s="623"/>
      <c r="AJ78" s="623"/>
      <c r="AK78" s="623"/>
      <c r="AL78" s="623"/>
      <c r="AM78" s="623"/>
      <c r="AN78" s="623"/>
      <c r="AO78" s="623"/>
      <c r="AP78" s="623"/>
      <c r="AQ78" s="623"/>
      <c r="AR78" s="623"/>
      <c r="AS78" s="623"/>
      <c r="AT78" s="623"/>
      <c r="AU78" s="623"/>
      <c r="AV78" s="623"/>
      <c r="AW78" s="623"/>
      <c r="AX78" s="623"/>
      <c r="AY78" s="623"/>
      <c r="AZ78" s="623"/>
      <c r="BA78" s="623"/>
      <c r="BB78" s="623"/>
    </row>
    <row r="79" spans="1:54" x14ac:dyDescent="0.25">
      <c r="A79" s="623"/>
      <c r="B79" s="623"/>
      <c r="C79" s="623"/>
      <c r="D79" s="623"/>
      <c r="E79" s="623"/>
      <c r="F79" s="623"/>
      <c r="G79" s="623"/>
      <c r="H79" s="623"/>
      <c r="I79" s="623"/>
      <c r="J79" s="623"/>
      <c r="K79" s="623"/>
      <c r="L79" s="623"/>
      <c r="M79" s="650"/>
      <c r="N79" s="651"/>
      <c r="O79" s="623"/>
      <c r="P79" s="623"/>
      <c r="Q79" s="623"/>
      <c r="R79" s="623"/>
      <c r="S79" s="623"/>
      <c r="T79" s="623"/>
      <c r="U79" s="623"/>
      <c r="V79" s="623"/>
      <c r="W79" s="623"/>
      <c r="X79" s="623"/>
      <c r="Y79" s="623"/>
      <c r="Z79" s="623"/>
      <c r="AA79" s="623"/>
      <c r="AB79" s="623"/>
      <c r="AC79" s="623"/>
      <c r="AD79" s="623"/>
      <c r="AE79" s="623"/>
      <c r="AF79" s="623"/>
      <c r="AG79" s="623"/>
      <c r="AH79" s="623"/>
      <c r="AI79" s="623"/>
      <c r="AJ79" s="623"/>
      <c r="AK79" s="623"/>
      <c r="AL79" s="623"/>
      <c r="AM79" s="623"/>
      <c r="AN79" s="623"/>
      <c r="AO79" s="623"/>
      <c r="AP79" s="623"/>
      <c r="AQ79" s="623"/>
      <c r="AR79" s="623"/>
      <c r="AS79" s="623"/>
      <c r="AT79" s="623"/>
      <c r="AU79" s="623"/>
      <c r="AV79" s="623"/>
      <c r="AW79" s="623"/>
      <c r="AX79" s="623"/>
      <c r="AY79" s="623"/>
      <c r="AZ79" s="623"/>
      <c r="BA79" s="623"/>
      <c r="BB79" s="623"/>
    </row>
    <row r="80" spans="1:54" x14ac:dyDescent="0.25">
      <c r="A80" s="623"/>
      <c r="B80" s="623"/>
      <c r="C80" s="623"/>
      <c r="D80" s="623"/>
      <c r="E80" s="623"/>
      <c r="F80" s="623"/>
      <c r="G80" s="623"/>
      <c r="H80" s="623"/>
      <c r="I80" s="623"/>
      <c r="J80" s="623"/>
      <c r="K80" s="623"/>
      <c r="L80" s="623"/>
      <c r="M80" s="650"/>
      <c r="N80" s="651"/>
      <c r="O80" s="623"/>
      <c r="P80" s="623"/>
      <c r="Q80" s="623"/>
      <c r="R80" s="623"/>
      <c r="S80" s="623"/>
      <c r="T80" s="623"/>
      <c r="U80" s="623"/>
      <c r="V80" s="623"/>
      <c r="W80" s="623"/>
      <c r="X80" s="623"/>
      <c r="Y80" s="623"/>
      <c r="Z80" s="623"/>
      <c r="AA80" s="623"/>
      <c r="AB80" s="623"/>
      <c r="AC80" s="623"/>
      <c r="AD80" s="623"/>
      <c r="AE80" s="623"/>
      <c r="AF80" s="623"/>
      <c r="AG80" s="623"/>
      <c r="AH80" s="623"/>
      <c r="AI80" s="623"/>
      <c r="AJ80" s="623"/>
      <c r="AK80" s="623"/>
      <c r="AL80" s="623"/>
      <c r="AM80" s="623"/>
      <c r="AN80" s="623"/>
      <c r="AO80" s="623"/>
      <c r="AP80" s="623"/>
      <c r="AQ80" s="623"/>
      <c r="AR80" s="623"/>
      <c r="AS80" s="623"/>
      <c r="AT80" s="623"/>
      <c r="AU80" s="623"/>
      <c r="AV80" s="623"/>
      <c r="AW80" s="623"/>
      <c r="AX80" s="623"/>
      <c r="AY80" s="623"/>
      <c r="AZ80" s="623"/>
      <c r="BA80" s="623"/>
      <c r="BB80" s="623"/>
    </row>
    <row r="81" spans="1:54" x14ac:dyDescent="0.25">
      <c r="A81" s="623"/>
      <c r="B81" s="623"/>
      <c r="C81" s="623"/>
      <c r="D81" s="623"/>
      <c r="E81" s="623"/>
      <c r="F81" s="623"/>
      <c r="G81" s="623"/>
      <c r="H81" s="623"/>
      <c r="I81" s="623"/>
      <c r="J81" s="623"/>
      <c r="K81" s="623"/>
      <c r="L81" s="623"/>
      <c r="M81" s="650"/>
      <c r="N81" s="651"/>
      <c r="O81" s="623"/>
      <c r="P81" s="623"/>
      <c r="Q81" s="623"/>
      <c r="R81" s="623"/>
      <c r="S81" s="623"/>
      <c r="T81" s="623"/>
      <c r="U81" s="623"/>
      <c r="V81" s="623"/>
      <c r="W81" s="623"/>
      <c r="X81" s="623"/>
      <c r="Y81" s="623"/>
      <c r="Z81" s="623"/>
      <c r="AA81" s="623"/>
      <c r="AB81" s="623"/>
      <c r="AC81" s="623"/>
      <c r="AD81" s="623"/>
      <c r="AE81" s="623"/>
      <c r="AF81" s="623"/>
      <c r="AG81" s="623"/>
      <c r="AH81" s="623"/>
      <c r="AI81" s="623"/>
      <c r="AJ81" s="623"/>
      <c r="AK81" s="623"/>
      <c r="AL81" s="623"/>
      <c r="AM81" s="623"/>
      <c r="AN81" s="623"/>
      <c r="AO81" s="623"/>
      <c r="AP81" s="623"/>
      <c r="AQ81" s="623"/>
      <c r="AR81" s="623"/>
      <c r="AS81" s="623"/>
      <c r="AT81" s="623"/>
      <c r="AU81" s="623"/>
      <c r="AV81" s="623"/>
      <c r="AW81" s="623"/>
      <c r="AX81" s="623"/>
      <c r="AY81" s="623"/>
      <c r="AZ81" s="623"/>
      <c r="BA81" s="623"/>
      <c r="BB81" s="623"/>
    </row>
    <row r="82" spans="1:54" x14ac:dyDescent="0.25">
      <c r="A82" s="623"/>
      <c r="B82" s="623"/>
      <c r="C82" s="623"/>
      <c r="D82" s="623"/>
      <c r="E82" s="623"/>
      <c r="F82" s="623"/>
      <c r="G82" s="623"/>
      <c r="H82" s="623"/>
      <c r="I82" s="623"/>
      <c r="J82" s="623"/>
      <c r="K82" s="623"/>
      <c r="L82" s="623"/>
      <c r="M82" s="650"/>
      <c r="N82" s="651"/>
      <c r="O82" s="623"/>
      <c r="P82" s="623"/>
      <c r="Q82" s="623"/>
      <c r="R82" s="623"/>
      <c r="S82" s="623"/>
      <c r="T82" s="623"/>
      <c r="U82" s="623"/>
      <c r="V82" s="623"/>
      <c r="W82" s="623"/>
      <c r="X82" s="623"/>
      <c r="Y82" s="623"/>
      <c r="Z82" s="623"/>
      <c r="AA82" s="623"/>
      <c r="AB82" s="623"/>
      <c r="AC82" s="623"/>
      <c r="AD82" s="623"/>
      <c r="AE82" s="623"/>
      <c r="AF82" s="623"/>
      <c r="AG82" s="623"/>
      <c r="AH82" s="623"/>
      <c r="AI82" s="623"/>
      <c r="AJ82" s="623"/>
      <c r="AK82" s="623"/>
      <c r="AL82" s="623"/>
      <c r="AM82" s="623"/>
      <c r="AN82" s="623"/>
      <c r="AO82" s="623"/>
      <c r="AP82" s="623"/>
      <c r="AQ82" s="623"/>
      <c r="AR82" s="623"/>
      <c r="AS82" s="623"/>
      <c r="AT82" s="623"/>
      <c r="AU82" s="623"/>
      <c r="AV82" s="623"/>
      <c r="AW82" s="623"/>
      <c r="AX82" s="623"/>
      <c r="AY82" s="623"/>
      <c r="AZ82" s="623"/>
      <c r="BA82" s="623"/>
      <c r="BB82" s="623"/>
    </row>
    <row r="83" spans="1:54" x14ac:dyDescent="0.25">
      <c r="A83" s="623"/>
      <c r="B83" s="623"/>
      <c r="C83" s="623"/>
      <c r="D83" s="623"/>
      <c r="E83" s="623"/>
      <c r="F83" s="623"/>
      <c r="G83" s="623"/>
      <c r="H83" s="623"/>
      <c r="I83" s="623"/>
      <c r="J83" s="623"/>
      <c r="K83" s="623"/>
      <c r="L83" s="623"/>
      <c r="M83" s="650"/>
      <c r="N83" s="651"/>
      <c r="O83" s="623"/>
      <c r="P83" s="623"/>
      <c r="Q83" s="623"/>
      <c r="R83" s="623"/>
      <c r="S83" s="623"/>
      <c r="T83" s="623"/>
      <c r="U83" s="623"/>
      <c r="V83" s="623"/>
      <c r="W83" s="623"/>
      <c r="X83" s="623"/>
      <c r="Y83" s="623"/>
      <c r="Z83" s="623"/>
      <c r="AA83" s="623"/>
      <c r="AB83" s="623"/>
      <c r="AC83" s="623"/>
      <c r="AD83" s="623"/>
      <c r="AE83" s="623"/>
      <c r="AF83" s="623"/>
      <c r="AG83" s="623"/>
      <c r="AH83" s="623"/>
      <c r="AI83" s="623"/>
      <c r="AJ83" s="623"/>
      <c r="AK83" s="623"/>
      <c r="AL83" s="623"/>
      <c r="AM83" s="623"/>
      <c r="AN83" s="623"/>
      <c r="AO83" s="623"/>
      <c r="AP83" s="623"/>
      <c r="AQ83" s="623"/>
      <c r="AR83" s="623"/>
      <c r="AS83" s="623"/>
      <c r="AT83" s="623"/>
      <c r="AU83" s="623"/>
      <c r="AV83" s="623"/>
      <c r="AW83" s="623"/>
      <c r="AX83" s="623"/>
      <c r="AY83" s="623"/>
      <c r="AZ83" s="623"/>
      <c r="BA83" s="623"/>
      <c r="BB83" s="623"/>
    </row>
    <row r="84" spans="1:54" x14ac:dyDescent="0.25">
      <c r="A84" s="623"/>
      <c r="B84" s="623"/>
      <c r="C84" s="623"/>
      <c r="D84" s="623"/>
      <c r="E84" s="623"/>
      <c r="F84" s="623"/>
      <c r="G84" s="623"/>
      <c r="H84" s="623"/>
      <c r="I84" s="623"/>
      <c r="J84" s="623"/>
      <c r="K84" s="623"/>
      <c r="L84" s="623"/>
      <c r="M84" s="650"/>
      <c r="N84" s="651"/>
      <c r="O84" s="623"/>
      <c r="P84" s="623"/>
      <c r="Q84" s="623"/>
      <c r="R84" s="623"/>
      <c r="S84" s="623"/>
      <c r="T84" s="623"/>
      <c r="U84" s="623"/>
      <c r="V84" s="623"/>
      <c r="W84" s="623"/>
      <c r="X84" s="623"/>
      <c r="Y84" s="623"/>
      <c r="Z84" s="623"/>
      <c r="AA84" s="623"/>
      <c r="AB84" s="623"/>
      <c r="AC84" s="623"/>
      <c r="AD84" s="623"/>
      <c r="AE84" s="623"/>
      <c r="AF84" s="623"/>
      <c r="AG84" s="623"/>
      <c r="AH84" s="623"/>
      <c r="AI84" s="623"/>
      <c r="AJ84" s="623"/>
      <c r="AK84" s="623"/>
      <c r="AL84" s="623"/>
      <c r="AM84" s="623"/>
      <c r="AN84" s="623"/>
      <c r="AO84" s="623"/>
      <c r="AP84" s="623"/>
      <c r="AQ84" s="623"/>
      <c r="AR84" s="623"/>
      <c r="AS84" s="623"/>
      <c r="AT84" s="623"/>
      <c r="AU84" s="623"/>
      <c r="AV84" s="623"/>
      <c r="AW84" s="623"/>
      <c r="AX84" s="623"/>
      <c r="AY84" s="623"/>
      <c r="AZ84" s="623"/>
      <c r="BA84" s="623"/>
      <c r="BB84" s="623"/>
    </row>
    <row r="85" spans="1:54" x14ac:dyDescent="0.25">
      <c r="A85" s="623"/>
      <c r="B85" s="623"/>
      <c r="C85" s="623"/>
      <c r="D85" s="623"/>
      <c r="E85" s="623"/>
      <c r="F85" s="623"/>
      <c r="G85" s="623"/>
      <c r="H85" s="623"/>
      <c r="I85" s="623"/>
      <c r="J85" s="623"/>
      <c r="K85" s="623"/>
      <c r="L85" s="623"/>
      <c r="M85" s="650"/>
      <c r="N85" s="651"/>
      <c r="O85" s="623"/>
      <c r="P85" s="623"/>
      <c r="Q85" s="623"/>
      <c r="R85" s="623"/>
      <c r="S85" s="623"/>
      <c r="T85" s="623"/>
      <c r="U85" s="623"/>
      <c r="V85" s="623"/>
      <c r="W85" s="623"/>
      <c r="X85" s="623"/>
      <c r="Y85" s="623"/>
      <c r="Z85" s="623"/>
      <c r="AA85" s="623"/>
      <c r="AB85" s="623"/>
      <c r="AC85" s="623"/>
      <c r="AD85" s="623"/>
      <c r="AE85" s="623"/>
      <c r="AF85" s="623"/>
      <c r="AG85" s="623"/>
      <c r="AH85" s="623"/>
      <c r="AI85" s="623"/>
      <c r="AJ85" s="623"/>
      <c r="AK85" s="623"/>
      <c r="AL85" s="623"/>
      <c r="AM85" s="623"/>
      <c r="AN85" s="623"/>
      <c r="AO85" s="623"/>
      <c r="AP85" s="623"/>
      <c r="AQ85" s="623"/>
      <c r="AR85" s="623"/>
      <c r="AS85" s="623"/>
      <c r="AT85" s="623"/>
      <c r="AU85" s="623"/>
      <c r="AV85" s="623"/>
      <c r="AW85" s="623"/>
      <c r="AX85" s="623"/>
      <c r="AY85" s="623"/>
      <c r="AZ85" s="623"/>
      <c r="BA85" s="623"/>
      <c r="BB85" s="623"/>
    </row>
    <row r="86" spans="1:54" x14ac:dyDescent="0.25">
      <c r="A86" s="623"/>
      <c r="B86" s="623"/>
      <c r="C86" s="623"/>
      <c r="D86" s="623"/>
      <c r="E86" s="623"/>
      <c r="F86" s="623"/>
      <c r="G86" s="623"/>
      <c r="H86" s="623"/>
      <c r="I86" s="623"/>
      <c r="J86" s="623"/>
      <c r="K86" s="623"/>
      <c r="L86" s="623"/>
      <c r="M86" s="650"/>
      <c r="N86" s="651"/>
      <c r="O86" s="623"/>
      <c r="P86" s="623"/>
      <c r="Q86" s="623"/>
      <c r="R86" s="623"/>
      <c r="S86" s="623"/>
      <c r="T86" s="623"/>
      <c r="U86" s="623"/>
      <c r="V86" s="623"/>
      <c r="W86" s="623"/>
      <c r="X86" s="623"/>
      <c r="Y86" s="623"/>
      <c r="Z86" s="623"/>
      <c r="AA86" s="623"/>
      <c r="AB86" s="623"/>
      <c r="AC86" s="623"/>
      <c r="AD86" s="623"/>
      <c r="AE86" s="623"/>
      <c r="AF86" s="623"/>
      <c r="AG86" s="623"/>
      <c r="AH86" s="623"/>
      <c r="AI86" s="623"/>
      <c r="AJ86" s="623"/>
      <c r="AK86" s="623"/>
      <c r="AL86" s="623"/>
      <c r="AM86" s="623"/>
      <c r="AN86" s="623"/>
      <c r="AO86" s="623"/>
      <c r="AP86" s="623"/>
      <c r="AQ86" s="623"/>
      <c r="AR86" s="623"/>
      <c r="AS86" s="623"/>
      <c r="AT86" s="623"/>
      <c r="AU86" s="623"/>
      <c r="AV86" s="623"/>
      <c r="AW86" s="623"/>
      <c r="AX86" s="623"/>
      <c r="AY86" s="623"/>
      <c r="AZ86" s="623"/>
      <c r="BA86" s="623"/>
      <c r="BB86" s="623"/>
    </row>
    <row r="87" spans="1:54" x14ac:dyDescent="0.25">
      <c r="A87" s="623"/>
      <c r="B87" s="623"/>
      <c r="C87" s="623"/>
      <c r="D87" s="623"/>
      <c r="E87" s="623"/>
      <c r="F87" s="623"/>
      <c r="G87" s="623"/>
      <c r="H87" s="623"/>
      <c r="I87" s="623"/>
      <c r="J87" s="623"/>
      <c r="K87" s="623"/>
      <c r="L87" s="623"/>
      <c r="M87" s="650"/>
      <c r="N87" s="651"/>
      <c r="O87" s="623"/>
      <c r="P87" s="623"/>
      <c r="Q87" s="623"/>
      <c r="R87" s="623"/>
      <c r="S87" s="623"/>
      <c r="T87" s="623"/>
      <c r="U87" s="623"/>
      <c r="V87" s="623"/>
      <c r="W87" s="623"/>
      <c r="X87" s="623"/>
      <c r="Y87" s="623"/>
      <c r="Z87" s="623"/>
      <c r="AA87" s="623"/>
      <c r="AB87" s="623"/>
      <c r="AC87" s="623"/>
      <c r="AD87" s="623"/>
      <c r="AE87" s="623"/>
      <c r="AF87" s="623"/>
      <c r="AG87" s="623"/>
      <c r="AH87" s="623"/>
      <c r="AI87" s="623"/>
      <c r="AJ87" s="623"/>
      <c r="AK87" s="623"/>
      <c r="AL87" s="623"/>
      <c r="AM87" s="623"/>
      <c r="AN87" s="623"/>
      <c r="AO87" s="623"/>
      <c r="AP87" s="623"/>
      <c r="AQ87" s="623"/>
      <c r="AR87" s="623"/>
      <c r="AS87" s="623"/>
      <c r="AT87" s="623"/>
      <c r="AU87" s="623"/>
      <c r="AV87" s="623"/>
      <c r="AW87" s="623"/>
      <c r="AX87" s="623"/>
      <c r="AY87" s="623"/>
      <c r="AZ87" s="623"/>
      <c r="BA87" s="623"/>
      <c r="BB87" s="623"/>
    </row>
    <row r="88" spans="1:54" x14ac:dyDescent="0.25">
      <c r="A88" s="623"/>
      <c r="B88" s="623"/>
      <c r="C88" s="623"/>
      <c r="D88" s="623"/>
      <c r="E88" s="623"/>
      <c r="F88" s="623"/>
      <c r="G88" s="623"/>
      <c r="H88" s="623"/>
      <c r="I88" s="623"/>
      <c r="J88" s="623"/>
      <c r="K88" s="623"/>
      <c r="L88" s="623"/>
      <c r="M88" s="650"/>
      <c r="N88" s="651"/>
      <c r="O88" s="623"/>
      <c r="P88" s="623"/>
      <c r="Q88" s="623"/>
      <c r="R88" s="623"/>
      <c r="S88" s="623"/>
      <c r="T88" s="623"/>
      <c r="U88" s="623"/>
      <c r="V88" s="623"/>
      <c r="W88" s="623"/>
      <c r="X88" s="623"/>
      <c r="Y88" s="623"/>
      <c r="Z88" s="623"/>
      <c r="AA88" s="623"/>
      <c r="AB88" s="623"/>
      <c r="AC88" s="623"/>
      <c r="AD88" s="623"/>
      <c r="AE88" s="623"/>
      <c r="AF88" s="623"/>
      <c r="AG88" s="623"/>
      <c r="AH88" s="623"/>
      <c r="AI88" s="623"/>
      <c r="AJ88" s="623"/>
      <c r="AK88" s="623"/>
      <c r="AL88" s="623"/>
      <c r="AM88" s="623"/>
      <c r="AN88" s="623"/>
      <c r="AO88" s="623"/>
      <c r="AP88" s="623"/>
      <c r="AQ88" s="623"/>
      <c r="AR88" s="623"/>
      <c r="AS88" s="623"/>
      <c r="AT88" s="623"/>
      <c r="AU88" s="623"/>
      <c r="AV88" s="623"/>
      <c r="AW88" s="623"/>
      <c r="AX88" s="623"/>
      <c r="AY88" s="623"/>
      <c r="AZ88" s="623"/>
      <c r="BA88" s="623"/>
      <c r="BB88" s="623"/>
    </row>
    <row r="89" spans="1:54" x14ac:dyDescent="0.25">
      <c r="A89" s="623"/>
      <c r="B89" s="623"/>
      <c r="C89" s="623"/>
      <c r="D89" s="623"/>
      <c r="E89" s="623"/>
      <c r="F89" s="623"/>
      <c r="G89" s="623"/>
      <c r="H89" s="623"/>
      <c r="I89" s="623"/>
      <c r="J89" s="623"/>
      <c r="K89" s="623"/>
      <c r="L89" s="623"/>
      <c r="M89" s="650"/>
      <c r="N89" s="651"/>
      <c r="O89" s="623"/>
      <c r="P89" s="623"/>
      <c r="Q89" s="623"/>
      <c r="R89" s="623"/>
      <c r="S89" s="623"/>
      <c r="T89" s="623"/>
      <c r="U89" s="623"/>
      <c r="V89" s="623"/>
      <c r="W89" s="623"/>
      <c r="X89" s="623"/>
      <c r="Y89" s="623"/>
      <c r="Z89" s="623"/>
      <c r="AA89" s="623"/>
      <c r="AB89" s="623"/>
      <c r="AC89" s="623"/>
      <c r="AD89" s="623"/>
      <c r="AE89" s="623"/>
      <c r="AF89" s="623"/>
      <c r="AG89" s="623"/>
      <c r="AH89" s="623"/>
      <c r="AI89" s="623"/>
      <c r="AJ89" s="623"/>
      <c r="AK89" s="623"/>
      <c r="AL89" s="623"/>
      <c r="AM89" s="623"/>
      <c r="AN89" s="623"/>
      <c r="AO89" s="623"/>
      <c r="AP89" s="623"/>
      <c r="AQ89" s="623"/>
      <c r="AR89" s="623"/>
      <c r="AS89" s="623"/>
      <c r="AT89" s="623"/>
      <c r="AU89" s="623"/>
      <c r="AV89" s="623"/>
      <c r="AW89" s="623"/>
      <c r="AX89" s="623"/>
      <c r="AY89" s="623"/>
      <c r="AZ89" s="623"/>
      <c r="BA89" s="623"/>
      <c r="BB89" s="623"/>
    </row>
    <row r="90" spans="1:54" x14ac:dyDescent="0.25">
      <c r="A90" s="623"/>
      <c r="B90" s="623"/>
      <c r="C90" s="623"/>
      <c r="D90" s="623"/>
      <c r="E90" s="623"/>
      <c r="F90" s="623"/>
      <c r="G90" s="623"/>
      <c r="H90" s="623"/>
      <c r="I90" s="623"/>
      <c r="J90" s="623"/>
      <c r="K90" s="623"/>
      <c r="L90" s="623"/>
      <c r="M90" s="650"/>
      <c r="N90" s="651"/>
      <c r="O90" s="623"/>
      <c r="P90" s="623"/>
      <c r="Q90" s="623"/>
      <c r="R90" s="623"/>
      <c r="S90" s="623"/>
      <c r="T90" s="623"/>
      <c r="U90" s="623"/>
      <c r="V90" s="623"/>
      <c r="W90" s="623"/>
      <c r="X90" s="623"/>
      <c r="Y90" s="623"/>
      <c r="Z90" s="623"/>
      <c r="AA90" s="623"/>
      <c r="AB90" s="623"/>
      <c r="AC90" s="623"/>
      <c r="AD90" s="623"/>
      <c r="AE90" s="623"/>
      <c r="AF90" s="623"/>
      <c r="AG90" s="623"/>
      <c r="AH90" s="623"/>
      <c r="AI90" s="623"/>
      <c r="AJ90" s="623"/>
      <c r="AK90" s="623"/>
      <c r="AL90" s="623"/>
      <c r="AM90" s="623"/>
      <c r="AN90" s="623"/>
      <c r="AO90" s="623"/>
      <c r="AP90" s="623"/>
      <c r="AQ90" s="623"/>
      <c r="AR90" s="623"/>
      <c r="AS90" s="623"/>
      <c r="AT90" s="623"/>
      <c r="AU90" s="623"/>
      <c r="AV90" s="623"/>
      <c r="AW90" s="623"/>
      <c r="AX90" s="623"/>
      <c r="AY90" s="623"/>
      <c r="AZ90" s="623"/>
      <c r="BA90" s="623"/>
      <c r="BB90" s="623"/>
    </row>
    <row r="91" spans="1:54" x14ac:dyDescent="0.25">
      <c r="A91" s="623"/>
      <c r="B91" s="623"/>
      <c r="C91" s="623"/>
      <c r="D91" s="623"/>
      <c r="E91" s="623"/>
      <c r="F91" s="623"/>
      <c r="G91" s="623"/>
      <c r="H91" s="623"/>
      <c r="I91" s="623"/>
      <c r="J91" s="623"/>
      <c r="K91" s="623"/>
      <c r="L91" s="623"/>
      <c r="M91" s="650"/>
      <c r="N91" s="651"/>
      <c r="O91" s="623"/>
      <c r="P91" s="623"/>
      <c r="Q91" s="623"/>
      <c r="R91" s="623"/>
      <c r="S91" s="623"/>
      <c r="T91" s="623"/>
      <c r="U91" s="623"/>
      <c r="V91" s="623"/>
      <c r="W91" s="623"/>
      <c r="X91" s="623"/>
      <c r="Y91" s="623"/>
      <c r="Z91" s="623"/>
      <c r="AA91" s="623"/>
      <c r="AB91" s="623"/>
      <c r="AC91" s="623"/>
      <c r="AD91" s="623"/>
      <c r="AE91" s="623"/>
      <c r="AF91" s="623"/>
      <c r="AG91" s="623"/>
      <c r="AH91" s="623"/>
      <c r="AI91" s="623"/>
      <c r="AJ91" s="623"/>
      <c r="AK91" s="623"/>
      <c r="AL91" s="623"/>
      <c r="AM91" s="623"/>
      <c r="AN91" s="623"/>
      <c r="AO91" s="623"/>
      <c r="AP91" s="623"/>
      <c r="AQ91" s="623"/>
      <c r="AR91" s="623"/>
      <c r="AS91" s="623"/>
      <c r="AT91" s="623"/>
      <c r="AU91" s="623"/>
      <c r="AV91" s="623"/>
      <c r="AW91" s="623"/>
      <c r="AX91" s="623"/>
      <c r="AY91" s="623"/>
      <c r="AZ91" s="623"/>
      <c r="BA91" s="623"/>
      <c r="BB91" s="623"/>
    </row>
    <row r="92" spans="1:54" x14ac:dyDescent="0.25">
      <c r="A92" s="623"/>
      <c r="B92" s="623"/>
      <c r="C92" s="623"/>
      <c r="D92" s="623"/>
      <c r="E92" s="623"/>
      <c r="F92" s="623"/>
      <c r="G92" s="623"/>
      <c r="H92" s="623"/>
      <c r="I92" s="623"/>
      <c r="J92" s="623"/>
      <c r="K92" s="623"/>
      <c r="L92" s="623"/>
      <c r="M92" s="650"/>
      <c r="N92" s="651"/>
      <c r="O92" s="623"/>
      <c r="P92" s="623"/>
      <c r="Q92" s="623"/>
      <c r="R92" s="623"/>
      <c r="S92" s="623"/>
      <c r="T92" s="623"/>
      <c r="U92" s="623"/>
      <c r="V92" s="623"/>
      <c r="W92" s="623"/>
      <c r="X92" s="623"/>
      <c r="Y92" s="623"/>
      <c r="Z92" s="623"/>
      <c r="AA92" s="623"/>
      <c r="AB92" s="623"/>
      <c r="AC92" s="623"/>
      <c r="AD92" s="623"/>
      <c r="AE92" s="623"/>
      <c r="AF92" s="623"/>
      <c r="AG92" s="623"/>
      <c r="AH92" s="623"/>
      <c r="AI92" s="623"/>
      <c r="AJ92" s="623"/>
      <c r="AK92" s="623"/>
      <c r="AL92" s="623"/>
      <c r="AM92" s="623"/>
      <c r="AN92" s="623"/>
      <c r="AO92" s="623"/>
      <c r="AP92" s="623"/>
      <c r="AQ92" s="623"/>
      <c r="AR92" s="623"/>
      <c r="AS92" s="623"/>
      <c r="AT92" s="623"/>
      <c r="AU92" s="623"/>
      <c r="AV92" s="623"/>
      <c r="AW92" s="623"/>
      <c r="AX92" s="623"/>
      <c r="AY92" s="623"/>
      <c r="AZ92" s="623"/>
      <c r="BA92" s="623"/>
      <c r="BB92" s="623"/>
    </row>
    <row r="93" spans="1:54" x14ac:dyDescent="0.25">
      <c r="A93" s="623"/>
      <c r="B93" s="623"/>
      <c r="C93" s="623"/>
      <c r="D93" s="623"/>
      <c r="E93" s="623"/>
      <c r="F93" s="623"/>
      <c r="G93" s="623"/>
      <c r="H93" s="623"/>
      <c r="I93" s="623"/>
      <c r="J93" s="623"/>
      <c r="K93" s="623"/>
      <c r="L93" s="623"/>
      <c r="M93" s="650"/>
      <c r="N93" s="651"/>
      <c r="O93" s="623"/>
      <c r="P93" s="623"/>
      <c r="Q93" s="623"/>
      <c r="R93" s="623"/>
      <c r="S93" s="623"/>
      <c r="T93" s="623"/>
      <c r="U93" s="623"/>
      <c r="V93" s="623"/>
      <c r="W93" s="623"/>
      <c r="X93" s="623"/>
      <c r="Y93" s="623"/>
      <c r="Z93" s="623"/>
      <c r="AA93" s="623"/>
      <c r="AB93" s="623"/>
      <c r="AC93" s="623"/>
      <c r="AD93" s="623"/>
      <c r="AE93" s="623"/>
      <c r="AF93" s="623"/>
      <c r="AG93" s="623"/>
      <c r="AH93" s="623"/>
      <c r="AI93" s="623"/>
      <c r="AJ93" s="623"/>
      <c r="AK93" s="623"/>
      <c r="AL93" s="623"/>
      <c r="AM93" s="623"/>
      <c r="AN93" s="623"/>
      <c r="AO93" s="623"/>
      <c r="AP93" s="623"/>
      <c r="AQ93" s="623"/>
      <c r="AR93" s="623"/>
      <c r="AS93" s="623"/>
      <c r="AT93" s="623"/>
      <c r="AU93" s="623"/>
      <c r="AV93" s="623"/>
      <c r="AW93" s="623"/>
      <c r="AX93" s="623"/>
      <c r="AY93" s="623"/>
      <c r="AZ93" s="623"/>
      <c r="BA93" s="623"/>
      <c r="BB93" s="623"/>
    </row>
    <row r="94" spans="1:54" x14ac:dyDescent="0.25">
      <c r="A94" s="623"/>
      <c r="B94" s="623"/>
      <c r="C94" s="623"/>
      <c r="D94" s="623"/>
      <c r="E94" s="623"/>
      <c r="F94" s="623"/>
      <c r="G94" s="623"/>
      <c r="H94" s="623"/>
      <c r="I94" s="623"/>
      <c r="J94" s="623"/>
      <c r="K94" s="623"/>
      <c r="L94" s="623"/>
      <c r="M94" s="650"/>
      <c r="N94" s="651"/>
      <c r="O94" s="623"/>
      <c r="P94" s="623"/>
      <c r="Q94" s="623"/>
      <c r="R94" s="623"/>
      <c r="S94" s="623"/>
      <c r="T94" s="623"/>
      <c r="U94" s="623"/>
      <c r="V94" s="623"/>
      <c r="W94" s="623"/>
      <c r="X94" s="623"/>
      <c r="Y94" s="623"/>
      <c r="Z94" s="623"/>
      <c r="AA94" s="623"/>
      <c r="AB94" s="623"/>
      <c r="AC94" s="623"/>
      <c r="AD94" s="623"/>
      <c r="AE94" s="623"/>
      <c r="AF94" s="623"/>
      <c r="AG94" s="623"/>
      <c r="AH94" s="623"/>
      <c r="AI94" s="623"/>
      <c r="AJ94" s="623"/>
      <c r="AK94" s="623"/>
      <c r="AL94" s="623"/>
      <c r="AM94" s="623"/>
      <c r="AN94" s="623"/>
      <c r="AO94" s="623"/>
      <c r="AP94" s="623"/>
      <c r="AQ94" s="623"/>
      <c r="AR94" s="623"/>
      <c r="AS94" s="623"/>
      <c r="AT94" s="623"/>
      <c r="AU94" s="623"/>
      <c r="AV94" s="623"/>
      <c r="AW94" s="623"/>
      <c r="AX94" s="623"/>
      <c r="AY94" s="623"/>
      <c r="AZ94" s="623"/>
      <c r="BA94" s="623"/>
      <c r="BB94" s="623"/>
    </row>
    <row r="95" spans="1:54" x14ac:dyDescent="0.25">
      <c r="A95" s="623"/>
      <c r="B95" s="623"/>
      <c r="C95" s="623"/>
      <c r="D95" s="623"/>
      <c r="E95" s="623"/>
      <c r="F95" s="623"/>
      <c r="G95" s="623"/>
      <c r="H95" s="623"/>
      <c r="I95" s="623"/>
      <c r="J95" s="623"/>
      <c r="K95" s="623"/>
      <c r="L95" s="623"/>
      <c r="M95" s="650"/>
      <c r="N95" s="651"/>
      <c r="O95" s="623"/>
      <c r="P95" s="623"/>
      <c r="Q95" s="623"/>
      <c r="R95" s="623"/>
      <c r="S95" s="623"/>
      <c r="T95" s="623"/>
      <c r="U95" s="623"/>
      <c r="V95" s="623"/>
      <c r="W95" s="623"/>
      <c r="X95" s="623"/>
      <c r="Y95" s="623"/>
      <c r="Z95" s="623"/>
      <c r="AA95" s="623"/>
      <c r="AB95" s="623"/>
      <c r="AC95" s="623"/>
      <c r="AD95" s="623"/>
      <c r="AE95" s="623"/>
      <c r="AF95" s="623"/>
      <c r="AG95" s="623"/>
      <c r="AH95" s="623"/>
      <c r="AI95" s="623"/>
      <c r="AJ95" s="623"/>
      <c r="AK95" s="623"/>
      <c r="AL95" s="623"/>
      <c r="AM95" s="623"/>
      <c r="AN95" s="623"/>
      <c r="AO95" s="623"/>
      <c r="AP95" s="623"/>
      <c r="AQ95" s="623"/>
      <c r="AR95" s="623"/>
      <c r="AS95" s="623"/>
      <c r="AT95" s="623"/>
      <c r="AU95" s="623"/>
      <c r="AV95" s="623"/>
      <c r="AW95" s="623"/>
      <c r="AX95" s="623"/>
      <c r="AY95" s="623"/>
      <c r="AZ95" s="623"/>
      <c r="BA95" s="623"/>
      <c r="BB95" s="623"/>
    </row>
    <row r="96" spans="1:54" x14ac:dyDescent="0.25">
      <c r="A96" s="623"/>
      <c r="B96" s="623"/>
      <c r="C96" s="623"/>
      <c r="D96" s="623"/>
      <c r="E96" s="623"/>
      <c r="F96" s="623"/>
      <c r="G96" s="623"/>
      <c r="H96" s="623"/>
      <c r="I96" s="623"/>
      <c r="J96" s="623"/>
      <c r="K96" s="623"/>
      <c r="L96" s="623"/>
      <c r="M96" s="650"/>
      <c r="N96" s="651"/>
      <c r="O96" s="623"/>
      <c r="P96" s="623"/>
      <c r="Q96" s="623"/>
      <c r="R96" s="623"/>
      <c r="S96" s="623"/>
      <c r="T96" s="623"/>
      <c r="U96" s="623"/>
      <c r="V96" s="623"/>
      <c r="W96" s="623"/>
      <c r="X96" s="623"/>
      <c r="Y96" s="623"/>
      <c r="Z96" s="623"/>
      <c r="AA96" s="623"/>
      <c r="AB96" s="623"/>
      <c r="AC96" s="623"/>
      <c r="AD96" s="623"/>
      <c r="AE96" s="623"/>
      <c r="AF96" s="623"/>
      <c r="AG96" s="623"/>
      <c r="AH96" s="623"/>
      <c r="AI96" s="623"/>
      <c r="AJ96" s="623"/>
      <c r="AK96" s="623"/>
      <c r="AL96" s="623"/>
      <c r="AM96" s="623"/>
      <c r="AN96" s="623"/>
      <c r="AO96" s="623"/>
      <c r="AP96" s="623"/>
      <c r="AQ96" s="623"/>
      <c r="AR96" s="623"/>
      <c r="AS96" s="623"/>
      <c r="AT96" s="623"/>
      <c r="AU96" s="623"/>
      <c r="AV96" s="623"/>
      <c r="AW96" s="623"/>
      <c r="AX96" s="623"/>
      <c r="AY96" s="623"/>
      <c r="AZ96" s="623"/>
      <c r="BA96" s="623"/>
      <c r="BB96" s="623"/>
    </row>
    <row r="97" spans="1:54" x14ac:dyDescent="0.25">
      <c r="A97" s="623"/>
      <c r="B97" s="623"/>
      <c r="C97" s="623"/>
      <c r="D97" s="623"/>
      <c r="E97" s="623"/>
      <c r="F97" s="623"/>
      <c r="G97" s="623"/>
      <c r="H97" s="623"/>
      <c r="I97" s="623"/>
      <c r="J97" s="623"/>
      <c r="K97" s="623"/>
      <c r="L97" s="623"/>
      <c r="M97" s="650"/>
      <c r="N97" s="651"/>
      <c r="O97" s="623"/>
      <c r="P97" s="623"/>
      <c r="Q97" s="623"/>
      <c r="R97" s="623"/>
      <c r="S97" s="623"/>
      <c r="T97" s="623"/>
      <c r="U97" s="623"/>
      <c r="V97" s="623"/>
      <c r="W97" s="623"/>
      <c r="X97" s="623"/>
      <c r="Y97" s="623"/>
      <c r="Z97" s="623"/>
      <c r="AA97" s="623"/>
      <c r="AB97" s="623"/>
      <c r="AC97" s="623"/>
      <c r="AD97" s="623"/>
      <c r="AE97" s="623"/>
      <c r="AF97" s="623"/>
      <c r="AG97" s="623"/>
      <c r="AH97" s="623"/>
      <c r="AI97" s="623"/>
      <c r="AJ97" s="623"/>
      <c r="AK97" s="623"/>
      <c r="AL97" s="623"/>
      <c r="AM97" s="623"/>
      <c r="AN97" s="623"/>
      <c r="AO97" s="623"/>
      <c r="AP97" s="623"/>
      <c r="AQ97" s="623"/>
      <c r="AR97" s="623"/>
      <c r="AS97" s="623"/>
      <c r="AT97" s="623"/>
      <c r="AU97" s="623"/>
      <c r="AV97" s="623"/>
      <c r="AW97" s="623"/>
      <c r="AX97" s="623"/>
      <c r="AY97" s="623"/>
      <c r="AZ97" s="623"/>
      <c r="BA97" s="623"/>
      <c r="BB97" s="623"/>
    </row>
    <row r="98" spans="1:54" x14ac:dyDescent="0.25">
      <c r="A98" s="623"/>
      <c r="B98" s="623"/>
      <c r="C98" s="623"/>
      <c r="D98" s="623"/>
      <c r="E98" s="623"/>
      <c r="F98" s="623"/>
      <c r="G98" s="623"/>
      <c r="H98" s="623"/>
      <c r="I98" s="623"/>
      <c r="J98" s="623"/>
      <c r="K98" s="623"/>
      <c r="L98" s="623"/>
      <c r="M98" s="650"/>
      <c r="N98" s="651"/>
      <c r="O98" s="623"/>
      <c r="P98" s="623"/>
      <c r="Q98" s="623"/>
      <c r="R98" s="623"/>
      <c r="S98" s="623"/>
      <c r="T98" s="623"/>
      <c r="U98" s="623"/>
      <c r="V98" s="623"/>
      <c r="W98" s="623"/>
      <c r="X98" s="623"/>
      <c r="Y98" s="623"/>
      <c r="Z98" s="623"/>
      <c r="AA98" s="623"/>
      <c r="AB98" s="623"/>
      <c r="AC98" s="623"/>
      <c r="AD98" s="623"/>
      <c r="AE98" s="623"/>
      <c r="AF98" s="623"/>
      <c r="AG98" s="623"/>
      <c r="AH98" s="623"/>
      <c r="AI98" s="623"/>
      <c r="AJ98" s="623"/>
      <c r="AK98" s="623"/>
      <c r="AL98" s="623"/>
      <c r="AM98" s="623"/>
      <c r="AN98" s="623"/>
      <c r="AO98" s="623"/>
      <c r="AP98" s="623"/>
      <c r="AQ98" s="623"/>
      <c r="AR98" s="623"/>
      <c r="AS98" s="623"/>
      <c r="AT98" s="623"/>
      <c r="AU98" s="623"/>
      <c r="AV98" s="623"/>
      <c r="AW98" s="623"/>
      <c r="AX98" s="623"/>
      <c r="AY98" s="623"/>
      <c r="AZ98" s="623"/>
      <c r="BA98" s="623"/>
      <c r="BB98" s="623"/>
    </row>
    <row r="99" spans="1:54" x14ac:dyDescent="0.25">
      <c r="A99" s="623"/>
      <c r="B99" s="623"/>
      <c r="C99" s="623"/>
      <c r="D99" s="623"/>
      <c r="E99" s="623"/>
      <c r="F99" s="623"/>
      <c r="G99" s="623"/>
      <c r="H99" s="623"/>
      <c r="I99" s="623"/>
      <c r="J99" s="623"/>
      <c r="K99" s="623"/>
      <c r="L99" s="623"/>
      <c r="M99" s="650"/>
      <c r="N99" s="651"/>
      <c r="O99" s="623"/>
      <c r="P99" s="623"/>
      <c r="Q99" s="623"/>
      <c r="R99" s="623"/>
      <c r="S99" s="623"/>
      <c r="T99" s="623"/>
      <c r="U99" s="623"/>
      <c r="V99" s="623"/>
      <c r="W99" s="623"/>
      <c r="X99" s="623"/>
      <c r="Y99" s="623"/>
      <c r="Z99" s="623"/>
      <c r="AA99" s="623"/>
      <c r="AB99" s="623"/>
      <c r="AC99" s="623"/>
      <c r="AD99" s="623"/>
      <c r="AE99" s="623"/>
      <c r="AF99" s="623"/>
      <c r="AG99" s="623"/>
      <c r="AH99" s="623"/>
      <c r="AI99" s="623"/>
      <c r="AJ99" s="623"/>
      <c r="AK99" s="623"/>
      <c r="AL99" s="623"/>
      <c r="AM99" s="623"/>
      <c r="AN99" s="623"/>
      <c r="AO99" s="623"/>
      <c r="AP99" s="623"/>
      <c r="AQ99" s="623"/>
      <c r="AR99" s="623"/>
      <c r="AS99" s="623"/>
      <c r="AT99" s="623"/>
      <c r="AU99" s="623"/>
      <c r="AV99" s="623"/>
      <c r="AW99" s="623"/>
      <c r="AX99" s="623"/>
      <c r="AY99" s="623"/>
      <c r="AZ99" s="623"/>
      <c r="BA99" s="623"/>
      <c r="BB99" s="623"/>
    </row>
    <row r="100" spans="1:54" x14ac:dyDescent="0.25">
      <c r="A100" s="623"/>
      <c r="B100" s="623"/>
      <c r="C100" s="623"/>
      <c r="D100" s="623"/>
      <c r="E100" s="623"/>
      <c r="F100" s="623"/>
      <c r="G100" s="623"/>
      <c r="H100" s="623"/>
      <c r="I100" s="623"/>
      <c r="J100" s="623"/>
      <c r="K100" s="623"/>
      <c r="L100" s="623"/>
      <c r="M100" s="650"/>
      <c r="N100" s="651"/>
      <c r="O100" s="623"/>
      <c r="P100" s="623"/>
      <c r="Q100" s="623"/>
      <c r="R100" s="623"/>
      <c r="S100" s="623"/>
      <c r="T100" s="623"/>
      <c r="U100" s="623"/>
      <c r="V100" s="623"/>
      <c r="W100" s="623"/>
      <c r="X100" s="623"/>
      <c r="Y100" s="623"/>
      <c r="Z100" s="623"/>
      <c r="AA100" s="623"/>
      <c r="AB100" s="623"/>
      <c r="AC100" s="623"/>
      <c r="AD100" s="623"/>
      <c r="AE100" s="623"/>
      <c r="AF100" s="623"/>
      <c r="AG100" s="623"/>
      <c r="AH100" s="623"/>
      <c r="AI100" s="623"/>
      <c r="AJ100" s="623"/>
      <c r="AK100" s="623"/>
      <c r="AL100" s="623"/>
      <c r="AM100" s="623"/>
      <c r="AN100" s="623"/>
      <c r="AO100" s="623"/>
      <c r="AP100" s="623"/>
      <c r="AQ100" s="623"/>
      <c r="AR100" s="623"/>
      <c r="AS100" s="623"/>
      <c r="AT100" s="623"/>
      <c r="AU100" s="623"/>
      <c r="AV100" s="623"/>
      <c r="AW100" s="623"/>
      <c r="AX100" s="623"/>
      <c r="AY100" s="623"/>
      <c r="AZ100" s="623"/>
      <c r="BA100" s="623"/>
      <c r="BB100" s="623"/>
    </row>
    <row r="101" spans="1:54" x14ac:dyDescent="0.25">
      <c r="A101" s="623"/>
      <c r="B101" s="623"/>
      <c r="C101" s="623"/>
      <c r="D101" s="623"/>
      <c r="E101" s="623"/>
      <c r="F101" s="623"/>
      <c r="G101" s="623"/>
      <c r="H101" s="623"/>
      <c r="I101" s="623"/>
      <c r="J101" s="623"/>
      <c r="K101" s="623"/>
      <c r="L101" s="623"/>
      <c r="M101" s="650"/>
      <c r="N101" s="651"/>
      <c r="O101" s="623"/>
      <c r="P101" s="623"/>
      <c r="Q101" s="623"/>
      <c r="R101" s="623"/>
      <c r="S101" s="623"/>
      <c r="T101" s="623"/>
      <c r="U101" s="623"/>
      <c r="V101" s="623"/>
      <c r="W101" s="623"/>
      <c r="X101" s="623"/>
      <c r="Y101" s="623"/>
      <c r="Z101" s="623"/>
      <c r="AA101" s="623"/>
      <c r="AB101" s="623"/>
      <c r="AC101" s="623"/>
      <c r="AD101" s="623"/>
      <c r="AE101" s="623"/>
      <c r="AF101" s="623"/>
      <c r="AG101" s="623"/>
      <c r="AH101" s="623"/>
      <c r="AI101" s="623"/>
      <c r="AJ101" s="623"/>
      <c r="AK101" s="623"/>
      <c r="AL101" s="623"/>
      <c r="AM101" s="623"/>
      <c r="AN101" s="623"/>
      <c r="AO101" s="623"/>
      <c r="AP101" s="623"/>
      <c r="AQ101" s="623"/>
      <c r="AR101" s="623"/>
      <c r="AS101" s="623"/>
      <c r="AT101" s="623"/>
      <c r="AU101" s="623"/>
      <c r="AV101" s="623"/>
      <c r="AW101" s="623"/>
      <c r="AX101" s="623"/>
      <c r="AY101" s="623"/>
      <c r="AZ101" s="623"/>
      <c r="BA101" s="623"/>
      <c r="BB101" s="623"/>
    </row>
    <row r="102" spans="1:54" x14ac:dyDescent="0.25">
      <c r="A102" s="623"/>
      <c r="B102" s="623"/>
      <c r="C102" s="623"/>
      <c r="D102" s="623"/>
      <c r="E102" s="623"/>
      <c r="F102" s="623"/>
      <c r="G102" s="623"/>
      <c r="H102" s="623"/>
      <c r="I102" s="623"/>
      <c r="J102" s="623"/>
      <c r="K102" s="623"/>
      <c r="L102" s="623"/>
      <c r="M102" s="650"/>
      <c r="N102" s="651"/>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623"/>
      <c r="AL102" s="623"/>
      <c r="AM102" s="623"/>
      <c r="AN102" s="623"/>
      <c r="AO102" s="623"/>
      <c r="AP102" s="623"/>
      <c r="AQ102" s="623"/>
      <c r="AR102" s="623"/>
      <c r="AS102" s="623"/>
      <c r="AT102" s="623"/>
      <c r="AU102" s="623"/>
      <c r="AV102" s="623"/>
      <c r="AW102" s="623"/>
      <c r="AX102" s="623"/>
      <c r="AY102" s="623"/>
      <c r="AZ102" s="623"/>
      <c r="BA102" s="623"/>
      <c r="BB102" s="623"/>
    </row>
    <row r="103" spans="1:54" x14ac:dyDescent="0.25">
      <c r="A103" s="623"/>
      <c r="B103" s="623"/>
      <c r="C103" s="623"/>
      <c r="D103" s="623"/>
      <c r="E103" s="623"/>
      <c r="F103" s="623"/>
      <c r="G103" s="623"/>
      <c r="H103" s="623"/>
      <c r="I103" s="623"/>
      <c r="J103" s="623"/>
      <c r="K103" s="623"/>
      <c r="L103" s="623"/>
      <c r="M103" s="650"/>
      <c r="N103" s="651"/>
      <c r="O103" s="623"/>
      <c r="P103" s="623"/>
      <c r="Q103" s="623"/>
      <c r="R103" s="623"/>
      <c r="S103" s="623"/>
      <c r="T103" s="623"/>
      <c r="U103" s="623"/>
      <c r="V103" s="623"/>
      <c r="W103" s="623"/>
      <c r="X103" s="623"/>
      <c r="Y103" s="623"/>
      <c r="Z103" s="623"/>
      <c r="AA103" s="623"/>
      <c r="AB103" s="623"/>
      <c r="AC103" s="623"/>
      <c r="AD103" s="623"/>
      <c r="AE103" s="623"/>
      <c r="AF103" s="623"/>
      <c r="AG103" s="623"/>
      <c r="AH103" s="623"/>
      <c r="AI103" s="623"/>
      <c r="AJ103" s="623"/>
      <c r="AK103" s="623"/>
      <c r="AL103" s="623"/>
      <c r="AM103" s="623"/>
      <c r="AN103" s="623"/>
      <c r="AO103" s="623"/>
      <c r="AP103" s="623"/>
      <c r="AQ103" s="623"/>
      <c r="AR103" s="623"/>
      <c r="AS103" s="623"/>
      <c r="AT103" s="623"/>
      <c r="AU103" s="623"/>
      <c r="AV103" s="623"/>
      <c r="AW103" s="623"/>
      <c r="AX103" s="623"/>
      <c r="AY103" s="623"/>
      <c r="AZ103" s="623"/>
      <c r="BA103" s="623"/>
      <c r="BB103" s="623"/>
    </row>
    <row r="104" spans="1:54" x14ac:dyDescent="0.25">
      <c r="A104" s="623"/>
      <c r="B104" s="623"/>
      <c r="C104" s="623"/>
      <c r="D104" s="623"/>
      <c r="E104" s="623"/>
      <c r="F104" s="623"/>
      <c r="G104" s="623"/>
      <c r="H104" s="623"/>
      <c r="I104" s="623"/>
      <c r="J104" s="623"/>
      <c r="K104" s="623"/>
      <c r="L104" s="623"/>
      <c r="M104" s="650"/>
      <c r="N104" s="651"/>
      <c r="O104" s="623"/>
      <c r="P104" s="623"/>
      <c r="Q104" s="623"/>
      <c r="R104" s="623"/>
      <c r="S104" s="623"/>
      <c r="T104" s="623"/>
      <c r="U104" s="623"/>
      <c r="V104" s="623"/>
      <c r="W104" s="623"/>
      <c r="X104" s="623"/>
      <c r="Y104" s="623"/>
      <c r="Z104" s="623"/>
      <c r="AA104" s="623"/>
      <c r="AB104" s="623"/>
      <c r="AC104" s="623"/>
      <c r="AD104" s="623"/>
      <c r="AE104" s="623"/>
      <c r="AF104" s="623"/>
      <c r="AG104" s="623"/>
      <c r="AH104" s="623"/>
      <c r="AI104" s="623"/>
      <c r="AJ104" s="623"/>
      <c r="AK104" s="623"/>
      <c r="AL104" s="623"/>
      <c r="AM104" s="623"/>
      <c r="AN104" s="623"/>
      <c r="AO104" s="623"/>
      <c r="AP104" s="623"/>
      <c r="AQ104" s="623"/>
      <c r="AR104" s="623"/>
      <c r="AS104" s="623"/>
      <c r="AT104" s="623"/>
      <c r="AU104" s="623"/>
      <c r="AV104" s="623"/>
      <c r="AW104" s="623"/>
      <c r="AX104" s="623"/>
      <c r="AY104" s="623"/>
      <c r="AZ104" s="623"/>
      <c r="BA104" s="623"/>
      <c r="BB104" s="623"/>
    </row>
    <row r="105" spans="1:54" x14ac:dyDescent="0.25">
      <c r="A105" s="623"/>
      <c r="B105" s="623"/>
      <c r="C105" s="623"/>
      <c r="D105" s="623"/>
      <c r="E105" s="623"/>
      <c r="F105" s="623"/>
      <c r="G105" s="623"/>
      <c r="H105" s="623"/>
      <c r="I105" s="623"/>
      <c r="J105" s="623"/>
      <c r="K105" s="623"/>
      <c r="L105" s="623"/>
      <c r="M105" s="650"/>
      <c r="N105" s="651"/>
      <c r="O105" s="623"/>
      <c r="P105" s="623"/>
      <c r="Q105" s="623"/>
      <c r="R105" s="623"/>
      <c r="S105" s="623"/>
      <c r="T105" s="623"/>
      <c r="U105" s="623"/>
      <c r="V105" s="623"/>
      <c r="W105" s="623"/>
      <c r="X105" s="623"/>
      <c r="Y105" s="623"/>
      <c r="Z105" s="623"/>
      <c r="AA105" s="623"/>
      <c r="AB105" s="623"/>
      <c r="AC105" s="623"/>
      <c r="AD105" s="623"/>
      <c r="AE105" s="623"/>
      <c r="AF105" s="623"/>
      <c r="AG105" s="623"/>
      <c r="AH105" s="623"/>
      <c r="AI105" s="623"/>
      <c r="AJ105" s="623"/>
      <c r="AK105" s="623"/>
      <c r="AL105" s="623"/>
      <c r="AM105" s="623"/>
      <c r="AN105" s="623"/>
      <c r="AO105" s="623"/>
      <c r="AP105" s="623"/>
      <c r="AQ105" s="623"/>
      <c r="AR105" s="623"/>
      <c r="AS105" s="623"/>
      <c r="AT105" s="623"/>
      <c r="AU105" s="623"/>
      <c r="AV105" s="623"/>
      <c r="AW105" s="623"/>
      <c r="AX105" s="623"/>
      <c r="AY105" s="623"/>
      <c r="AZ105" s="623"/>
      <c r="BA105" s="623"/>
      <c r="BB105" s="623"/>
    </row>
    <row r="106" spans="1:54" x14ac:dyDescent="0.25">
      <c r="A106" s="623"/>
      <c r="B106" s="623"/>
      <c r="C106" s="623"/>
      <c r="D106" s="623"/>
      <c r="E106" s="623"/>
      <c r="F106" s="623"/>
      <c r="G106" s="623"/>
      <c r="H106" s="623"/>
      <c r="I106" s="623"/>
      <c r="J106" s="623"/>
      <c r="K106" s="623"/>
      <c r="L106" s="623"/>
      <c r="M106" s="650"/>
      <c r="N106" s="651"/>
      <c r="O106" s="623"/>
      <c r="P106" s="623"/>
      <c r="Q106" s="623"/>
      <c r="R106" s="623"/>
      <c r="S106" s="623"/>
      <c r="T106" s="623"/>
      <c r="U106" s="623"/>
      <c r="V106" s="623"/>
      <c r="W106" s="623"/>
      <c r="X106" s="623"/>
      <c r="Y106" s="623"/>
      <c r="Z106" s="623"/>
      <c r="AA106" s="623"/>
      <c r="AB106" s="623"/>
      <c r="AC106" s="623"/>
      <c r="AD106" s="623"/>
      <c r="AE106" s="623"/>
      <c r="AF106" s="623"/>
      <c r="AG106" s="623"/>
      <c r="AH106" s="623"/>
      <c r="AI106" s="623"/>
      <c r="AJ106" s="623"/>
      <c r="AK106" s="623"/>
      <c r="AL106" s="623"/>
      <c r="AM106" s="623"/>
      <c r="AN106" s="623"/>
      <c r="AO106" s="623"/>
      <c r="AP106" s="623"/>
      <c r="AQ106" s="623"/>
      <c r="AR106" s="623"/>
      <c r="AS106" s="623"/>
      <c r="AT106" s="623"/>
      <c r="AU106" s="623"/>
      <c r="AV106" s="623"/>
      <c r="AW106" s="623"/>
      <c r="AX106" s="623"/>
      <c r="AY106" s="623"/>
      <c r="AZ106" s="623"/>
      <c r="BA106" s="623"/>
      <c r="BB106" s="623"/>
    </row>
    <row r="107" spans="1:54" x14ac:dyDescent="0.25">
      <c r="A107" s="623"/>
      <c r="B107" s="623"/>
      <c r="C107" s="623"/>
      <c r="D107" s="623"/>
      <c r="E107" s="623"/>
      <c r="F107" s="623"/>
      <c r="G107" s="623"/>
      <c r="H107" s="623"/>
      <c r="I107" s="623"/>
      <c r="J107" s="623"/>
      <c r="K107" s="623"/>
      <c r="L107" s="623"/>
      <c r="M107" s="650"/>
      <c r="N107" s="651"/>
      <c r="O107" s="623"/>
      <c r="P107" s="623"/>
      <c r="Q107" s="623"/>
      <c r="R107" s="623"/>
      <c r="S107" s="623"/>
      <c r="T107" s="623"/>
      <c r="U107" s="623"/>
      <c r="V107" s="623"/>
      <c r="W107" s="623"/>
      <c r="X107" s="623"/>
      <c r="Y107" s="623"/>
      <c r="Z107" s="623"/>
      <c r="AA107" s="623"/>
      <c r="AB107" s="623"/>
      <c r="AC107" s="623"/>
      <c r="AD107" s="623"/>
      <c r="AE107" s="623"/>
      <c r="AF107" s="623"/>
      <c r="AG107" s="623"/>
      <c r="AH107" s="623"/>
      <c r="AI107" s="623"/>
      <c r="AJ107" s="623"/>
      <c r="AK107" s="623"/>
      <c r="AL107" s="623"/>
      <c r="AM107" s="623"/>
      <c r="AN107" s="623"/>
      <c r="AO107" s="623"/>
      <c r="AP107" s="623"/>
      <c r="AQ107" s="623"/>
      <c r="AR107" s="623"/>
      <c r="AS107" s="623"/>
      <c r="AT107" s="623"/>
      <c r="AU107" s="623"/>
      <c r="AV107" s="623"/>
      <c r="AW107" s="623"/>
      <c r="AX107" s="623"/>
      <c r="AY107" s="623"/>
      <c r="AZ107" s="623"/>
      <c r="BA107" s="623"/>
      <c r="BB107" s="623"/>
    </row>
    <row r="108" spans="1:54" x14ac:dyDescent="0.25">
      <c r="A108" s="623"/>
      <c r="B108" s="623"/>
      <c r="C108" s="623"/>
      <c r="D108" s="623"/>
      <c r="E108" s="623"/>
      <c r="F108" s="623"/>
      <c r="G108" s="623"/>
      <c r="H108" s="623"/>
      <c r="I108" s="623"/>
      <c r="J108" s="623"/>
      <c r="K108" s="623"/>
      <c r="L108" s="623"/>
      <c r="M108" s="650"/>
      <c r="N108" s="651"/>
      <c r="O108" s="623"/>
      <c r="P108" s="623"/>
      <c r="Q108" s="623"/>
      <c r="R108" s="623"/>
      <c r="S108" s="623"/>
      <c r="T108" s="623"/>
      <c r="U108" s="623"/>
      <c r="V108" s="623"/>
      <c r="W108" s="623"/>
      <c r="X108" s="623"/>
      <c r="Y108" s="623"/>
      <c r="Z108" s="623"/>
      <c r="AA108" s="623"/>
      <c r="AB108" s="623"/>
      <c r="AC108" s="623"/>
      <c r="AD108" s="623"/>
      <c r="AE108" s="623"/>
      <c r="AF108" s="623"/>
      <c r="AG108" s="623"/>
      <c r="AH108" s="623"/>
      <c r="AI108" s="623"/>
      <c r="AJ108" s="623"/>
      <c r="AK108" s="623"/>
      <c r="AL108" s="623"/>
      <c r="AM108" s="623"/>
      <c r="AN108" s="623"/>
      <c r="AO108" s="623"/>
      <c r="AP108" s="623"/>
      <c r="AQ108" s="623"/>
      <c r="AR108" s="623"/>
      <c r="AS108" s="623"/>
      <c r="AT108" s="623"/>
      <c r="AU108" s="623"/>
      <c r="AV108" s="623"/>
      <c r="AW108" s="623"/>
      <c r="AX108" s="623"/>
      <c r="AY108" s="623"/>
      <c r="AZ108" s="623"/>
      <c r="BA108" s="623"/>
      <c r="BB108" s="623"/>
    </row>
    <row r="109" spans="1:54" x14ac:dyDescent="0.25">
      <c r="A109" s="623"/>
      <c r="B109" s="623"/>
      <c r="C109" s="623"/>
      <c r="D109" s="623"/>
      <c r="E109" s="623"/>
      <c r="F109" s="623"/>
      <c r="G109" s="623"/>
      <c r="H109" s="623"/>
      <c r="I109" s="623"/>
      <c r="J109" s="623"/>
      <c r="K109" s="623"/>
      <c r="L109" s="623"/>
      <c r="M109" s="650"/>
      <c r="N109" s="651"/>
      <c r="O109" s="623"/>
      <c r="P109" s="623"/>
      <c r="Q109" s="623"/>
      <c r="R109" s="623"/>
      <c r="S109" s="623"/>
      <c r="T109" s="623"/>
      <c r="U109" s="623"/>
      <c r="V109" s="623"/>
      <c r="W109" s="623"/>
      <c r="X109" s="623"/>
      <c r="Y109" s="623"/>
      <c r="Z109" s="623"/>
      <c r="AA109" s="623"/>
      <c r="AB109" s="623"/>
      <c r="AC109" s="623"/>
      <c r="AD109" s="623"/>
      <c r="AE109" s="623"/>
      <c r="AF109" s="623"/>
      <c r="AG109" s="623"/>
      <c r="AH109" s="623"/>
      <c r="AI109" s="623"/>
      <c r="AJ109" s="623"/>
      <c r="AK109" s="623"/>
      <c r="AL109" s="623"/>
      <c r="AM109" s="623"/>
      <c r="AN109" s="623"/>
      <c r="AO109" s="623"/>
      <c r="AP109" s="623"/>
      <c r="AQ109" s="623"/>
      <c r="AR109" s="623"/>
      <c r="AS109" s="623"/>
      <c r="AT109" s="623"/>
      <c r="AU109" s="623"/>
      <c r="AV109" s="623"/>
      <c r="AW109" s="623"/>
      <c r="AX109" s="623"/>
      <c r="AY109" s="623"/>
      <c r="AZ109" s="623"/>
      <c r="BA109" s="623"/>
      <c r="BB109" s="623"/>
    </row>
    <row r="110" spans="1:54" x14ac:dyDescent="0.25">
      <c r="A110" s="623"/>
      <c r="B110" s="623"/>
      <c r="C110" s="623"/>
      <c r="D110" s="623"/>
      <c r="E110" s="623"/>
      <c r="F110" s="623"/>
      <c r="G110" s="623"/>
      <c r="H110" s="623"/>
      <c r="I110" s="623"/>
      <c r="J110" s="623"/>
      <c r="K110" s="623"/>
      <c r="L110" s="623"/>
      <c r="M110" s="650"/>
      <c r="N110" s="651"/>
      <c r="O110" s="623"/>
      <c r="P110" s="623"/>
      <c r="Q110" s="623"/>
      <c r="R110" s="623"/>
      <c r="S110" s="623"/>
      <c r="T110" s="623"/>
      <c r="U110" s="623"/>
      <c r="V110" s="623"/>
      <c r="W110" s="623"/>
      <c r="X110" s="623"/>
      <c r="Y110" s="623"/>
      <c r="Z110" s="623"/>
      <c r="AA110" s="623"/>
      <c r="AB110" s="623"/>
      <c r="AC110" s="623"/>
      <c r="AD110" s="623"/>
      <c r="AE110" s="623"/>
      <c r="AF110" s="623"/>
      <c r="AG110" s="623"/>
      <c r="AH110" s="623"/>
      <c r="AI110" s="623"/>
      <c r="AJ110" s="623"/>
      <c r="AK110" s="623"/>
      <c r="AL110" s="623"/>
      <c r="AM110" s="623"/>
      <c r="AN110" s="623"/>
      <c r="AO110" s="623"/>
      <c r="AP110" s="623"/>
      <c r="AQ110" s="623"/>
      <c r="AR110" s="623"/>
      <c r="AS110" s="623"/>
      <c r="AT110" s="623"/>
      <c r="AU110" s="623"/>
      <c r="AV110" s="623"/>
      <c r="AW110" s="623"/>
      <c r="AX110" s="623"/>
      <c r="AY110" s="623"/>
      <c r="AZ110" s="623"/>
      <c r="BA110" s="623"/>
      <c r="BB110" s="623"/>
    </row>
    <row r="111" spans="1:54" x14ac:dyDescent="0.25">
      <c r="A111" s="623"/>
      <c r="B111" s="623"/>
      <c r="C111" s="623"/>
      <c r="D111" s="623"/>
      <c r="E111" s="623"/>
      <c r="F111" s="623"/>
      <c r="G111" s="623"/>
      <c r="H111" s="623"/>
      <c r="I111" s="623"/>
      <c r="J111" s="623"/>
      <c r="K111" s="623"/>
      <c r="L111" s="623"/>
      <c r="M111" s="650"/>
      <c r="N111" s="651"/>
      <c r="O111" s="623"/>
      <c r="P111" s="623"/>
      <c r="Q111" s="623"/>
      <c r="R111" s="623"/>
      <c r="S111" s="623"/>
      <c r="T111" s="623"/>
      <c r="U111" s="623"/>
      <c r="V111" s="623"/>
      <c r="W111" s="623"/>
      <c r="X111" s="623"/>
      <c r="Y111" s="623"/>
      <c r="Z111" s="623"/>
      <c r="AA111" s="623"/>
      <c r="AB111" s="623"/>
      <c r="AC111" s="623"/>
      <c r="AD111" s="623"/>
      <c r="AE111" s="623"/>
      <c r="AF111" s="623"/>
      <c r="AG111" s="623"/>
      <c r="AH111" s="623"/>
      <c r="AI111" s="623"/>
      <c r="AJ111" s="623"/>
      <c r="AK111" s="623"/>
      <c r="AL111" s="623"/>
      <c r="AM111" s="623"/>
      <c r="AN111" s="623"/>
      <c r="AO111" s="623"/>
      <c r="AP111" s="623"/>
      <c r="AQ111" s="623"/>
      <c r="AR111" s="623"/>
      <c r="AS111" s="623"/>
      <c r="AT111" s="623"/>
      <c r="AU111" s="623"/>
      <c r="AV111" s="623"/>
      <c r="AW111" s="623"/>
      <c r="AX111" s="623"/>
      <c r="AY111" s="623"/>
      <c r="AZ111" s="623"/>
      <c r="BA111" s="623"/>
      <c r="BB111" s="623"/>
    </row>
    <row r="112" spans="1:54" x14ac:dyDescent="0.25">
      <c r="A112" s="623"/>
      <c r="B112" s="623"/>
      <c r="C112" s="623"/>
      <c r="D112" s="623"/>
      <c r="E112" s="623"/>
      <c r="F112" s="623"/>
      <c r="G112" s="623"/>
      <c r="H112" s="623"/>
      <c r="I112" s="623"/>
      <c r="J112" s="623"/>
      <c r="K112" s="623"/>
      <c r="L112" s="623"/>
      <c r="M112" s="650"/>
      <c r="N112" s="651"/>
      <c r="O112" s="623"/>
      <c r="P112" s="623"/>
      <c r="Q112" s="623"/>
      <c r="R112" s="623"/>
      <c r="S112" s="623"/>
      <c r="T112" s="623"/>
      <c r="U112" s="623"/>
      <c r="V112" s="623"/>
      <c r="W112" s="623"/>
      <c r="X112" s="623"/>
      <c r="Y112" s="623"/>
      <c r="Z112" s="623"/>
      <c r="AA112" s="623"/>
      <c r="AB112" s="623"/>
      <c r="AC112" s="623"/>
      <c r="AD112" s="623"/>
      <c r="AE112" s="623"/>
      <c r="AF112" s="623"/>
      <c r="AG112" s="623"/>
      <c r="AH112" s="623"/>
      <c r="AI112" s="623"/>
      <c r="AJ112" s="623"/>
      <c r="AK112" s="623"/>
      <c r="AL112" s="623"/>
      <c r="AM112" s="623"/>
      <c r="AN112" s="623"/>
      <c r="AO112" s="623"/>
      <c r="AP112" s="623"/>
      <c r="AQ112" s="623"/>
      <c r="AR112" s="623"/>
      <c r="AS112" s="623"/>
      <c r="AT112" s="623"/>
      <c r="AU112" s="623"/>
      <c r="AV112" s="623"/>
      <c r="AW112" s="623"/>
      <c r="AX112" s="623"/>
      <c r="AY112" s="623"/>
      <c r="AZ112" s="623"/>
      <c r="BA112" s="623"/>
      <c r="BB112" s="623"/>
    </row>
    <row r="113" spans="1:54" x14ac:dyDescent="0.25">
      <c r="A113" s="623"/>
      <c r="B113" s="623"/>
      <c r="C113" s="623"/>
      <c r="D113" s="623"/>
      <c r="E113" s="623"/>
      <c r="F113" s="623"/>
      <c r="G113" s="623"/>
      <c r="H113" s="623"/>
      <c r="I113" s="623"/>
      <c r="J113" s="623"/>
      <c r="K113" s="623"/>
      <c r="L113" s="623"/>
      <c r="M113" s="650"/>
      <c r="N113" s="651"/>
      <c r="O113" s="623"/>
      <c r="P113" s="623"/>
      <c r="Q113" s="623"/>
      <c r="R113" s="623"/>
      <c r="S113" s="623"/>
      <c r="T113" s="623"/>
      <c r="U113" s="623"/>
      <c r="V113" s="623"/>
      <c r="W113" s="623"/>
      <c r="X113" s="623"/>
      <c r="Y113" s="623"/>
      <c r="Z113" s="623"/>
      <c r="AA113" s="623"/>
      <c r="AB113" s="623"/>
      <c r="AC113" s="623"/>
      <c r="AD113" s="623"/>
      <c r="AE113" s="623"/>
      <c r="AF113" s="623"/>
      <c r="AG113" s="623"/>
      <c r="AH113" s="623"/>
      <c r="AI113" s="623"/>
      <c r="AJ113" s="623"/>
      <c r="AK113" s="623"/>
      <c r="AL113" s="623"/>
      <c r="AM113" s="623"/>
      <c r="AN113" s="623"/>
      <c r="AO113" s="623"/>
      <c r="AP113" s="623"/>
      <c r="AQ113" s="623"/>
      <c r="AR113" s="623"/>
      <c r="AS113" s="623"/>
      <c r="AT113" s="623"/>
      <c r="AU113" s="623"/>
      <c r="AV113" s="623"/>
      <c r="AW113" s="623"/>
      <c r="AX113" s="623"/>
      <c r="AY113" s="623"/>
      <c r="AZ113" s="623"/>
      <c r="BA113" s="623"/>
      <c r="BB113" s="623"/>
    </row>
    <row r="114" spans="1:54" x14ac:dyDescent="0.25">
      <c r="A114" s="623"/>
      <c r="B114" s="623"/>
      <c r="C114" s="623"/>
      <c r="D114" s="623"/>
      <c r="E114" s="623"/>
      <c r="F114" s="623"/>
      <c r="G114" s="623"/>
      <c r="H114" s="623"/>
      <c r="I114" s="623"/>
      <c r="J114" s="623"/>
      <c r="K114" s="623"/>
      <c r="L114" s="623"/>
      <c r="M114" s="650"/>
      <c r="N114" s="651"/>
      <c r="O114" s="623"/>
      <c r="P114" s="623"/>
      <c r="Q114" s="623"/>
      <c r="R114" s="623"/>
      <c r="S114" s="623"/>
      <c r="T114" s="623"/>
      <c r="U114" s="623"/>
      <c r="V114" s="623"/>
      <c r="W114" s="623"/>
      <c r="X114" s="623"/>
      <c r="Y114" s="623"/>
      <c r="Z114" s="623"/>
      <c r="AA114" s="623"/>
      <c r="AB114" s="623"/>
      <c r="AC114" s="623"/>
      <c r="AD114" s="623"/>
      <c r="AE114" s="623"/>
      <c r="AF114" s="623"/>
      <c r="AG114" s="623"/>
      <c r="AH114" s="623"/>
      <c r="AI114" s="623"/>
      <c r="AJ114" s="623"/>
      <c r="AK114" s="623"/>
      <c r="AL114" s="623"/>
      <c r="AM114" s="623"/>
      <c r="AN114" s="623"/>
      <c r="AO114" s="623"/>
      <c r="AP114" s="623"/>
      <c r="AQ114" s="623"/>
      <c r="AR114" s="623"/>
      <c r="AS114" s="623"/>
      <c r="AT114" s="623"/>
      <c r="AU114" s="623"/>
      <c r="AV114" s="623"/>
      <c r="AW114" s="623"/>
      <c r="AX114" s="623"/>
      <c r="AY114" s="623"/>
      <c r="AZ114" s="623"/>
      <c r="BA114" s="623"/>
      <c r="BB114" s="623"/>
    </row>
    <row r="115" spans="1:54" x14ac:dyDescent="0.25">
      <c r="A115" s="623"/>
      <c r="B115" s="623"/>
      <c r="C115" s="623"/>
      <c r="D115" s="623"/>
      <c r="E115" s="623"/>
      <c r="F115" s="623"/>
      <c r="G115" s="623"/>
      <c r="H115" s="623"/>
      <c r="I115" s="623"/>
      <c r="J115" s="623"/>
      <c r="K115" s="623"/>
      <c r="L115" s="623"/>
      <c r="M115" s="650"/>
      <c r="N115" s="651"/>
      <c r="O115" s="623"/>
      <c r="P115" s="623"/>
      <c r="Q115" s="623"/>
      <c r="R115" s="623"/>
      <c r="S115" s="623"/>
      <c r="T115" s="623"/>
      <c r="U115" s="623"/>
      <c r="V115" s="623"/>
      <c r="W115" s="623"/>
      <c r="X115" s="623"/>
      <c r="Y115" s="623"/>
      <c r="Z115" s="623"/>
      <c r="AA115" s="623"/>
      <c r="AB115" s="623"/>
      <c r="AC115" s="623"/>
      <c r="AD115" s="623"/>
      <c r="AE115" s="623"/>
      <c r="AF115" s="623"/>
      <c r="AG115" s="623"/>
      <c r="AH115" s="623"/>
      <c r="AI115" s="623"/>
      <c r="AJ115" s="623"/>
      <c r="AK115" s="623"/>
      <c r="AL115" s="623"/>
      <c r="AM115" s="623"/>
      <c r="AN115" s="623"/>
      <c r="AO115" s="623"/>
      <c r="AP115" s="623"/>
      <c r="AQ115" s="623"/>
      <c r="AR115" s="623"/>
      <c r="AS115" s="623"/>
      <c r="AT115" s="623"/>
      <c r="AU115" s="623"/>
      <c r="AV115" s="623"/>
      <c r="AW115" s="623"/>
      <c r="AX115" s="623"/>
      <c r="AY115" s="623"/>
      <c r="AZ115" s="623"/>
      <c r="BA115" s="623"/>
      <c r="BB115" s="623"/>
    </row>
    <row r="116" spans="1:54" x14ac:dyDescent="0.25">
      <c r="A116" s="623"/>
      <c r="B116" s="623"/>
      <c r="C116" s="623"/>
      <c r="D116" s="623"/>
      <c r="E116" s="623"/>
      <c r="F116" s="623"/>
      <c r="G116" s="623"/>
      <c r="H116" s="623"/>
      <c r="I116" s="623"/>
      <c r="J116" s="623"/>
      <c r="K116" s="623"/>
      <c r="L116" s="623"/>
      <c r="M116" s="650"/>
      <c r="N116" s="651"/>
      <c r="O116" s="623"/>
      <c r="P116" s="623"/>
      <c r="Q116" s="623"/>
      <c r="R116" s="623"/>
      <c r="S116" s="623"/>
      <c r="T116" s="623"/>
      <c r="U116" s="623"/>
      <c r="V116" s="623"/>
      <c r="W116" s="623"/>
      <c r="X116" s="623"/>
      <c r="Y116" s="623"/>
      <c r="Z116" s="623"/>
      <c r="AA116" s="623"/>
      <c r="AB116" s="623"/>
      <c r="AC116" s="623"/>
      <c r="AD116" s="623"/>
      <c r="AE116" s="623"/>
      <c r="AF116" s="623"/>
      <c r="AG116" s="623"/>
      <c r="AH116" s="623"/>
      <c r="AI116" s="623"/>
      <c r="AJ116" s="623"/>
      <c r="AK116" s="623"/>
      <c r="AL116" s="623"/>
      <c r="AM116" s="623"/>
      <c r="AN116" s="623"/>
      <c r="AO116" s="623"/>
      <c r="AP116" s="623"/>
      <c r="AQ116" s="623"/>
      <c r="AR116" s="623"/>
      <c r="AS116" s="623"/>
      <c r="AT116" s="623"/>
      <c r="AU116" s="623"/>
      <c r="AV116" s="623"/>
      <c r="AW116" s="623"/>
      <c r="AX116" s="623"/>
      <c r="AY116" s="623"/>
      <c r="AZ116" s="623"/>
      <c r="BA116" s="623"/>
      <c r="BB116" s="623"/>
    </row>
    <row r="117" spans="1:54" x14ac:dyDescent="0.25">
      <c r="A117" s="623"/>
      <c r="B117" s="623"/>
      <c r="C117" s="623"/>
      <c r="D117" s="623"/>
      <c r="E117" s="623"/>
      <c r="F117" s="623"/>
      <c r="G117" s="623"/>
      <c r="H117" s="623"/>
      <c r="I117" s="623"/>
      <c r="J117" s="623"/>
      <c r="K117" s="623"/>
      <c r="L117" s="623"/>
      <c r="M117" s="650"/>
      <c r="N117" s="651"/>
      <c r="O117" s="623"/>
      <c r="P117" s="623"/>
      <c r="Q117" s="623"/>
      <c r="R117" s="623"/>
      <c r="S117" s="623"/>
      <c r="T117" s="623"/>
      <c r="U117" s="623"/>
      <c r="V117" s="623"/>
      <c r="W117" s="623"/>
      <c r="X117" s="623"/>
      <c r="Y117" s="623"/>
      <c r="Z117" s="623"/>
      <c r="AA117" s="623"/>
      <c r="AB117" s="623"/>
      <c r="AC117" s="623"/>
      <c r="AD117" s="623"/>
      <c r="AE117" s="623"/>
      <c r="AF117" s="623"/>
      <c r="AG117" s="623"/>
      <c r="AH117" s="623"/>
      <c r="AI117" s="623"/>
      <c r="AJ117" s="623"/>
      <c r="AK117" s="623"/>
      <c r="AL117" s="623"/>
      <c r="AM117" s="623"/>
      <c r="AN117" s="623"/>
      <c r="AO117" s="623"/>
      <c r="AP117" s="623"/>
      <c r="AQ117" s="623"/>
      <c r="AR117" s="623"/>
      <c r="AS117" s="623"/>
      <c r="AT117" s="623"/>
      <c r="AU117" s="623"/>
      <c r="AV117" s="623"/>
      <c r="AW117" s="623"/>
      <c r="AX117" s="623"/>
      <c r="AY117" s="623"/>
      <c r="AZ117" s="623"/>
      <c r="BA117" s="623"/>
      <c r="BB117" s="623"/>
    </row>
    <row r="118" spans="1:54" x14ac:dyDescent="0.25">
      <c r="A118" s="623"/>
      <c r="B118" s="623"/>
      <c r="C118" s="623"/>
      <c r="D118" s="623"/>
      <c r="E118" s="623"/>
      <c r="F118" s="623"/>
      <c r="G118" s="623"/>
      <c r="H118" s="623"/>
      <c r="I118" s="623"/>
      <c r="J118" s="623"/>
      <c r="K118" s="623"/>
      <c r="L118" s="623"/>
      <c r="M118" s="650"/>
      <c r="N118" s="651"/>
      <c r="O118" s="623"/>
      <c r="P118" s="623"/>
      <c r="Q118" s="623"/>
      <c r="R118" s="623"/>
      <c r="S118" s="623"/>
      <c r="T118" s="623"/>
      <c r="U118" s="623"/>
      <c r="V118" s="623"/>
      <c r="W118" s="623"/>
      <c r="X118" s="623"/>
      <c r="Y118" s="623"/>
      <c r="Z118" s="623"/>
      <c r="AA118" s="623"/>
      <c r="AB118" s="623"/>
      <c r="AC118" s="623"/>
      <c r="AD118" s="623"/>
      <c r="AE118" s="623"/>
      <c r="AF118" s="623"/>
      <c r="AG118" s="623"/>
      <c r="AH118" s="623"/>
      <c r="AI118" s="623"/>
      <c r="AJ118" s="623"/>
      <c r="AK118" s="623"/>
      <c r="AL118" s="623"/>
      <c r="AM118" s="623"/>
      <c r="AN118" s="623"/>
      <c r="AO118" s="623"/>
      <c r="AP118" s="623"/>
      <c r="AQ118" s="623"/>
      <c r="AR118" s="623"/>
      <c r="AS118" s="623"/>
      <c r="AT118" s="623"/>
      <c r="AU118" s="623"/>
      <c r="AV118" s="623"/>
      <c r="AW118" s="623"/>
      <c r="AX118" s="623"/>
      <c r="AY118" s="623"/>
      <c r="AZ118" s="623"/>
      <c r="BA118" s="623"/>
      <c r="BB118" s="623"/>
    </row>
    <row r="119" spans="1:54" x14ac:dyDescent="0.25">
      <c r="A119" s="623"/>
      <c r="B119" s="623"/>
      <c r="C119" s="623"/>
      <c r="D119" s="623"/>
      <c r="E119" s="623"/>
      <c r="F119" s="623"/>
      <c r="G119" s="623"/>
      <c r="H119" s="623"/>
      <c r="I119" s="623"/>
      <c r="J119" s="623"/>
      <c r="K119" s="623"/>
      <c r="L119" s="623"/>
      <c r="M119" s="650"/>
      <c r="N119" s="651"/>
      <c r="O119" s="623"/>
      <c r="P119" s="623"/>
      <c r="Q119" s="623"/>
      <c r="R119" s="623"/>
      <c r="S119" s="623"/>
      <c r="T119" s="623"/>
      <c r="U119" s="623"/>
      <c r="V119" s="623"/>
      <c r="W119" s="623"/>
      <c r="X119" s="623"/>
      <c r="Y119" s="623"/>
      <c r="Z119" s="623"/>
      <c r="AA119" s="623"/>
      <c r="AB119" s="623"/>
      <c r="AC119" s="623"/>
      <c r="AD119" s="623"/>
      <c r="AE119" s="623"/>
      <c r="AF119" s="623"/>
      <c r="AG119" s="623"/>
      <c r="AH119" s="623"/>
      <c r="AI119" s="623"/>
      <c r="AJ119" s="623"/>
      <c r="AK119" s="623"/>
      <c r="AL119" s="623"/>
      <c r="AM119" s="623"/>
      <c r="AN119" s="623"/>
      <c r="AO119" s="623"/>
      <c r="AP119" s="623"/>
      <c r="AQ119" s="623"/>
      <c r="AR119" s="623"/>
      <c r="AS119" s="623"/>
      <c r="AT119" s="623"/>
      <c r="AU119" s="623"/>
      <c r="AV119" s="623"/>
      <c r="AW119" s="623"/>
      <c r="AX119" s="623"/>
      <c r="AY119" s="623"/>
      <c r="AZ119" s="623"/>
      <c r="BA119" s="623"/>
      <c r="BB119" s="623"/>
    </row>
    <row r="120" spans="1:54" x14ac:dyDescent="0.25">
      <c r="A120" s="623"/>
      <c r="B120" s="623"/>
      <c r="C120" s="623"/>
      <c r="D120" s="623"/>
      <c r="E120" s="623"/>
      <c r="F120" s="623"/>
      <c r="G120" s="623"/>
      <c r="H120" s="623"/>
      <c r="I120" s="623"/>
      <c r="J120" s="623"/>
      <c r="K120" s="623"/>
      <c r="L120" s="623"/>
      <c r="M120" s="650"/>
      <c r="N120" s="651"/>
      <c r="O120" s="623"/>
      <c r="P120" s="623"/>
      <c r="Q120" s="623"/>
      <c r="R120" s="623"/>
      <c r="S120" s="623"/>
      <c r="T120" s="623"/>
      <c r="U120" s="623"/>
      <c r="V120" s="623"/>
      <c r="W120" s="623"/>
      <c r="X120" s="623"/>
      <c r="Y120" s="623"/>
      <c r="Z120" s="623"/>
      <c r="AA120" s="623"/>
      <c r="AB120" s="623"/>
      <c r="AC120" s="623"/>
      <c r="AD120" s="623"/>
      <c r="AE120" s="623"/>
      <c r="AF120" s="623"/>
      <c r="AG120" s="623"/>
      <c r="AH120" s="623"/>
      <c r="AI120" s="623"/>
      <c r="AJ120" s="623"/>
      <c r="AK120" s="623"/>
      <c r="AL120" s="623"/>
      <c r="AM120" s="623"/>
      <c r="AN120" s="623"/>
      <c r="AO120" s="623"/>
      <c r="AP120" s="623"/>
      <c r="AQ120" s="623"/>
      <c r="AR120" s="623"/>
      <c r="AS120" s="623"/>
      <c r="AT120" s="623"/>
      <c r="AU120" s="623"/>
      <c r="AV120" s="623"/>
      <c r="AW120" s="623"/>
      <c r="AX120" s="623"/>
      <c r="AY120" s="623"/>
      <c r="AZ120" s="623"/>
      <c r="BA120" s="623"/>
      <c r="BB120" s="623"/>
    </row>
    <row r="121" spans="1:54" x14ac:dyDescent="0.25">
      <c r="A121" s="623"/>
      <c r="B121" s="623"/>
      <c r="C121" s="623"/>
      <c r="D121" s="623"/>
      <c r="E121" s="623"/>
      <c r="F121" s="623"/>
      <c r="G121" s="623"/>
      <c r="H121" s="623"/>
      <c r="I121" s="623"/>
      <c r="J121" s="623"/>
      <c r="K121" s="623"/>
      <c r="L121" s="623"/>
      <c r="M121" s="650"/>
      <c r="N121" s="651"/>
      <c r="O121" s="623"/>
      <c r="P121" s="623"/>
      <c r="Q121" s="623"/>
      <c r="R121" s="623"/>
      <c r="S121" s="623"/>
      <c r="T121" s="623"/>
      <c r="U121" s="623"/>
      <c r="V121" s="623"/>
      <c r="W121" s="623"/>
      <c r="X121" s="623"/>
      <c r="Y121" s="623"/>
      <c r="Z121" s="623"/>
      <c r="AA121" s="623"/>
      <c r="AB121" s="623"/>
      <c r="AC121" s="623"/>
      <c r="AD121" s="623"/>
      <c r="AE121" s="623"/>
      <c r="AF121" s="623"/>
      <c r="AG121" s="623"/>
      <c r="AH121" s="623"/>
      <c r="AI121" s="623"/>
      <c r="AJ121" s="623"/>
      <c r="AK121" s="623"/>
      <c r="AL121" s="623"/>
      <c r="AM121" s="623"/>
      <c r="AN121" s="623"/>
      <c r="AO121" s="623"/>
      <c r="AP121" s="623"/>
      <c r="AQ121" s="623"/>
      <c r="AR121" s="623"/>
      <c r="AS121" s="623"/>
      <c r="AT121" s="623"/>
      <c r="AU121" s="623"/>
      <c r="AV121" s="623"/>
      <c r="AW121" s="623"/>
      <c r="AX121" s="623"/>
      <c r="AY121" s="623"/>
      <c r="AZ121" s="623"/>
      <c r="BA121" s="623"/>
      <c r="BB121" s="623"/>
    </row>
    <row r="122" spans="1:54" x14ac:dyDescent="0.25">
      <c r="A122" s="623"/>
      <c r="B122" s="623"/>
      <c r="C122" s="623"/>
      <c r="D122" s="623"/>
      <c r="E122" s="623"/>
      <c r="F122" s="623"/>
      <c r="G122" s="623"/>
      <c r="H122" s="623"/>
      <c r="I122" s="623"/>
      <c r="J122" s="623"/>
      <c r="K122" s="623"/>
      <c r="L122" s="623"/>
      <c r="M122" s="650"/>
      <c r="N122" s="651"/>
      <c r="O122" s="623"/>
      <c r="P122" s="623"/>
      <c r="Q122" s="623"/>
      <c r="R122" s="623"/>
      <c r="S122" s="623"/>
      <c r="T122" s="623"/>
      <c r="U122" s="623"/>
      <c r="V122" s="623"/>
      <c r="W122" s="623"/>
      <c r="X122" s="623"/>
      <c r="Y122" s="623"/>
      <c r="Z122" s="623"/>
      <c r="AA122" s="623"/>
      <c r="AB122" s="623"/>
      <c r="AC122" s="623"/>
      <c r="AD122" s="623"/>
      <c r="AE122" s="623"/>
      <c r="AF122" s="623"/>
      <c r="AG122" s="623"/>
      <c r="AH122" s="623"/>
      <c r="AI122" s="623"/>
      <c r="AJ122" s="623"/>
      <c r="AK122" s="623"/>
      <c r="AL122" s="623"/>
      <c r="AM122" s="623"/>
      <c r="AN122" s="623"/>
      <c r="AO122" s="623"/>
      <c r="AP122" s="623"/>
      <c r="AQ122" s="623"/>
      <c r="AR122" s="623"/>
      <c r="AS122" s="623"/>
      <c r="AT122" s="623"/>
      <c r="AU122" s="623"/>
      <c r="AV122" s="623"/>
      <c r="AW122" s="623"/>
      <c r="AX122" s="623"/>
      <c r="AY122" s="623"/>
      <c r="AZ122" s="623"/>
      <c r="BA122" s="623"/>
      <c r="BB122" s="623"/>
    </row>
    <row r="123" spans="1:54" x14ac:dyDescent="0.25">
      <c r="A123" s="623"/>
      <c r="B123" s="623"/>
      <c r="C123" s="623"/>
      <c r="D123" s="623"/>
      <c r="E123" s="623"/>
      <c r="F123" s="623"/>
      <c r="G123" s="623"/>
      <c r="H123" s="623"/>
      <c r="I123" s="623"/>
      <c r="J123" s="623"/>
      <c r="K123" s="623"/>
      <c r="L123" s="623"/>
      <c r="M123" s="650"/>
      <c r="N123" s="651"/>
      <c r="O123" s="623"/>
      <c r="P123" s="623"/>
      <c r="Q123" s="623"/>
      <c r="R123" s="623"/>
      <c r="S123" s="623"/>
      <c r="T123" s="623"/>
      <c r="U123" s="623"/>
      <c r="V123" s="623"/>
      <c r="W123" s="623"/>
      <c r="X123" s="623"/>
      <c r="Y123" s="623"/>
      <c r="Z123" s="623"/>
      <c r="AA123" s="623"/>
      <c r="AB123" s="623"/>
      <c r="AC123" s="623"/>
      <c r="AD123" s="623"/>
      <c r="AE123" s="623"/>
      <c r="AF123" s="623"/>
      <c r="AG123" s="623"/>
      <c r="AH123" s="623"/>
      <c r="AI123" s="623"/>
      <c r="AJ123" s="623"/>
      <c r="AK123" s="623"/>
      <c r="AL123" s="623"/>
      <c r="AM123" s="623"/>
      <c r="AN123" s="623"/>
      <c r="AO123" s="623"/>
      <c r="AP123" s="623"/>
      <c r="AQ123" s="623"/>
      <c r="AR123" s="623"/>
      <c r="AS123" s="623"/>
      <c r="AT123" s="623"/>
      <c r="AU123" s="623"/>
      <c r="AV123" s="623"/>
      <c r="AW123" s="623"/>
      <c r="AX123" s="623"/>
      <c r="AY123" s="623"/>
      <c r="AZ123" s="623"/>
      <c r="BA123" s="623"/>
      <c r="BB123" s="623"/>
    </row>
    <row r="124" spans="1:54" x14ac:dyDescent="0.25">
      <c r="A124" s="623"/>
      <c r="B124" s="623"/>
      <c r="C124" s="623"/>
      <c r="D124" s="623"/>
      <c r="E124" s="623"/>
      <c r="F124" s="623"/>
      <c r="G124" s="623"/>
      <c r="H124" s="623"/>
      <c r="I124" s="623"/>
      <c r="J124" s="623"/>
      <c r="K124" s="623"/>
      <c r="L124" s="623"/>
      <c r="M124" s="650"/>
      <c r="N124" s="651"/>
      <c r="O124" s="623"/>
      <c r="P124" s="623"/>
      <c r="Q124" s="623"/>
      <c r="R124" s="623"/>
      <c r="S124" s="623"/>
      <c r="T124" s="623"/>
      <c r="U124" s="623"/>
      <c r="V124" s="623"/>
      <c r="W124" s="623"/>
      <c r="X124" s="623"/>
      <c r="Y124" s="623"/>
      <c r="Z124" s="623"/>
      <c r="AA124" s="623"/>
      <c r="AB124" s="623"/>
      <c r="AC124" s="623"/>
      <c r="AD124" s="623"/>
      <c r="AE124" s="623"/>
      <c r="AF124" s="623"/>
      <c r="AG124" s="623"/>
      <c r="AH124" s="623"/>
      <c r="AI124" s="623"/>
      <c r="AJ124" s="623"/>
      <c r="AK124" s="623"/>
      <c r="AL124" s="623"/>
      <c r="AM124" s="623"/>
      <c r="AN124" s="623"/>
      <c r="AO124" s="623"/>
      <c r="AP124" s="623"/>
      <c r="AQ124" s="623"/>
      <c r="AR124" s="623"/>
      <c r="AS124" s="623"/>
      <c r="AT124" s="623"/>
      <c r="AU124" s="623"/>
      <c r="AV124" s="623"/>
      <c r="AW124" s="623"/>
      <c r="AX124" s="623"/>
      <c r="AY124" s="623"/>
      <c r="AZ124" s="623"/>
      <c r="BA124" s="623"/>
      <c r="BB124" s="623"/>
    </row>
    <row r="125" spans="1:54" x14ac:dyDescent="0.25">
      <c r="A125" s="623"/>
      <c r="B125" s="623"/>
      <c r="C125" s="623"/>
      <c r="D125" s="623"/>
      <c r="E125" s="623"/>
      <c r="F125" s="623"/>
      <c r="G125" s="623"/>
      <c r="H125" s="623"/>
      <c r="I125" s="623"/>
      <c r="J125" s="623"/>
      <c r="K125" s="623"/>
      <c r="L125" s="623"/>
      <c r="M125" s="650"/>
      <c r="N125" s="651"/>
      <c r="O125" s="623"/>
      <c r="P125" s="623"/>
      <c r="Q125" s="623"/>
      <c r="R125" s="623"/>
      <c r="S125" s="623"/>
      <c r="T125" s="623"/>
      <c r="U125" s="623"/>
      <c r="V125" s="623"/>
      <c r="W125" s="623"/>
      <c r="X125" s="623"/>
      <c r="Y125" s="623"/>
      <c r="Z125" s="623"/>
      <c r="AA125" s="623"/>
      <c r="AB125" s="623"/>
      <c r="AC125" s="623"/>
      <c r="AD125" s="623"/>
      <c r="AE125" s="623"/>
      <c r="AF125" s="623"/>
      <c r="AG125" s="623"/>
      <c r="AH125" s="623"/>
      <c r="AI125" s="623"/>
      <c r="AJ125" s="623"/>
      <c r="AK125" s="623"/>
      <c r="AL125" s="623"/>
      <c r="AM125" s="623"/>
      <c r="AN125" s="623"/>
      <c r="AO125" s="623"/>
      <c r="AP125" s="623"/>
      <c r="AQ125" s="623"/>
      <c r="AR125" s="623"/>
      <c r="AS125" s="623"/>
      <c r="AT125" s="623"/>
      <c r="AU125" s="623"/>
      <c r="AV125" s="623"/>
      <c r="AW125" s="623"/>
      <c r="AX125" s="623"/>
      <c r="AY125" s="623"/>
      <c r="AZ125" s="623"/>
      <c r="BA125" s="623"/>
      <c r="BB125" s="623"/>
    </row>
    <row r="126" spans="1:54" x14ac:dyDescent="0.25">
      <c r="A126" s="623"/>
      <c r="B126" s="623"/>
      <c r="C126" s="623"/>
      <c r="D126" s="623"/>
      <c r="E126" s="623"/>
      <c r="F126" s="623"/>
      <c r="G126" s="623"/>
      <c r="H126" s="623"/>
      <c r="I126" s="623"/>
      <c r="J126" s="623"/>
      <c r="K126" s="623"/>
      <c r="L126" s="623"/>
      <c r="M126" s="650"/>
      <c r="N126" s="651"/>
      <c r="O126" s="623"/>
      <c r="P126" s="623"/>
      <c r="Q126" s="623"/>
      <c r="R126" s="623"/>
      <c r="S126" s="623"/>
      <c r="T126" s="623"/>
      <c r="U126" s="623"/>
      <c r="V126" s="623"/>
      <c r="W126" s="623"/>
      <c r="X126" s="623"/>
      <c r="Y126" s="623"/>
      <c r="Z126" s="623"/>
      <c r="AA126" s="623"/>
      <c r="AB126" s="623"/>
      <c r="AC126" s="623"/>
      <c r="AD126" s="623"/>
      <c r="AE126" s="623"/>
      <c r="AF126" s="623"/>
      <c r="AG126" s="623"/>
      <c r="AH126" s="623"/>
      <c r="AI126" s="623"/>
      <c r="AJ126" s="623"/>
      <c r="AK126" s="623"/>
      <c r="AL126" s="623"/>
      <c r="AM126" s="623"/>
      <c r="AN126" s="623"/>
      <c r="AO126" s="623"/>
      <c r="AP126" s="623"/>
      <c r="AQ126" s="623"/>
      <c r="AR126" s="623"/>
      <c r="AS126" s="623"/>
      <c r="AT126" s="623"/>
      <c r="AU126" s="623"/>
      <c r="AV126" s="623"/>
      <c r="AW126" s="623"/>
      <c r="AX126" s="623"/>
      <c r="AY126" s="623"/>
      <c r="AZ126" s="623"/>
      <c r="BA126" s="623"/>
      <c r="BB126" s="623"/>
    </row>
    <row r="127" spans="1:54" x14ac:dyDescent="0.25">
      <c r="A127" s="623"/>
      <c r="B127" s="623"/>
      <c r="C127" s="623"/>
      <c r="D127" s="623"/>
      <c r="E127" s="623"/>
      <c r="F127" s="623"/>
      <c r="G127" s="623"/>
      <c r="H127" s="623"/>
      <c r="I127" s="623"/>
      <c r="J127" s="623"/>
      <c r="K127" s="623"/>
      <c r="L127" s="623"/>
      <c r="M127" s="650"/>
      <c r="N127" s="651"/>
      <c r="O127" s="623"/>
      <c r="P127" s="623"/>
      <c r="Q127" s="623"/>
      <c r="R127" s="623"/>
      <c r="S127" s="623"/>
      <c r="T127" s="623"/>
      <c r="U127" s="623"/>
      <c r="V127" s="623"/>
      <c r="W127" s="623"/>
      <c r="X127" s="623"/>
      <c r="Y127" s="623"/>
      <c r="Z127" s="623"/>
      <c r="AA127" s="623"/>
      <c r="AB127" s="623"/>
      <c r="AC127" s="623"/>
      <c r="AD127" s="623"/>
      <c r="AE127" s="623"/>
      <c r="AF127" s="623"/>
      <c r="AG127" s="623"/>
      <c r="AH127" s="623"/>
      <c r="AI127" s="623"/>
      <c r="AJ127" s="623"/>
      <c r="AK127" s="623"/>
      <c r="AL127" s="623"/>
      <c r="AM127" s="623"/>
      <c r="AN127" s="623"/>
      <c r="AO127" s="623"/>
      <c r="AP127" s="623"/>
      <c r="AQ127" s="623"/>
      <c r="AR127" s="623"/>
      <c r="AS127" s="623"/>
      <c r="AT127" s="623"/>
      <c r="AU127" s="623"/>
      <c r="AV127" s="623"/>
      <c r="AW127" s="623"/>
      <c r="AX127" s="623"/>
      <c r="AY127" s="623"/>
      <c r="AZ127" s="623"/>
      <c r="BA127" s="623"/>
      <c r="BB127" s="623"/>
    </row>
    <row r="128" spans="1:54" x14ac:dyDescent="0.25">
      <c r="A128" s="623"/>
      <c r="B128" s="623"/>
      <c r="C128" s="623"/>
      <c r="D128" s="623"/>
      <c r="E128" s="623"/>
      <c r="F128" s="623"/>
      <c r="G128" s="623"/>
      <c r="H128" s="623"/>
      <c r="I128" s="623"/>
      <c r="J128" s="623"/>
      <c r="K128" s="623"/>
      <c r="L128" s="623"/>
      <c r="M128" s="650"/>
      <c r="N128" s="651"/>
      <c r="O128" s="623"/>
      <c r="P128" s="623"/>
      <c r="Q128" s="623"/>
      <c r="R128" s="623"/>
      <c r="S128" s="623"/>
      <c r="T128" s="623"/>
      <c r="U128" s="623"/>
      <c r="V128" s="623"/>
      <c r="W128" s="623"/>
      <c r="X128" s="623"/>
      <c r="Y128" s="623"/>
      <c r="Z128" s="623"/>
      <c r="AA128" s="623"/>
      <c r="AB128" s="623"/>
      <c r="AC128" s="623"/>
      <c r="AD128" s="623"/>
      <c r="AE128" s="623"/>
      <c r="AF128" s="623"/>
      <c r="AG128" s="623"/>
      <c r="AH128" s="623"/>
      <c r="AI128" s="623"/>
      <c r="AJ128" s="623"/>
      <c r="AK128" s="623"/>
      <c r="AL128" s="623"/>
      <c r="AM128" s="623"/>
      <c r="AN128" s="623"/>
      <c r="AO128" s="623"/>
      <c r="AP128" s="623"/>
      <c r="AQ128" s="623"/>
      <c r="AR128" s="623"/>
      <c r="AS128" s="623"/>
      <c r="AT128" s="623"/>
      <c r="AU128" s="623"/>
      <c r="AV128" s="623"/>
      <c r="AW128" s="623"/>
      <c r="AX128" s="623"/>
      <c r="AY128" s="623"/>
      <c r="AZ128" s="623"/>
      <c r="BA128" s="623"/>
      <c r="BB128" s="623"/>
    </row>
    <row r="129" spans="1:54" x14ac:dyDescent="0.25">
      <c r="A129" s="623"/>
      <c r="B129" s="623"/>
      <c r="C129" s="623"/>
      <c r="D129" s="623"/>
      <c r="E129" s="623"/>
      <c r="F129" s="623"/>
      <c r="G129" s="623"/>
      <c r="H129" s="623"/>
      <c r="I129" s="623"/>
      <c r="J129" s="623"/>
      <c r="K129" s="623"/>
      <c r="L129" s="623"/>
      <c r="M129" s="650"/>
      <c r="N129" s="651"/>
      <c r="O129" s="623"/>
      <c r="P129" s="623"/>
      <c r="Q129" s="623"/>
      <c r="R129" s="623"/>
      <c r="S129" s="623"/>
      <c r="T129" s="623"/>
      <c r="U129" s="623"/>
      <c r="V129" s="623"/>
      <c r="W129" s="623"/>
      <c r="X129" s="623"/>
      <c r="Y129" s="623"/>
      <c r="Z129" s="623"/>
      <c r="AA129" s="623"/>
      <c r="AB129" s="623"/>
      <c r="AC129" s="623"/>
      <c r="AD129" s="623"/>
      <c r="AE129" s="623"/>
      <c r="AF129" s="623"/>
      <c r="AG129" s="623"/>
      <c r="AH129" s="623"/>
      <c r="AI129" s="623"/>
      <c r="AJ129" s="623"/>
      <c r="AK129" s="623"/>
      <c r="AL129" s="623"/>
      <c r="AM129" s="623"/>
      <c r="AN129" s="623"/>
      <c r="AO129" s="623"/>
      <c r="AP129" s="623"/>
      <c r="AQ129" s="623"/>
      <c r="AR129" s="623"/>
      <c r="AS129" s="623"/>
      <c r="AT129" s="623"/>
      <c r="AU129" s="623"/>
      <c r="AV129" s="623"/>
      <c r="AW129" s="623"/>
      <c r="AX129" s="623"/>
      <c r="AY129" s="623"/>
      <c r="AZ129" s="623"/>
      <c r="BA129" s="623"/>
      <c r="BB129" s="623"/>
    </row>
    <row r="130" spans="1:54" x14ac:dyDescent="0.25">
      <c r="A130" s="623"/>
      <c r="B130" s="623"/>
      <c r="C130" s="623"/>
      <c r="D130" s="623"/>
      <c r="E130" s="623"/>
      <c r="F130" s="623"/>
      <c r="G130" s="623"/>
      <c r="H130" s="623"/>
      <c r="I130" s="623"/>
      <c r="J130" s="623"/>
      <c r="K130" s="623"/>
      <c r="L130" s="623"/>
      <c r="M130" s="650"/>
      <c r="N130" s="651"/>
      <c r="O130" s="623"/>
      <c r="P130" s="623"/>
      <c r="Q130" s="623"/>
      <c r="R130" s="623"/>
      <c r="S130" s="623"/>
      <c r="T130" s="623"/>
      <c r="U130" s="623"/>
      <c r="V130" s="623"/>
      <c r="W130" s="623"/>
      <c r="X130" s="623"/>
      <c r="Y130" s="623"/>
      <c r="Z130" s="623"/>
      <c r="AA130" s="623"/>
      <c r="AB130" s="623"/>
      <c r="AC130" s="623"/>
      <c r="AD130" s="623"/>
      <c r="AE130" s="623"/>
      <c r="AF130" s="623"/>
      <c r="AG130" s="623"/>
      <c r="AH130" s="623"/>
      <c r="AI130" s="623"/>
      <c r="AJ130" s="623"/>
      <c r="AK130" s="623"/>
      <c r="AL130" s="623"/>
      <c r="AM130" s="623"/>
      <c r="AN130" s="623"/>
      <c r="AO130" s="623"/>
      <c r="AP130" s="623"/>
      <c r="AQ130" s="623"/>
      <c r="AR130" s="623"/>
      <c r="AS130" s="623"/>
      <c r="AT130" s="623"/>
      <c r="AU130" s="623"/>
      <c r="AV130" s="623"/>
      <c r="AW130" s="623"/>
      <c r="AX130" s="623"/>
      <c r="AY130" s="623"/>
      <c r="AZ130" s="623"/>
      <c r="BA130" s="623"/>
      <c r="BB130" s="623"/>
    </row>
    <row r="131" spans="1:54" x14ac:dyDescent="0.25">
      <c r="A131" s="623"/>
      <c r="B131" s="623"/>
      <c r="C131" s="623"/>
      <c r="D131" s="623"/>
      <c r="E131" s="623"/>
      <c r="F131" s="623"/>
      <c r="G131" s="623"/>
      <c r="H131" s="623"/>
      <c r="I131" s="623"/>
      <c r="J131" s="623"/>
      <c r="K131" s="623"/>
      <c r="L131" s="623"/>
      <c r="M131" s="650"/>
      <c r="N131" s="651"/>
      <c r="O131" s="623"/>
      <c r="P131" s="623"/>
      <c r="Q131" s="623"/>
      <c r="R131" s="623"/>
      <c r="S131" s="623"/>
      <c r="T131" s="623"/>
      <c r="U131" s="623"/>
      <c r="V131" s="623"/>
      <c r="W131" s="623"/>
      <c r="X131" s="623"/>
      <c r="Y131" s="623"/>
      <c r="Z131" s="623"/>
      <c r="AA131" s="623"/>
      <c r="AB131" s="623"/>
      <c r="AC131" s="623"/>
      <c r="AD131" s="623"/>
      <c r="AE131" s="623"/>
      <c r="AF131" s="623"/>
      <c r="AG131" s="623"/>
      <c r="AH131" s="623"/>
      <c r="AI131" s="623"/>
      <c r="AJ131" s="623"/>
      <c r="AK131" s="623"/>
      <c r="AL131" s="623"/>
      <c r="AM131" s="623"/>
      <c r="AN131" s="623"/>
      <c r="AO131" s="623"/>
      <c r="AP131" s="623"/>
      <c r="AQ131" s="623"/>
      <c r="AR131" s="623"/>
      <c r="AS131" s="623"/>
      <c r="AT131" s="623"/>
      <c r="AU131" s="623"/>
      <c r="AV131" s="623"/>
      <c r="AW131" s="623"/>
      <c r="AX131" s="623"/>
      <c r="AY131" s="623"/>
      <c r="AZ131" s="623"/>
      <c r="BA131" s="623"/>
      <c r="BB131" s="623"/>
    </row>
    <row r="132" spans="1:54" x14ac:dyDescent="0.25">
      <c r="A132" s="623"/>
      <c r="B132" s="623"/>
      <c r="C132" s="623"/>
      <c r="D132" s="623"/>
      <c r="E132" s="623"/>
      <c r="F132" s="623"/>
      <c r="G132" s="623"/>
      <c r="H132" s="623"/>
      <c r="I132" s="623"/>
      <c r="J132" s="623"/>
      <c r="K132" s="623"/>
      <c r="L132" s="623"/>
      <c r="M132" s="650"/>
      <c r="N132" s="651"/>
      <c r="O132" s="623"/>
      <c r="P132" s="623"/>
      <c r="Q132" s="623"/>
      <c r="R132" s="623"/>
      <c r="S132" s="623"/>
      <c r="T132" s="623"/>
      <c r="U132" s="623"/>
      <c r="V132" s="623"/>
      <c r="W132" s="623"/>
      <c r="X132" s="623"/>
      <c r="Y132" s="623"/>
      <c r="Z132" s="623"/>
      <c r="AA132" s="623"/>
      <c r="AB132" s="623"/>
      <c r="AC132" s="623"/>
      <c r="AD132" s="623"/>
      <c r="AE132" s="623"/>
      <c r="AF132" s="623"/>
      <c r="AG132" s="623"/>
      <c r="AH132" s="623"/>
      <c r="AI132" s="623"/>
      <c r="AJ132" s="623"/>
      <c r="AK132" s="623"/>
      <c r="AL132" s="623"/>
      <c r="AM132" s="623"/>
      <c r="AN132" s="623"/>
      <c r="AO132" s="623"/>
      <c r="AP132" s="623"/>
      <c r="AQ132" s="623"/>
      <c r="AR132" s="623"/>
      <c r="AS132" s="623"/>
      <c r="AT132" s="623"/>
      <c r="AU132" s="623"/>
      <c r="AV132" s="623"/>
      <c r="AW132" s="623"/>
      <c r="AX132" s="623"/>
      <c r="AY132" s="623"/>
      <c r="AZ132" s="623"/>
      <c r="BA132" s="623"/>
      <c r="BB132" s="623"/>
    </row>
    <row r="133" spans="1:54" x14ac:dyDescent="0.25">
      <c r="A133" s="623"/>
      <c r="B133" s="623"/>
      <c r="C133" s="623"/>
      <c r="D133" s="623"/>
      <c r="E133" s="623"/>
      <c r="F133" s="623"/>
      <c r="G133" s="623"/>
      <c r="H133" s="623"/>
      <c r="I133" s="623"/>
      <c r="J133" s="623"/>
      <c r="K133" s="623"/>
      <c r="L133" s="623"/>
      <c r="M133" s="650"/>
      <c r="N133" s="651"/>
      <c r="O133" s="623"/>
      <c r="P133" s="623"/>
      <c r="Q133" s="623"/>
      <c r="R133" s="623"/>
      <c r="S133" s="623"/>
      <c r="T133" s="623"/>
      <c r="U133" s="623"/>
      <c r="V133" s="623"/>
      <c r="W133" s="623"/>
      <c r="X133" s="623"/>
      <c r="Y133" s="623"/>
      <c r="Z133" s="623"/>
      <c r="AA133" s="623"/>
      <c r="AB133" s="623"/>
      <c r="AC133" s="623"/>
      <c r="AD133" s="623"/>
      <c r="AE133" s="623"/>
      <c r="AF133" s="623"/>
      <c r="AG133" s="623"/>
      <c r="AH133" s="623"/>
      <c r="AI133" s="623"/>
      <c r="AJ133" s="623"/>
      <c r="AK133" s="623"/>
      <c r="AL133" s="623"/>
      <c r="AM133" s="623"/>
      <c r="AN133" s="623"/>
      <c r="AO133" s="623"/>
      <c r="AP133" s="623"/>
      <c r="AQ133" s="623"/>
      <c r="AR133" s="623"/>
      <c r="AS133" s="623"/>
      <c r="AT133" s="623"/>
      <c r="AU133" s="623"/>
      <c r="AV133" s="623"/>
      <c r="AW133" s="623"/>
      <c r="AX133" s="623"/>
      <c r="AY133" s="623"/>
      <c r="AZ133" s="623"/>
      <c r="BA133" s="623"/>
      <c r="BB133" s="623"/>
    </row>
    <row r="134" spans="1:54" x14ac:dyDescent="0.25">
      <c r="A134" s="623"/>
      <c r="B134" s="623"/>
      <c r="C134" s="623"/>
      <c r="D134" s="623"/>
      <c r="E134" s="623"/>
      <c r="F134" s="623"/>
      <c r="G134" s="623"/>
      <c r="H134" s="623"/>
      <c r="I134" s="623"/>
      <c r="J134" s="623"/>
      <c r="K134" s="623"/>
      <c r="L134" s="623"/>
      <c r="M134" s="650"/>
      <c r="N134" s="651"/>
      <c r="O134" s="623"/>
      <c r="P134" s="623"/>
      <c r="Q134" s="623"/>
      <c r="R134" s="623"/>
      <c r="S134" s="623"/>
      <c r="T134" s="623"/>
      <c r="U134" s="623"/>
      <c r="V134" s="623"/>
      <c r="W134" s="623"/>
      <c r="X134" s="623"/>
      <c r="Y134" s="623"/>
      <c r="Z134" s="623"/>
      <c r="AA134" s="623"/>
      <c r="AB134" s="623"/>
      <c r="AC134" s="623"/>
      <c r="AD134" s="623"/>
      <c r="AE134" s="623"/>
      <c r="AF134" s="623"/>
      <c r="AG134" s="623"/>
      <c r="AH134" s="623"/>
      <c r="AI134" s="623"/>
      <c r="AJ134" s="623"/>
      <c r="AK134" s="623"/>
      <c r="AL134" s="623"/>
      <c r="AM134" s="623"/>
      <c r="AN134" s="623"/>
      <c r="AO134" s="623"/>
      <c r="AP134" s="623"/>
      <c r="AQ134" s="623"/>
      <c r="AR134" s="623"/>
      <c r="AS134" s="623"/>
      <c r="AT134" s="623"/>
      <c r="AU134" s="623"/>
      <c r="AV134" s="623"/>
      <c r="AW134" s="623"/>
      <c r="AX134" s="623"/>
      <c r="AY134" s="623"/>
      <c r="AZ134" s="623"/>
      <c r="BA134" s="623"/>
      <c r="BB134" s="623"/>
    </row>
    <row r="135" spans="1:54" x14ac:dyDescent="0.25">
      <c r="A135" s="623"/>
      <c r="B135" s="623"/>
      <c r="C135" s="623"/>
      <c r="D135" s="623"/>
      <c r="E135" s="623"/>
      <c r="F135" s="623"/>
      <c r="G135" s="623"/>
      <c r="H135" s="623"/>
      <c r="I135" s="623"/>
      <c r="J135" s="623"/>
      <c r="K135" s="623"/>
      <c r="L135" s="623"/>
      <c r="M135" s="650"/>
      <c r="N135" s="651"/>
      <c r="O135" s="623"/>
      <c r="P135" s="623"/>
      <c r="Q135" s="623"/>
      <c r="R135" s="623"/>
      <c r="S135" s="623"/>
      <c r="T135" s="623"/>
      <c r="U135" s="623"/>
      <c r="V135" s="623"/>
      <c r="W135" s="623"/>
      <c r="X135" s="623"/>
      <c r="Y135" s="623"/>
      <c r="Z135" s="623"/>
      <c r="AA135" s="623"/>
      <c r="AB135" s="623"/>
      <c r="AC135" s="623"/>
      <c r="AD135" s="623"/>
      <c r="AE135" s="623"/>
      <c r="AF135" s="623"/>
      <c r="AG135" s="623"/>
      <c r="AH135" s="623"/>
      <c r="AI135" s="623"/>
      <c r="AJ135" s="623"/>
      <c r="AK135" s="623"/>
      <c r="AL135" s="623"/>
      <c r="AM135" s="623"/>
      <c r="AN135" s="623"/>
      <c r="AO135" s="623"/>
      <c r="AP135" s="623"/>
      <c r="AQ135" s="623"/>
      <c r="AR135" s="623"/>
      <c r="AS135" s="623"/>
      <c r="AT135" s="623"/>
      <c r="AU135" s="623"/>
      <c r="AV135" s="623"/>
      <c r="AW135" s="623"/>
      <c r="AX135" s="623"/>
      <c r="AY135" s="623"/>
      <c r="AZ135" s="623"/>
      <c r="BA135" s="623"/>
      <c r="BB135" s="623"/>
    </row>
    <row r="136" spans="1:54" x14ac:dyDescent="0.25">
      <c r="A136" s="623"/>
      <c r="B136" s="623"/>
      <c r="C136" s="623"/>
      <c r="D136" s="623"/>
      <c r="E136" s="623"/>
      <c r="F136" s="623"/>
      <c r="G136" s="623"/>
      <c r="H136" s="623"/>
      <c r="I136" s="623"/>
      <c r="J136" s="623"/>
      <c r="K136" s="623"/>
      <c r="L136" s="623"/>
      <c r="M136" s="650"/>
      <c r="N136" s="651"/>
      <c r="O136" s="623"/>
      <c r="P136" s="623"/>
      <c r="Q136" s="623"/>
      <c r="R136" s="623"/>
      <c r="S136" s="623"/>
      <c r="T136" s="623"/>
      <c r="U136" s="623"/>
      <c r="V136" s="623"/>
      <c r="W136" s="623"/>
      <c r="X136" s="623"/>
      <c r="Y136" s="623"/>
      <c r="Z136" s="623"/>
      <c r="AA136" s="623"/>
      <c r="AB136" s="623"/>
      <c r="AC136" s="623"/>
      <c r="AD136" s="623"/>
      <c r="AE136" s="623"/>
      <c r="AF136" s="623"/>
      <c r="AG136" s="623"/>
      <c r="AH136" s="623"/>
      <c r="AI136" s="623"/>
      <c r="AJ136" s="623"/>
      <c r="AK136" s="623"/>
      <c r="AL136" s="623"/>
      <c r="AM136" s="623"/>
      <c r="AN136" s="623"/>
      <c r="AO136" s="623"/>
      <c r="AP136" s="623"/>
      <c r="AQ136" s="623"/>
      <c r="AR136" s="623"/>
      <c r="AS136" s="623"/>
      <c r="AT136" s="623"/>
      <c r="AU136" s="623"/>
      <c r="AV136" s="623"/>
      <c r="AW136" s="623"/>
      <c r="AX136" s="623"/>
      <c r="AY136" s="623"/>
      <c r="AZ136" s="623"/>
      <c r="BA136" s="623"/>
      <c r="BB136" s="623"/>
    </row>
    <row r="137" spans="1:54" x14ac:dyDescent="0.25">
      <c r="A137" s="623"/>
      <c r="B137" s="623"/>
      <c r="C137" s="623"/>
      <c r="D137" s="623"/>
      <c r="E137" s="623"/>
      <c r="F137" s="623"/>
      <c r="G137" s="623"/>
      <c r="H137" s="623"/>
      <c r="I137" s="623"/>
      <c r="J137" s="623"/>
      <c r="K137" s="623"/>
      <c r="L137" s="623"/>
      <c r="M137" s="650"/>
      <c r="N137" s="651"/>
      <c r="O137" s="623"/>
      <c r="P137" s="623"/>
      <c r="Q137" s="623"/>
      <c r="R137" s="623"/>
      <c r="S137" s="623"/>
      <c r="T137" s="623"/>
      <c r="U137" s="623"/>
      <c r="V137" s="623"/>
      <c r="W137" s="623"/>
      <c r="X137" s="623"/>
      <c r="Y137" s="623"/>
      <c r="Z137" s="623"/>
      <c r="AA137" s="623"/>
      <c r="AB137" s="623"/>
      <c r="AC137" s="623"/>
      <c r="AD137" s="623"/>
      <c r="AE137" s="623"/>
      <c r="AF137" s="623"/>
      <c r="AG137" s="623"/>
      <c r="AH137" s="623"/>
      <c r="AI137" s="623"/>
      <c r="AJ137" s="623"/>
      <c r="AK137" s="623"/>
      <c r="AL137" s="623"/>
      <c r="AM137" s="623"/>
      <c r="AN137" s="623"/>
      <c r="AO137" s="623"/>
      <c r="AP137" s="623"/>
      <c r="AQ137" s="623"/>
      <c r="AR137" s="623"/>
      <c r="AS137" s="623"/>
      <c r="AT137" s="623"/>
      <c r="AU137" s="623"/>
      <c r="AV137" s="623"/>
      <c r="AW137" s="623"/>
      <c r="AX137" s="623"/>
      <c r="AY137" s="623"/>
      <c r="AZ137" s="623"/>
      <c r="BA137" s="623"/>
      <c r="BB137" s="623"/>
    </row>
    <row r="138" spans="1:54" x14ac:dyDescent="0.25">
      <c r="A138" s="623"/>
      <c r="B138" s="623"/>
      <c r="C138" s="623"/>
      <c r="D138" s="623"/>
      <c r="E138" s="623"/>
      <c r="F138" s="623"/>
      <c r="G138" s="623"/>
      <c r="H138" s="623"/>
      <c r="I138" s="623"/>
      <c r="J138" s="623"/>
      <c r="K138" s="623"/>
      <c r="L138" s="623"/>
      <c r="M138" s="650"/>
      <c r="N138" s="651"/>
      <c r="O138" s="623"/>
      <c r="P138" s="623"/>
      <c r="Q138" s="623"/>
      <c r="R138" s="623"/>
      <c r="S138" s="623"/>
      <c r="T138" s="623"/>
      <c r="U138" s="623"/>
      <c r="V138" s="623"/>
      <c r="W138" s="623"/>
      <c r="X138" s="623"/>
      <c r="Y138" s="623"/>
      <c r="Z138" s="623"/>
      <c r="AA138" s="623"/>
      <c r="AB138" s="623"/>
      <c r="AC138" s="623"/>
      <c r="AD138" s="623"/>
      <c r="AE138" s="623"/>
      <c r="AF138" s="623"/>
      <c r="AG138" s="623"/>
      <c r="AH138" s="623"/>
      <c r="AI138" s="623"/>
      <c r="AJ138" s="623"/>
      <c r="AK138" s="623"/>
      <c r="AL138" s="623"/>
      <c r="AM138" s="623"/>
      <c r="AN138" s="623"/>
      <c r="AO138" s="623"/>
      <c r="AP138" s="623"/>
      <c r="AQ138" s="623"/>
      <c r="AR138" s="623"/>
      <c r="AS138" s="623"/>
      <c r="AT138" s="623"/>
      <c r="AU138" s="623"/>
      <c r="AV138" s="623"/>
      <c r="AW138" s="623"/>
      <c r="AX138" s="623"/>
      <c r="AY138" s="623"/>
      <c r="AZ138" s="623"/>
      <c r="BA138" s="623"/>
      <c r="BB138" s="623"/>
    </row>
    <row r="139" spans="1:54" x14ac:dyDescent="0.25">
      <c r="A139" s="623"/>
      <c r="B139" s="623"/>
      <c r="C139" s="623"/>
      <c r="D139" s="623"/>
      <c r="E139" s="623"/>
      <c r="F139" s="623"/>
      <c r="G139" s="623"/>
      <c r="H139" s="623"/>
      <c r="I139" s="623"/>
      <c r="J139" s="623"/>
      <c r="K139" s="623"/>
      <c r="L139" s="623"/>
      <c r="M139" s="650"/>
      <c r="N139" s="651"/>
      <c r="O139" s="623"/>
      <c r="P139" s="623"/>
      <c r="Q139" s="623"/>
      <c r="R139" s="623"/>
      <c r="S139" s="623"/>
      <c r="T139" s="623"/>
      <c r="U139" s="623"/>
      <c r="V139" s="623"/>
      <c r="W139" s="623"/>
      <c r="X139" s="623"/>
      <c r="Y139" s="623"/>
      <c r="Z139" s="623"/>
      <c r="AA139" s="623"/>
      <c r="AB139" s="623"/>
      <c r="AC139" s="623"/>
      <c r="AD139" s="623"/>
      <c r="AE139" s="623"/>
      <c r="AF139" s="623"/>
      <c r="AG139" s="623"/>
      <c r="AH139" s="623"/>
      <c r="AI139" s="623"/>
      <c r="AJ139" s="623"/>
      <c r="AK139" s="623"/>
      <c r="AL139" s="623"/>
      <c r="AM139" s="623"/>
      <c r="AN139" s="623"/>
      <c r="AO139" s="623"/>
      <c r="AP139" s="623"/>
      <c r="AQ139" s="623"/>
      <c r="AR139" s="623"/>
      <c r="AS139" s="623"/>
      <c r="AT139" s="623"/>
      <c r="AU139" s="623"/>
      <c r="AV139" s="623"/>
      <c r="AW139" s="623"/>
      <c r="AX139" s="623"/>
      <c r="AY139" s="623"/>
      <c r="AZ139" s="623"/>
      <c r="BA139" s="623"/>
      <c r="BB139" s="623"/>
    </row>
    <row r="140" spans="1:54" x14ac:dyDescent="0.25">
      <c r="A140" s="623"/>
      <c r="B140" s="623"/>
      <c r="C140" s="623"/>
      <c r="D140" s="623"/>
      <c r="E140" s="623"/>
      <c r="F140" s="623"/>
      <c r="G140" s="623"/>
      <c r="H140" s="623"/>
      <c r="I140" s="623"/>
      <c r="J140" s="623"/>
      <c r="K140" s="623"/>
      <c r="L140" s="623"/>
      <c r="M140" s="650"/>
      <c r="N140" s="651"/>
      <c r="O140" s="623"/>
      <c r="P140" s="623"/>
      <c r="Q140" s="623"/>
      <c r="R140" s="623"/>
      <c r="S140" s="623"/>
      <c r="T140" s="623"/>
      <c r="U140" s="623"/>
      <c r="V140" s="623"/>
      <c r="W140" s="623"/>
      <c r="X140" s="623"/>
      <c r="Y140" s="623"/>
      <c r="Z140" s="623"/>
      <c r="AA140" s="623"/>
      <c r="AB140" s="623"/>
      <c r="AC140" s="623"/>
      <c r="AD140" s="623"/>
      <c r="AE140" s="623"/>
      <c r="AF140" s="623"/>
      <c r="AG140" s="623"/>
      <c r="AH140" s="623"/>
      <c r="AI140" s="623"/>
      <c r="AJ140" s="623"/>
      <c r="AK140" s="623"/>
      <c r="AL140" s="623"/>
      <c r="AM140" s="623"/>
      <c r="AN140" s="623"/>
      <c r="AO140" s="623"/>
      <c r="AP140" s="623"/>
      <c r="AQ140" s="623"/>
      <c r="AR140" s="623"/>
      <c r="AS140" s="623"/>
      <c r="AT140" s="623"/>
      <c r="AU140" s="623"/>
      <c r="AV140" s="623"/>
      <c r="AW140" s="623"/>
      <c r="AX140" s="623"/>
      <c r="AY140" s="623"/>
      <c r="AZ140" s="623"/>
      <c r="BA140" s="623"/>
      <c r="BB140" s="623"/>
    </row>
    <row r="141" spans="1:54" x14ac:dyDescent="0.25">
      <c r="A141" s="623"/>
      <c r="B141" s="623"/>
      <c r="C141" s="623"/>
      <c r="D141" s="623"/>
      <c r="E141" s="623"/>
      <c r="F141" s="623"/>
      <c r="G141" s="623"/>
      <c r="H141" s="623"/>
      <c r="I141" s="623"/>
      <c r="J141" s="623"/>
      <c r="K141" s="623"/>
      <c r="L141" s="623"/>
      <c r="M141" s="650"/>
      <c r="N141" s="651"/>
      <c r="O141" s="623"/>
      <c r="P141" s="623"/>
      <c r="Q141" s="623"/>
      <c r="R141" s="623"/>
      <c r="S141" s="623"/>
      <c r="T141" s="623"/>
      <c r="U141" s="623"/>
      <c r="V141" s="623"/>
      <c r="W141" s="623"/>
      <c r="X141" s="623"/>
      <c r="Y141" s="623"/>
      <c r="Z141" s="623"/>
      <c r="AA141" s="623"/>
      <c r="AB141" s="623"/>
      <c r="AC141" s="623"/>
      <c r="AD141" s="623"/>
      <c r="AE141" s="623"/>
      <c r="AF141" s="623"/>
      <c r="AG141" s="623"/>
      <c r="AH141" s="623"/>
      <c r="AI141" s="623"/>
      <c r="AJ141" s="623"/>
      <c r="AK141" s="623"/>
      <c r="AL141" s="623"/>
      <c r="AM141" s="623"/>
      <c r="AN141" s="623"/>
      <c r="AO141" s="623"/>
      <c r="AP141" s="623"/>
      <c r="AQ141" s="623"/>
      <c r="AR141" s="623"/>
      <c r="AS141" s="623"/>
      <c r="AT141" s="623"/>
      <c r="AU141" s="623"/>
      <c r="AV141" s="623"/>
      <c r="AW141" s="623"/>
      <c r="AX141" s="623"/>
      <c r="AY141" s="623"/>
      <c r="AZ141" s="623"/>
      <c r="BA141" s="623"/>
      <c r="BB141" s="623"/>
    </row>
    <row r="142" spans="1:54" x14ac:dyDescent="0.25">
      <c r="A142" s="623"/>
      <c r="B142" s="623"/>
      <c r="C142" s="623"/>
      <c r="D142" s="623"/>
      <c r="E142" s="623"/>
      <c r="F142" s="623"/>
      <c r="G142" s="623"/>
      <c r="H142" s="623"/>
      <c r="I142" s="623"/>
      <c r="J142" s="623"/>
      <c r="K142" s="623"/>
      <c r="L142" s="623"/>
      <c r="M142" s="650"/>
      <c r="N142" s="651"/>
      <c r="O142" s="623"/>
      <c r="P142" s="623"/>
      <c r="Q142" s="623"/>
      <c r="R142" s="623"/>
      <c r="S142" s="623"/>
      <c r="T142" s="623"/>
      <c r="U142" s="623"/>
      <c r="V142" s="623"/>
      <c r="W142" s="623"/>
      <c r="X142" s="623"/>
      <c r="Y142" s="623"/>
      <c r="Z142" s="623"/>
      <c r="AA142" s="623"/>
      <c r="AB142" s="623"/>
      <c r="AC142" s="623"/>
      <c r="AD142" s="623"/>
      <c r="AE142" s="623"/>
      <c r="AF142" s="623"/>
      <c r="AG142" s="623"/>
      <c r="AH142" s="623"/>
      <c r="AI142" s="623"/>
      <c r="AJ142" s="623"/>
      <c r="AK142" s="623"/>
      <c r="AL142" s="623"/>
      <c r="AM142" s="623"/>
      <c r="AN142" s="623"/>
      <c r="AO142" s="623"/>
      <c r="AP142" s="623"/>
      <c r="AQ142" s="623"/>
      <c r="AR142" s="623"/>
      <c r="AS142" s="623"/>
      <c r="AT142" s="623"/>
      <c r="AU142" s="623"/>
      <c r="AV142" s="623"/>
      <c r="AW142" s="623"/>
      <c r="AX142" s="623"/>
      <c r="AY142" s="623"/>
      <c r="AZ142" s="623"/>
      <c r="BA142" s="623"/>
      <c r="BB142" s="623"/>
    </row>
    <row r="143" spans="1:54" x14ac:dyDescent="0.25">
      <c r="A143" s="623"/>
      <c r="B143" s="623"/>
      <c r="C143" s="623"/>
      <c r="D143" s="623"/>
      <c r="E143" s="623"/>
      <c r="F143" s="623"/>
      <c r="G143" s="623"/>
      <c r="H143" s="623"/>
      <c r="I143" s="623"/>
      <c r="J143" s="623"/>
      <c r="K143" s="623"/>
      <c r="L143" s="623"/>
      <c r="M143" s="650"/>
      <c r="N143" s="651"/>
      <c r="O143" s="623"/>
      <c r="P143" s="623"/>
      <c r="Q143" s="623"/>
      <c r="R143" s="623"/>
      <c r="S143" s="623"/>
      <c r="T143" s="623"/>
      <c r="U143" s="623"/>
      <c r="V143" s="623"/>
      <c r="W143" s="623"/>
      <c r="X143" s="623"/>
      <c r="Y143" s="623"/>
      <c r="Z143" s="623"/>
      <c r="AA143" s="623"/>
      <c r="AB143" s="623"/>
      <c r="AC143" s="623"/>
      <c r="AD143" s="623"/>
      <c r="AE143" s="623"/>
      <c r="AF143" s="623"/>
      <c r="AG143" s="623"/>
      <c r="AH143" s="623"/>
      <c r="AI143" s="623"/>
      <c r="AJ143" s="623"/>
      <c r="AK143" s="623"/>
      <c r="AL143" s="623"/>
      <c r="AM143" s="623"/>
      <c r="AN143" s="623"/>
      <c r="AO143" s="623"/>
      <c r="AP143" s="623"/>
      <c r="AQ143" s="623"/>
      <c r="AR143" s="623"/>
      <c r="AS143" s="623"/>
      <c r="AT143" s="623"/>
      <c r="AU143" s="623"/>
      <c r="AV143" s="623"/>
      <c r="AW143" s="623"/>
      <c r="AX143" s="623"/>
      <c r="AY143" s="623"/>
      <c r="AZ143" s="623"/>
      <c r="BA143" s="623"/>
      <c r="BB143" s="623"/>
    </row>
    <row r="144" spans="1:54" x14ac:dyDescent="0.25">
      <c r="A144" s="623"/>
      <c r="B144" s="623"/>
      <c r="C144" s="623"/>
      <c r="D144" s="623"/>
      <c r="E144" s="623"/>
      <c r="F144" s="623"/>
      <c r="G144" s="623"/>
      <c r="H144" s="623"/>
      <c r="I144" s="623"/>
      <c r="J144" s="623"/>
      <c r="K144" s="623"/>
      <c r="L144" s="623"/>
      <c r="M144" s="650"/>
      <c r="N144" s="651"/>
      <c r="O144" s="623"/>
      <c r="P144" s="623"/>
      <c r="Q144" s="623"/>
      <c r="R144" s="623"/>
      <c r="S144" s="623"/>
      <c r="T144" s="623"/>
      <c r="U144" s="623"/>
      <c r="V144" s="623"/>
      <c r="W144" s="623"/>
      <c r="X144" s="623"/>
      <c r="Y144" s="623"/>
      <c r="Z144" s="623"/>
      <c r="AA144" s="623"/>
      <c r="AB144" s="623"/>
      <c r="AC144" s="623"/>
      <c r="AD144" s="623"/>
      <c r="AE144" s="623"/>
      <c r="AF144" s="623"/>
      <c r="AG144" s="623"/>
      <c r="AH144" s="623"/>
      <c r="AI144" s="623"/>
      <c r="AJ144" s="623"/>
      <c r="AK144" s="623"/>
      <c r="AL144" s="623"/>
      <c r="AM144" s="623"/>
      <c r="AN144" s="623"/>
      <c r="AO144" s="623"/>
      <c r="AP144" s="623"/>
      <c r="AQ144" s="623"/>
      <c r="AR144" s="623"/>
      <c r="AS144" s="623"/>
      <c r="AT144" s="623"/>
      <c r="AU144" s="623"/>
      <c r="AV144" s="623"/>
      <c r="AW144" s="623"/>
      <c r="AX144" s="623"/>
      <c r="AY144" s="623"/>
      <c r="AZ144" s="623"/>
      <c r="BA144" s="623"/>
      <c r="BB144" s="623"/>
    </row>
    <row r="145" spans="1:54" x14ac:dyDescent="0.25">
      <c r="A145" s="623"/>
      <c r="B145" s="623"/>
      <c r="C145" s="623"/>
      <c r="D145" s="623"/>
      <c r="E145" s="623"/>
      <c r="F145" s="623"/>
      <c r="G145" s="623"/>
      <c r="H145" s="623"/>
      <c r="I145" s="623"/>
      <c r="J145" s="623"/>
      <c r="K145" s="623"/>
      <c r="L145" s="623"/>
      <c r="M145" s="650"/>
      <c r="N145" s="651"/>
      <c r="O145" s="623"/>
      <c r="P145" s="623"/>
      <c r="Q145" s="623"/>
      <c r="R145" s="623"/>
      <c r="S145" s="623"/>
      <c r="T145" s="623"/>
      <c r="U145" s="623"/>
      <c r="V145" s="623"/>
      <c r="W145" s="623"/>
      <c r="X145" s="623"/>
      <c r="Y145" s="623"/>
      <c r="Z145" s="623"/>
      <c r="AA145" s="623"/>
      <c r="AB145" s="623"/>
      <c r="AC145" s="623"/>
      <c r="AD145" s="623"/>
      <c r="AE145" s="623"/>
      <c r="AF145" s="623"/>
      <c r="AG145" s="623"/>
      <c r="AH145" s="623"/>
      <c r="AI145" s="623"/>
      <c r="AJ145" s="623"/>
      <c r="AK145" s="623"/>
      <c r="AL145" s="623"/>
      <c r="AM145" s="623"/>
      <c r="AN145" s="623"/>
      <c r="AO145" s="623"/>
      <c r="AP145" s="623"/>
      <c r="AQ145" s="623"/>
      <c r="AR145" s="623"/>
      <c r="AS145" s="623"/>
      <c r="AT145" s="623"/>
      <c r="AU145" s="623"/>
      <c r="AV145" s="623"/>
      <c r="AW145" s="623"/>
      <c r="AX145" s="623"/>
      <c r="AY145" s="623"/>
      <c r="AZ145" s="623"/>
      <c r="BA145" s="623"/>
      <c r="BB145" s="623"/>
    </row>
    <row r="146" spans="1:54" x14ac:dyDescent="0.25">
      <c r="A146" s="623"/>
      <c r="B146" s="623"/>
      <c r="C146" s="623"/>
      <c r="D146" s="623"/>
      <c r="E146" s="623"/>
      <c r="F146" s="623"/>
      <c r="G146" s="623"/>
      <c r="H146" s="623"/>
      <c r="I146" s="623"/>
      <c r="J146" s="623"/>
      <c r="K146" s="623"/>
      <c r="L146" s="623"/>
      <c r="M146" s="650"/>
      <c r="N146" s="651"/>
      <c r="O146" s="623"/>
      <c r="P146" s="623"/>
      <c r="Q146" s="623"/>
      <c r="R146" s="623"/>
      <c r="S146" s="623"/>
      <c r="T146" s="623"/>
      <c r="U146" s="623"/>
      <c r="V146" s="623"/>
      <c r="W146" s="623"/>
      <c r="X146" s="623"/>
      <c r="Y146" s="623"/>
      <c r="Z146" s="623"/>
      <c r="AA146" s="623"/>
      <c r="AB146" s="623"/>
      <c r="AC146" s="623"/>
      <c r="AD146" s="623"/>
      <c r="AE146" s="623"/>
      <c r="AF146" s="623"/>
      <c r="AG146" s="623"/>
      <c r="AH146" s="623"/>
      <c r="AI146" s="623"/>
      <c r="AJ146" s="623"/>
      <c r="AK146" s="623"/>
      <c r="AL146" s="623"/>
      <c r="AM146" s="623"/>
      <c r="AN146" s="623"/>
      <c r="AO146" s="623"/>
      <c r="AP146" s="623"/>
      <c r="AQ146" s="623"/>
      <c r="AR146" s="623"/>
      <c r="AS146" s="623"/>
      <c r="AT146" s="623"/>
      <c r="AU146" s="623"/>
      <c r="AV146" s="623"/>
      <c r="AW146" s="623"/>
      <c r="AX146" s="623"/>
      <c r="AY146" s="623"/>
      <c r="AZ146" s="623"/>
      <c r="BA146" s="623"/>
      <c r="BB146" s="623"/>
    </row>
    <row r="147" spans="1:54" x14ac:dyDescent="0.25">
      <c r="A147" s="623"/>
      <c r="B147" s="623"/>
      <c r="C147" s="623"/>
      <c r="D147" s="623"/>
      <c r="E147" s="623"/>
      <c r="F147" s="623"/>
      <c r="G147" s="623"/>
      <c r="H147" s="623"/>
      <c r="I147" s="623"/>
      <c r="J147" s="623"/>
      <c r="K147" s="623"/>
      <c r="L147" s="623"/>
      <c r="M147" s="650"/>
      <c r="N147" s="651"/>
      <c r="O147" s="623"/>
      <c r="P147" s="623"/>
      <c r="Q147" s="623"/>
      <c r="R147" s="623"/>
      <c r="S147" s="623"/>
      <c r="T147" s="623"/>
      <c r="U147" s="623"/>
      <c r="V147" s="623"/>
      <c r="W147" s="623"/>
      <c r="X147" s="623"/>
      <c r="Y147" s="623"/>
      <c r="Z147" s="623"/>
      <c r="AA147" s="623"/>
      <c r="AB147" s="623"/>
      <c r="AC147" s="623"/>
      <c r="AD147" s="623"/>
      <c r="AE147" s="623"/>
      <c r="AF147" s="623"/>
      <c r="AG147" s="623"/>
      <c r="AH147" s="623"/>
      <c r="AI147" s="623"/>
      <c r="AJ147" s="623"/>
      <c r="AK147" s="623"/>
      <c r="AL147" s="623"/>
      <c r="AM147" s="623"/>
      <c r="AN147" s="623"/>
      <c r="AO147" s="623"/>
      <c r="AP147" s="623"/>
      <c r="AQ147" s="623"/>
      <c r="AR147" s="623"/>
      <c r="AS147" s="623"/>
      <c r="AT147" s="623"/>
      <c r="AU147" s="623"/>
      <c r="AV147" s="623"/>
      <c r="AW147" s="623"/>
      <c r="AX147" s="623"/>
      <c r="AY147" s="623"/>
      <c r="AZ147" s="623"/>
      <c r="BA147" s="623"/>
      <c r="BB147" s="623"/>
    </row>
    <row r="148" spans="1:54" x14ac:dyDescent="0.25">
      <c r="A148" s="623"/>
      <c r="B148" s="623"/>
      <c r="C148" s="623"/>
      <c r="D148" s="623"/>
      <c r="E148" s="623"/>
      <c r="F148" s="623"/>
      <c r="G148" s="623"/>
      <c r="H148" s="623"/>
      <c r="I148" s="623"/>
      <c r="J148" s="623"/>
      <c r="K148" s="623"/>
      <c r="L148" s="623"/>
      <c r="M148" s="650"/>
      <c r="N148" s="651"/>
      <c r="O148" s="623"/>
      <c r="P148" s="623"/>
      <c r="Q148" s="623"/>
      <c r="R148" s="623"/>
      <c r="S148" s="623"/>
      <c r="T148" s="623"/>
      <c r="U148" s="623"/>
      <c r="V148" s="623"/>
      <c r="W148" s="623"/>
      <c r="X148" s="623"/>
      <c r="Y148" s="623"/>
      <c r="Z148" s="623"/>
      <c r="AA148" s="623"/>
      <c r="AB148" s="623"/>
      <c r="AC148" s="623"/>
      <c r="AD148" s="623"/>
      <c r="AE148" s="623"/>
      <c r="AF148" s="623"/>
      <c r="AG148" s="623"/>
      <c r="AH148" s="623"/>
      <c r="AI148" s="623"/>
      <c r="AJ148" s="623"/>
      <c r="AK148" s="623"/>
      <c r="AL148" s="623"/>
      <c r="AM148" s="623"/>
      <c r="AN148" s="623"/>
      <c r="AO148" s="623"/>
      <c r="AP148" s="623"/>
      <c r="AQ148" s="623"/>
      <c r="AR148" s="623"/>
      <c r="AS148" s="623"/>
      <c r="AT148" s="623"/>
      <c r="AU148" s="623"/>
      <c r="AV148" s="623"/>
      <c r="AW148" s="623"/>
      <c r="AX148" s="623"/>
      <c r="AY148" s="623"/>
      <c r="AZ148" s="623"/>
      <c r="BA148" s="623"/>
      <c r="BB148" s="623"/>
    </row>
    <row r="149" spans="1:54" x14ac:dyDescent="0.25">
      <c r="A149" s="623"/>
      <c r="B149" s="623"/>
      <c r="C149" s="623"/>
      <c r="D149" s="623"/>
      <c r="E149" s="623"/>
      <c r="F149" s="623"/>
      <c r="G149" s="623"/>
      <c r="H149" s="623"/>
      <c r="I149" s="623"/>
      <c r="J149" s="623"/>
      <c r="K149" s="623"/>
      <c r="L149" s="623"/>
      <c r="M149" s="650"/>
      <c r="N149" s="651"/>
      <c r="O149" s="623"/>
      <c r="P149" s="623"/>
      <c r="Q149" s="623"/>
      <c r="R149" s="623"/>
      <c r="S149" s="623"/>
      <c r="T149" s="623"/>
      <c r="U149" s="623"/>
      <c r="V149" s="623"/>
      <c r="W149" s="623"/>
      <c r="X149" s="623"/>
      <c r="Y149" s="623"/>
      <c r="Z149" s="623"/>
      <c r="AA149" s="623"/>
      <c r="AB149" s="623"/>
      <c r="AC149" s="623"/>
      <c r="AD149" s="623"/>
      <c r="AE149" s="623"/>
      <c r="AF149" s="623"/>
      <c r="AG149" s="623"/>
      <c r="AH149" s="623"/>
      <c r="AI149" s="623"/>
      <c r="AJ149" s="623"/>
      <c r="AK149" s="623"/>
      <c r="AL149" s="623"/>
      <c r="AM149" s="623"/>
      <c r="AN149" s="623"/>
      <c r="AO149" s="623"/>
      <c r="AP149" s="623"/>
      <c r="AQ149" s="623"/>
      <c r="AR149" s="623"/>
      <c r="AS149" s="623"/>
      <c r="AT149" s="623"/>
      <c r="AU149" s="623"/>
      <c r="AV149" s="623"/>
      <c r="AW149" s="623"/>
      <c r="AX149" s="623"/>
      <c r="AY149" s="623"/>
      <c r="AZ149" s="623"/>
      <c r="BA149" s="623"/>
      <c r="BB149" s="623"/>
    </row>
    <row r="150" spans="1:54" x14ac:dyDescent="0.25">
      <c r="A150" s="623"/>
      <c r="B150" s="623"/>
      <c r="C150" s="623"/>
      <c r="D150" s="623"/>
      <c r="E150" s="623"/>
      <c r="F150" s="623"/>
      <c r="G150" s="623"/>
      <c r="H150" s="623"/>
      <c r="I150" s="623"/>
      <c r="J150" s="623"/>
      <c r="K150" s="623"/>
      <c r="L150" s="623"/>
      <c r="M150" s="650"/>
      <c r="N150" s="651"/>
      <c r="O150" s="623"/>
      <c r="P150" s="623"/>
      <c r="Q150" s="623"/>
      <c r="R150" s="623"/>
      <c r="S150" s="623"/>
      <c r="T150" s="623"/>
      <c r="U150" s="623"/>
      <c r="V150" s="623"/>
      <c r="W150" s="623"/>
      <c r="X150" s="623"/>
      <c r="Y150" s="623"/>
      <c r="Z150" s="623"/>
      <c r="AA150" s="623"/>
      <c r="AB150" s="623"/>
      <c r="AC150" s="623"/>
      <c r="AD150" s="623"/>
      <c r="AE150" s="623"/>
      <c r="AF150" s="623"/>
      <c r="AG150" s="623"/>
      <c r="AH150" s="623"/>
      <c r="AI150" s="623"/>
      <c r="AJ150" s="623"/>
      <c r="AK150" s="623"/>
      <c r="AL150" s="623"/>
      <c r="AM150" s="623"/>
      <c r="AN150" s="623"/>
      <c r="AO150" s="623"/>
      <c r="AP150" s="623"/>
      <c r="AQ150" s="623"/>
      <c r="AR150" s="623"/>
      <c r="AS150" s="623"/>
      <c r="AT150" s="623"/>
      <c r="AU150" s="623"/>
      <c r="AV150" s="623"/>
      <c r="AW150" s="623"/>
      <c r="AX150" s="623"/>
      <c r="AY150" s="623"/>
      <c r="AZ150" s="623"/>
      <c r="BA150" s="623"/>
      <c r="BB150" s="623"/>
    </row>
    <row r="151" spans="1:54" x14ac:dyDescent="0.25">
      <c r="A151" s="623"/>
      <c r="B151" s="623"/>
      <c r="C151" s="623"/>
      <c r="D151" s="623"/>
      <c r="E151" s="623"/>
      <c r="F151" s="623"/>
      <c r="G151" s="623"/>
      <c r="H151" s="623"/>
      <c r="I151" s="623"/>
      <c r="J151" s="623"/>
      <c r="K151" s="623"/>
      <c r="L151" s="623"/>
      <c r="M151" s="650"/>
      <c r="N151" s="651"/>
      <c r="O151" s="623"/>
      <c r="P151" s="623"/>
      <c r="Q151" s="623"/>
      <c r="R151" s="623"/>
      <c r="S151" s="623"/>
      <c r="T151" s="623"/>
      <c r="U151" s="623"/>
      <c r="V151" s="623"/>
      <c r="W151" s="623"/>
      <c r="X151" s="623"/>
      <c r="Y151" s="623"/>
      <c r="Z151" s="623"/>
      <c r="AA151" s="623"/>
      <c r="AB151" s="623"/>
      <c r="AC151" s="623"/>
      <c r="AD151" s="623"/>
      <c r="AE151" s="623"/>
      <c r="AF151" s="623"/>
      <c r="AG151" s="623"/>
      <c r="AH151" s="623"/>
      <c r="AI151" s="623"/>
      <c r="AJ151" s="623"/>
      <c r="AK151" s="623"/>
      <c r="AL151" s="623"/>
      <c r="AM151" s="623"/>
      <c r="AN151" s="623"/>
      <c r="AO151" s="623"/>
      <c r="AP151" s="623"/>
      <c r="AQ151" s="623"/>
      <c r="AR151" s="623"/>
      <c r="AS151" s="623"/>
      <c r="AT151" s="623"/>
      <c r="AU151" s="623"/>
      <c r="AV151" s="623"/>
      <c r="AW151" s="623"/>
      <c r="AX151" s="623"/>
      <c r="AY151" s="623"/>
      <c r="AZ151" s="623"/>
      <c r="BA151" s="623"/>
      <c r="BB151" s="623"/>
    </row>
    <row r="152" spans="1:54" x14ac:dyDescent="0.25">
      <c r="A152" s="623"/>
      <c r="B152" s="623"/>
      <c r="C152" s="623"/>
      <c r="D152" s="623"/>
      <c r="E152" s="623"/>
      <c r="F152" s="623"/>
      <c r="G152" s="623"/>
      <c r="H152" s="623"/>
      <c r="I152" s="623"/>
      <c r="J152" s="623"/>
      <c r="K152" s="623"/>
      <c r="L152" s="623"/>
      <c r="M152" s="650"/>
      <c r="N152" s="651"/>
      <c r="O152" s="623"/>
      <c r="P152" s="623"/>
      <c r="Q152" s="623"/>
      <c r="R152" s="623"/>
      <c r="S152" s="623"/>
      <c r="T152" s="623"/>
      <c r="U152" s="623"/>
      <c r="V152" s="623"/>
      <c r="W152" s="623"/>
      <c r="X152" s="623"/>
      <c r="Y152" s="623"/>
      <c r="Z152" s="623"/>
      <c r="AA152" s="623"/>
      <c r="AB152" s="623"/>
      <c r="AC152" s="623"/>
      <c r="AD152" s="623"/>
      <c r="AE152" s="623"/>
      <c r="AF152" s="623"/>
      <c r="AG152" s="623"/>
      <c r="AH152" s="623"/>
      <c r="AI152" s="623"/>
      <c r="AJ152" s="623"/>
      <c r="AK152" s="623"/>
      <c r="AL152" s="623"/>
      <c r="AM152" s="623"/>
      <c r="AN152" s="623"/>
      <c r="AO152" s="623"/>
      <c r="AP152" s="623"/>
      <c r="AQ152" s="623"/>
      <c r="AR152" s="623"/>
      <c r="AS152" s="623"/>
      <c r="AT152" s="623"/>
      <c r="AU152" s="623"/>
      <c r="AV152" s="623"/>
      <c r="AW152" s="623"/>
      <c r="AX152" s="623"/>
      <c r="AY152" s="623"/>
      <c r="AZ152" s="623"/>
      <c r="BA152" s="623"/>
      <c r="BB152" s="623"/>
    </row>
    <row r="153" spans="1:54" x14ac:dyDescent="0.25">
      <c r="A153" s="623"/>
      <c r="B153" s="623"/>
      <c r="C153" s="623"/>
      <c r="D153" s="623"/>
      <c r="E153" s="623"/>
      <c r="F153" s="623"/>
      <c r="G153" s="623"/>
      <c r="H153" s="623"/>
      <c r="I153" s="623"/>
      <c r="J153" s="623"/>
      <c r="K153" s="623"/>
      <c r="L153" s="623"/>
      <c r="M153" s="650"/>
      <c r="N153" s="651"/>
      <c r="O153" s="623"/>
      <c r="P153" s="623"/>
      <c r="Q153" s="623"/>
      <c r="R153" s="623"/>
      <c r="S153" s="623"/>
      <c r="T153" s="623"/>
      <c r="U153" s="623"/>
      <c r="V153" s="623"/>
      <c r="W153" s="623"/>
      <c r="X153" s="623"/>
      <c r="Y153" s="623"/>
      <c r="Z153" s="623"/>
      <c r="AA153" s="623"/>
      <c r="AB153" s="623"/>
      <c r="AC153" s="623"/>
      <c r="AD153" s="623"/>
      <c r="AE153" s="623"/>
      <c r="AF153" s="623"/>
      <c r="AG153" s="623"/>
      <c r="AH153" s="623"/>
      <c r="AI153" s="623"/>
      <c r="AJ153" s="623"/>
      <c r="AK153" s="623"/>
      <c r="AL153" s="623"/>
      <c r="AM153" s="623"/>
      <c r="AN153" s="623"/>
      <c r="AO153" s="623"/>
      <c r="AP153" s="623"/>
      <c r="AQ153" s="623"/>
      <c r="AR153" s="623"/>
      <c r="AS153" s="623"/>
      <c r="AT153" s="623"/>
      <c r="AU153" s="623"/>
      <c r="AV153" s="623"/>
      <c r="AW153" s="623"/>
      <c r="AX153" s="623"/>
      <c r="AY153" s="623"/>
      <c r="AZ153" s="623"/>
      <c r="BA153" s="623"/>
      <c r="BB153" s="623"/>
    </row>
    <row r="154" spans="1:54" x14ac:dyDescent="0.25">
      <c r="A154" s="623"/>
      <c r="B154" s="623"/>
      <c r="C154" s="623"/>
      <c r="D154" s="623"/>
      <c r="E154" s="623"/>
      <c r="F154" s="623"/>
      <c r="G154" s="623"/>
      <c r="H154" s="623"/>
      <c r="I154" s="623"/>
      <c r="J154" s="623"/>
      <c r="K154" s="623"/>
      <c r="L154" s="623"/>
      <c r="M154" s="650"/>
      <c r="N154" s="651"/>
      <c r="O154" s="623"/>
      <c r="P154" s="623"/>
      <c r="Q154" s="623"/>
      <c r="R154" s="623"/>
      <c r="S154" s="623"/>
      <c r="T154" s="623"/>
      <c r="U154" s="623"/>
      <c r="V154" s="623"/>
      <c r="W154" s="623"/>
      <c r="X154" s="623"/>
      <c r="Y154" s="623"/>
      <c r="Z154" s="623"/>
      <c r="AA154" s="623"/>
      <c r="AB154" s="623"/>
      <c r="AC154" s="623"/>
      <c r="AD154" s="623"/>
      <c r="AE154" s="623"/>
      <c r="AF154" s="623"/>
      <c r="AG154" s="623"/>
      <c r="AH154" s="623"/>
      <c r="AI154" s="623"/>
      <c r="AJ154" s="623"/>
      <c r="AK154" s="623"/>
      <c r="AL154" s="623"/>
      <c r="AM154" s="623"/>
      <c r="AN154" s="623"/>
      <c r="AO154" s="623"/>
      <c r="AP154" s="623"/>
      <c r="AQ154" s="623"/>
      <c r="AR154" s="623"/>
      <c r="AS154" s="623"/>
      <c r="AT154" s="623"/>
      <c r="AU154" s="623"/>
      <c r="AV154" s="623"/>
      <c r="AW154" s="623"/>
      <c r="AX154" s="623"/>
      <c r="AY154" s="623"/>
      <c r="AZ154" s="623"/>
      <c r="BA154" s="623"/>
      <c r="BB154" s="623"/>
    </row>
    <row r="155" spans="1:54" x14ac:dyDescent="0.25">
      <c r="A155" s="623"/>
      <c r="B155" s="623"/>
      <c r="C155" s="623"/>
      <c r="D155" s="623"/>
      <c r="E155" s="623"/>
      <c r="F155" s="623"/>
      <c r="G155" s="623"/>
      <c r="H155" s="623"/>
      <c r="I155" s="623"/>
      <c r="J155" s="623"/>
      <c r="K155" s="623"/>
      <c r="L155" s="623"/>
      <c r="M155" s="650"/>
      <c r="N155" s="651"/>
      <c r="O155" s="623"/>
      <c r="P155" s="623"/>
      <c r="Q155" s="623"/>
      <c r="R155" s="623"/>
      <c r="S155" s="623"/>
      <c r="T155" s="623"/>
      <c r="U155" s="623"/>
      <c r="V155" s="623"/>
      <c r="W155" s="623"/>
      <c r="X155" s="623"/>
      <c r="Y155" s="623"/>
      <c r="Z155" s="623"/>
      <c r="AA155" s="623"/>
      <c r="AB155" s="623"/>
      <c r="AC155" s="623"/>
      <c r="AD155" s="623"/>
      <c r="AE155" s="623"/>
      <c r="AF155" s="623"/>
      <c r="AG155" s="623"/>
      <c r="AH155" s="623"/>
      <c r="AI155" s="623"/>
      <c r="AJ155" s="623"/>
      <c r="AK155" s="623"/>
      <c r="AL155" s="623"/>
      <c r="AM155" s="623"/>
      <c r="AN155" s="623"/>
      <c r="AO155" s="623"/>
      <c r="AP155" s="623"/>
      <c r="AQ155" s="623"/>
      <c r="AR155" s="623"/>
      <c r="AS155" s="623"/>
      <c r="AT155" s="623"/>
      <c r="AU155" s="623"/>
      <c r="AV155" s="623"/>
      <c r="AW155" s="623"/>
      <c r="AX155" s="623"/>
      <c r="AY155" s="623"/>
      <c r="AZ155" s="623"/>
      <c r="BA155" s="623"/>
      <c r="BB155" s="623"/>
    </row>
    <row r="156" spans="1:54" x14ac:dyDescent="0.25">
      <c r="A156" s="623"/>
      <c r="B156" s="623"/>
      <c r="C156" s="623"/>
      <c r="D156" s="623"/>
      <c r="E156" s="623"/>
      <c r="F156" s="623"/>
      <c r="G156" s="623"/>
      <c r="H156" s="623"/>
      <c r="I156" s="623"/>
      <c r="J156" s="623"/>
      <c r="K156" s="623"/>
      <c r="L156" s="623"/>
      <c r="M156" s="650"/>
      <c r="N156" s="651"/>
      <c r="O156" s="623"/>
      <c r="P156" s="623"/>
      <c r="Q156" s="623"/>
      <c r="R156" s="623"/>
      <c r="S156" s="623"/>
      <c r="T156" s="623"/>
      <c r="U156" s="623"/>
      <c r="V156" s="623"/>
      <c r="W156" s="623"/>
      <c r="X156" s="623"/>
      <c r="Y156" s="623"/>
      <c r="Z156" s="623"/>
      <c r="AA156" s="623"/>
      <c r="AB156" s="623"/>
      <c r="AC156" s="623"/>
      <c r="AD156" s="623"/>
      <c r="AE156" s="623"/>
      <c r="AF156" s="623"/>
      <c r="AG156" s="623"/>
      <c r="AH156" s="623"/>
      <c r="AI156" s="623"/>
      <c r="AJ156" s="623"/>
      <c r="AK156" s="623"/>
      <c r="AL156" s="623"/>
      <c r="AM156" s="623"/>
      <c r="AN156" s="623"/>
      <c r="AO156" s="623"/>
      <c r="AP156" s="623"/>
      <c r="AQ156" s="623"/>
      <c r="AR156" s="623"/>
      <c r="AS156" s="623"/>
      <c r="AT156" s="623"/>
      <c r="AU156" s="623"/>
      <c r="AV156" s="623"/>
      <c r="AW156" s="623"/>
      <c r="AX156" s="623"/>
      <c r="AY156" s="623"/>
      <c r="AZ156" s="623"/>
      <c r="BA156" s="623"/>
      <c r="BB156" s="623"/>
    </row>
    <row r="157" spans="1:54" x14ac:dyDescent="0.25">
      <c r="A157" s="623"/>
      <c r="B157" s="623"/>
      <c r="C157" s="623"/>
      <c r="D157" s="623"/>
      <c r="E157" s="623"/>
      <c r="F157" s="623"/>
      <c r="G157" s="623"/>
      <c r="H157" s="623"/>
      <c r="I157" s="623"/>
      <c r="J157" s="623"/>
      <c r="K157" s="623"/>
      <c r="L157" s="623"/>
      <c r="M157" s="650"/>
      <c r="N157" s="651"/>
      <c r="O157" s="623"/>
      <c r="P157" s="623"/>
      <c r="Q157" s="623"/>
      <c r="R157" s="623"/>
      <c r="S157" s="623"/>
      <c r="T157" s="623"/>
      <c r="U157" s="623"/>
      <c r="V157" s="623"/>
      <c r="W157" s="623"/>
      <c r="X157" s="623"/>
      <c r="Y157" s="623"/>
      <c r="Z157" s="623"/>
      <c r="AA157" s="623"/>
      <c r="AB157" s="623"/>
      <c r="AC157" s="623"/>
      <c r="AD157" s="623"/>
      <c r="AE157" s="623"/>
      <c r="AF157" s="623"/>
      <c r="AG157" s="623"/>
      <c r="AH157" s="623"/>
      <c r="AI157" s="623"/>
      <c r="AJ157" s="623"/>
      <c r="AK157" s="623"/>
      <c r="AL157" s="623"/>
      <c r="AM157" s="623"/>
      <c r="AN157" s="623"/>
      <c r="AO157" s="623"/>
      <c r="AP157" s="623"/>
      <c r="AQ157" s="623"/>
      <c r="AR157" s="623"/>
      <c r="AS157" s="623"/>
      <c r="AT157" s="623"/>
      <c r="AU157" s="623"/>
      <c r="AV157" s="623"/>
      <c r="AW157" s="623"/>
      <c r="AX157" s="623"/>
      <c r="AY157" s="623"/>
      <c r="AZ157" s="623"/>
      <c r="BA157" s="623"/>
      <c r="BB157" s="623"/>
    </row>
    <row r="158" spans="1:54" x14ac:dyDescent="0.25">
      <c r="A158" s="623"/>
      <c r="B158" s="623"/>
      <c r="C158" s="623"/>
      <c r="D158" s="623"/>
      <c r="E158" s="623"/>
      <c r="F158" s="623"/>
      <c r="G158" s="623"/>
      <c r="H158" s="623"/>
      <c r="I158" s="623"/>
      <c r="J158" s="623"/>
      <c r="K158" s="623"/>
      <c r="L158" s="623"/>
      <c r="M158" s="650"/>
      <c r="N158" s="651"/>
      <c r="O158" s="623"/>
      <c r="P158" s="623"/>
      <c r="Q158" s="623"/>
      <c r="R158" s="623"/>
      <c r="S158" s="623"/>
      <c r="T158" s="623"/>
      <c r="U158" s="623"/>
      <c r="V158" s="623"/>
      <c r="W158" s="623"/>
      <c r="X158" s="623"/>
      <c r="Y158" s="623"/>
      <c r="Z158" s="623"/>
      <c r="AA158" s="623"/>
      <c r="AB158" s="623"/>
      <c r="AC158" s="623"/>
      <c r="AD158" s="623"/>
      <c r="AE158" s="623"/>
      <c r="AF158" s="623"/>
      <c r="AG158" s="623"/>
      <c r="AH158" s="623"/>
      <c r="AI158" s="623"/>
      <c r="AJ158" s="623"/>
      <c r="AK158" s="623"/>
      <c r="AL158" s="623"/>
      <c r="AM158" s="623"/>
      <c r="AN158" s="623"/>
      <c r="AO158" s="623"/>
      <c r="AP158" s="623"/>
      <c r="AQ158" s="623"/>
      <c r="AR158" s="623"/>
      <c r="AS158" s="623"/>
      <c r="AT158" s="623"/>
      <c r="AU158" s="623"/>
      <c r="AV158" s="623"/>
      <c r="AW158" s="623"/>
      <c r="AX158" s="623"/>
      <c r="AY158" s="623"/>
      <c r="AZ158" s="623"/>
      <c r="BA158" s="623"/>
      <c r="BB158" s="623"/>
    </row>
    <row r="159" spans="1:54" x14ac:dyDescent="0.25">
      <c r="A159" s="623"/>
      <c r="B159" s="623"/>
      <c r="C159" s="623"/>
      <c r="D159" s="623"/>
      <c r="E159" s="623"/>
      <c r="F159" s="623"/>
      <c r="G159" s="623"/>
      <c r="H159" s="623"/>
      <c r="I159" s="623"/>
      <c r="J159" s="623"/>
      <c r="K159" s="623"/>
      <c r="L159" s="623"/>
      <c r="M159" s="650"/>
      <c r="N159" s="651"/>
      <c r="O159" s="623"/>
      <c r="P159" s="623"/>
      <c r="Q159" s="623"/>
      <c r="R159" s="623"/>
      <c r="S159" s="623"/>
      <c r="T159" s="623"/>
      <c r="U159" s="623"/>
      <c r="V159" s="623"/>
      <c r="W159" s="623"/>
      <c r="X159" s="623"/>
      <c r="Y159" s="623"/>
      <c r="Z159" s="623"/>
      <c r="AA159" s="623"/>
      <c r="AB159" s="623"/>
      <c r="AC159" s="623"/>
      <c r="AD159" s="623"/>
      <c r="AE159" s="623"/>
      <c r="AF159" s="623"/>
      <c r="AG159" s="623"/>
      <c r="AH159" s="623"/>
      <c r="AI159" s="623"/>
      <c r="AJ159" s="623"/>
      <c r="AK159" s="623"/>
      <c r="AL159" s="623"/>
      <c r="AM159" s="623"/>
      <c r="AN159" s="623"/>
      <c r="AO159" s="623"/>
      <c r="AP159" s="623"/>
      <c r="AQ159" s="623"/>
      <c r="AR159" s="623"/>
      <c r="AS159" s="623"/>
      <c r="AT159" s="623"/>
      <c r="AU159" s="623"/>
      <c r="AV159" s="623"/>
      <c r="AW159" s="623"/>
      <c r="AX159" s="623"/>
      <c r="AY159" s="623"/>
      <c r="AZ159" s="623"/>
      <c r="BA159" s="623"/>
      <c r="BB159" s="623"/>
    </row>
    <row r="160" spans="1:54" x14ac:dyDescent="0.25">
      <c r="A160" s="623"/>
      <c r="B160" s="623"/>
      <c r="C160" s="623"/>
      <c r="D160" s="623"/>
      <c r="E160" s="623"/>
      <c r="F160" s="623"/>
      <c r="G160" s="623"/>
      <c r="H160" s="623"/>
      <c r="I160" s="623"/>
      <c r="J160" s="623"/>
      <c r="K160" s="623"/>
      <c r="L160" s="623"/>
      <c r="M160" s="650"/>
      <c r="N160" s="651"/>
      <c r="O160" s="623"/>
      <c r="P160" s="623"/>
      <c r="Q160" s="623"/>
      <c r="R160" s="623"/>
      <c r="S160" s="623"/>
      <c r="T160" s="623"/>
      <c r="U160" s="623"/>
      <c r="V160" s="623"/>
      <c r="W160" s="623"/>
      <c r="X160" s="623"/>
      <c r="Y160" s="623"/>
      <c r="Z160" s="623"/>
      <c r="AA160" s="623"/>
      <c r="AB160" s="623"/>
      <c r="AC160" s="623"/>
      <c r="AD160" s="623"/>
      <c r="AE160" s="623"/>
      <c r="AF160" s="623"/>
      <c r="AG160" s="623"/>
      <c r="AH160" s="623"/>
      <c r="AI160" s="623"/>
      <c r="AJ160" s="623"/>
      <c r="AK160" s="623"/>
      <c r="AL160" s="623"/>
      <c r="AM160" s="623"/>
      <c r="AN160" s="623"/>
      <c r="AO160" s="623"/>
      <c r="AP160" s="623"/>
      <c r="AQ160" s="623"/>
      <c r="AR160" s="623"/>
      <c r="AS160" s="623"/>
      <c r="AT160" s="623"/>
      <c r="AU160" s="623"/>
      <c r="AV160" s="623"/>
      <c r="AW160" s="623"/>
      <c r="AX160" s="623"/>
      <c r="AY160" s="623"/>
      <c r="AZ160" s="623"/>
      <c r="BA160" s="623"/>
      <c r="BB160" s="623"/>
    </row>
    <row r="161" spans="1:54" x14ac:dyDescent="0.25">
      <c r="A161" s="623"/>
      <c r="B161" s="623"/>
      <c r="C161" s="623"/>
      <c r="D161" s="623"/>
      <c r="E161" s="623"/>
      <c r="F161" s="623"/>
      <c r="G161" s="623"/>
      <c r="H161" s="623"/>
      <c r="I161" s="623"/>
      <c r="J161" s="623"/>
      <c r="K161" s="623"/>
      <c r="L161" s="623"/>
      <c r="M161" s="650"/>
      <c r="N161" s="651"/>
      <c r="O161" s="623"/>
      <c r="P161" s="623"/>
      <c r="Q161" s="623"/>
      <c r="R161" s="623"/>
      <c r="S161" s="623"/>
      <c r="T161" s="623"/>
      <c r="U161" s="623"/>
      <c r="V161" s="623"/>
      <c r="W161" s="623"/>
      <c r="X161" s="623"/>
      <c r="Y161" s="623"/>
      <c r="Z161" s="623"/>
      <c r="AA161" s="623"/>
      <c r="AB161" s="623"/>
      <c r="AC161" s="623"/>
      <c r="AD161" s="623"/>
      <c r="AE161" s="623"/>
      <c r="AF161" s="623"/>
      <c r="AG161" s="623"/>
      <c r="AH161" s="623"/>
      <c r="AI161" s="623"/>
      <c r="AJ161" s="623"/>
      <c r="AK161" s="623"/>
      <c r="AL161" s="623"/>
      <c r="AM161" s="623"/>
      <c r="AN161" s="623"/>
      <c r="AO161" s="623"/>
      <c r="AP161" s="623"/>
      <c r="AQ161" s="623"/>
      <c r="AR161" s="623"/>
      <c r="AS161" s="623"/>
      <c r="AT161" s="623"/>
      <c r="AU161" s="623"/>
      <c r="AV161" s="623"/>
      <c r="AW161" s="623"/>
      <c r="AX161" s="623"/>
      <c r="AY161" s="623"/>
      <c r="AZ161" s="623"/>
      <c r="BA161" s="623"/>
      <c r="BB161" s="623"/>
    </row>
    <row r="162" spans="1:54" x14ac:dyDescent="0.25">
      <c r="A162" s="623"/>
      <c r="B162" s="623"/>
      <c r="C162" s="623"/>
      <c r="D162" s="623"/>
      <c r="E162" s="623"/>
      <c r="F162" s="623"/>
      <c r="G162" s="623"/>
      <c r="H162" s="623"/>
      <c r="I162" s="623"/>
      <c r="J162" s="623"/>
      <c r="K162" s="623"/>
      <c r="L162" s="623"/>
      <c r="M162" s="650"/>
      <c r="N162" s="651"/>
      <c r="O162" s="623"/>
      <c r="P162" s="623"/>
      <c r="Q162" s="623"/>
      <c r="R162" s="623"/>
      <c r="S162" s="623"/>
      <c r="T162" s="623"/>
      <c r="U162" s="623"/>
      <c r="V162" s="623"/>
      <c r="W162" s="623"/>
      <c r="X162" s="623"/>
      <c r="Y162" s="623"/>
      <c r="Z162" s="623"/>
      <c r="AA162" s="623"/>
      <c r="AB162" s="623"/>
      <c r="AC162" s="623"/>
      <c r="AD162" s="623"/>
      <c r="AE162" s="623"/>
      <c r="AF162" s="623"/>
      <c r="AG162" s="623"/>
      <c r="AH162" s="623"/>
      <c r="AI162" s="623"/>
      <c r="AJ162" s="623"/>
      <c r="AK162" s="623"/>
      <c r="AL162" s="623"/>
      <c r="AM162" s="623"/>
      <c r="AN162" s="623"/>
      <c r="AO162" s="623"/>
      <c r="AP162" s="623"/>
      <c r="AQ162" s="623"/>
      <c r="AR162" s="623"/>
      <c r="AS162" s="623"/>
      <c r="AT162" s="623"/>
      <c r="AU162" s="623"/>
      <c r="AV162" s="623"/>
      <c r="AW162" s="623"/>
      <c r="AX162" s="623"/>
      <c r="AY162" s="623"/>
      <c r="AZ162" s="623"/>
      <c r="BA162" s="623"/>
      <c r="BB162" s="623"/>
    </row>
    <row r="163" spans="1:54" x14ac:dyDescent="0.25">
      <c r="A163" s="623"/>
      <c r="B163" s="623"/>
      <c r="C163" s="623"/>
      <c r="D163" s="623"/>
      <c r="E163" s="623"/>
      <c r="F163" s="623"/>
      <c r="G163" s="623"/>
      <c r="H163" s="623"/>
      <c r="I163" s="623"/>
      <c r="J163" s="623"/>
      <c r="K163" s="623"/>
      <c r="L163" s="623"/>
      <c r="M163" s="650"/>
      <c r="N163" s="651"/>
      <c r="O163" s="623"/>
      <c r="P163" s="623"/>
      <c r="Q163" s="623"/>
      <c r="R163" s="623"/>
      <c r="S163" s="623"/>
      <c r="T163" s="623"/>
      <c r="U163" s="623"/>
      <c r="V163" s="623"/>
      <c r="W163" s="623"/>
      <c r="X163" s="623"/>
      <c r="Y163" s="623"/>
      <c r="Z163" s="623"/>
      <c r="AA163" s="623"/>
      <c r="AB163" s="623"/>
      <c r="AC163" s="623"/>
      <c r="AD163" s="623"/>
      <c r="AE163" s="623"/>
      <c r="AF163" s="623"/>
      <c r="AG163" s="623"/>
      <c r="AH163" s="623"/>
      <c r="AI163" s="623"/>
      <c r="AJ163" s="623"/>
      <c r="AK163" s="623"/>
      <c r="AL163" s="623"/>
      <c r="AM163" s="623"/>
      <c r="AN163" s="623"/>
      <c r="AO163" s="623"/>
      <c r="AP163" s="623"/>
      <c r="AQ163" s="623"/>
      <c r="AR163" s="623"/>
      <c r="AS163" s="623"/>
      <c r="AT163" s="623"/>
      <c r="AU163" s="623"/>
      <c r="AV163" s="623"/>
      <c r="AW163" s="623"/>
      <c r="AX163" s="623"/>
      <c r="AY163" s="623"/>
      <c r="AZ163" s="623"/>
      <c r="BA163" s="623"/>
      <c r="BB163" s="623"/>
    </row>
    <row r="164" spans="1:54" x14ac:dyDescent="0.25">
      <c r="A164" s="623"/>
      <c r="B164" s="623"/>
      <c r="C164" s="623"/>
      <c r="D164" s="623"/>
      <c r="E164" s="623"/>
      <c r="F164" s="623"/>
      <c r="G164" s="623"/>
      <c r="H164" s="623"/>
      <c r="I164" s="623"/>
      <c r="J164" s="623"/>
      <c r="K164" s="623"/>
      <c r="L164" s="623"/>
      <c r="M164" s="650"/>
      <c r="N164" s="651"/>
      <c r="O164" s="623"/>
      <c r="P164" s="623"/>
      <c r="Q164" s="623"/>
      <c r="R164" s="623"/>
      <c r="S164" s="623"/>
      <c r="T164" s="623"/>
      <c r="U164" s="623"/>
      <c r="V164" s="623"/>
      <c r="W164" s="623"/>
      <c r="X164" s="623"/>
      <c r="Y164" s="623"/>
      <c r="Z164" s="623"/>
      <c r="AA164" s="623"/>
      <c r="AB164" s="623"/>
      <c r="AC164" s="623"/>
      <c r="AD164" s="623"/>
      <c r="AE164" s="623"/>
      <c r="AF164" s="623"/>
      <c r="AG164" s="623"/>
      <c r="AH164" s="623"/>
      <c r="AI164" s="623"/>
      <c r="AJ164" s="623"/>
      <c r="AK164" s="623"/>
      <c r="AL164" s="623"/>
      <c r="AM164" s="623"/>
      <c r="AN164" s="623"/>
      <c r="AO164" s="623"/>
      <c r="AP164" s="623"/>
      <c r="AQ164" s="623"/>
      <c r="AR164" s="623"/>
      <c r="AS164" s="623"/>
      <c r="AT164" s="623"/>
      <c r="AU164" s="623"/>
      <c r="AV164" s="623"/>
      <c r="AW164" s="623"/>
      <c r="AX164" s="623"/>
      <c r="AY164" s="623"/>
      <c r="AZ164" s="623"/>
      <c r="BA164" s="623"/>
      <c r="BB164" s="623"/>
    </row>
    <row r="165" spans="1:54" x14ac:dyDescent="0.25">
      <c r="A165" s="623"/>
      <c r="B165" s="623"/>
      <c r="C165" s="623"/>
      <c r="D165" s="623"/>
      <c r="E165" s="623"/>
      <c r="F165" s="623"/>
      <c r="G165" s="623"/>
      <c r="H165" s="623"/>
      <c r="I165" s="623"/>
      <c r="J165" s="623"/>
      <c r="K165" s="623"/>
      <c r="L165" s="623"/>
      <c r="M165" s="650"/>
      <c r="N165" s="651"/>
      <c r="O165" s="623"/>
      <c r="P165" s="623"/>
      <c r="Q165" s="623"/>
      <c r="R165" s="623"/>
      <c r="S165" s="623"/>
      <c r="T165" s="623"/>
      <c r="U165" s="623"/>
      <c r="V165" s="623"/>
      <c r="W165" s="623"/>
      <c r="X165" s="623"/>
      <c r="Y165" s="623"/>
      <c r="Z165" s="623"/>
      <c r="AA165" s="623"/>
      <c r="AB165" s="623"/>
      <c r="AC165" s="623"/>
      <c r="AD165" s="623"/>
      <c r="AE165" s="623"/>
      <c r="AF165" s="623"/>
      <c r="AG165" s="623"/>
      <c r="AH165" s="623"/>
      <c r="AI165" s="623"/>
      <c r="AJ165" s="623"/>
      <c r="AK165" s="623"/>
      <c r="AL165" s="623"/>
      <c r="AM165" s="623"/>
      <c r="AN165" s="623"/>
      <c r="AO165" s="623"/>
      <c r="AP165" s="623"/>
      <c r="AQ165" s="623"/>
      <c r="AR165" s="623"/>
      <c r="AS165" s="623"/>
      <c r="AT165" s="623"/>
      <c r="AU165" s="623"/>
      <c r="AV165" s="623"/>
      <c r="AW165" s="623"/>
      <c r="AX165" s="623"/>
      <c r="AY165" s="623"/>
      <c r="AZ165" s="623"/>
      <c r="BA165" s="623"/>
      <c r="BB165" s="623"/>
    </row>
    <row r="166" spans="1:54" x14ac:dyDescent="0.25">
      <c r="A166" s="623"/>
      <c r="B166" s="623"/>
      <c r="C166" s="623"/>
      <c r="D166" s="623"/>
      <c r="E166" s="623"/>
      <c r="F166" s="623"/>
      <c r="G166" s="623"/>
      <c r="H166" s="623"/>
      <c r="I166" s="623"/>
      <c r="J166" s="623"/>
      <c r="K166" s="623"/>
      <c r="L166" s="623"/>
      <c r="M166" s="650"/>
      <c r="N166" s="651"/>
      <c r="O166" s="623"/>
      <c r="P166" s="623"/>
      <c r="Q166" s="623"/>
      <c r="R166" s="623"/>
      <c r="S166" s="623"/>
      <c r="T166" s="623"/>
      <c r="U166" s="623"/>
      <c r="V166" s="623"/>
      <c r="W166" s="623"/>
      <c r="X166" s="623"/>
      <c r="Y166" s="623"/>
      <c r="Z166" s="623"/>
      <c r="AA166" s="623"/>
      <c r="AB166" s="623"/>
      <c r="AC166" s="623"/>
      <c r="AD166" s="623"/>
      <c r="AE166" s="623"/>
      <c r="AF166" s="623"/>
      <c r="AG166" s="623"/>
      <c r="AH166" s="623"/>
      <c r="AI166" s="623"/>
      <c r="AJ166" s="623"/>
      <c r="AK166" s="623"/>
      <c r="AL166" s="623"/>
      <c r="AM166" s="623"/>
      <c r="AN166" s="623"/>
      <c r="AO166" s="623"/>
      <c r="AP166" s="623"/>
      <c r="AQ166" s="623"/>
      <c r="AR166" s="623"/>
      <c r="AS166" s="623"/>
      <c r="AT166" s="623"/>
      <c r="AU166" s="623"/>
      <c r="AV166" s="623"/>
      <c r="AW166" s="623"/>
      <c r="AX166" s="623"/>
      <c r="AY166" s="623"/>
      <c r="AZ166" s="623"/>
      <c r="BA166" s="623"/>
      <c r="BB166" s="623"/>
    </row>
    <row r="167" spans="1:54" x14ac:dyDescent="0.25">
      <c r="A167" s="623"/>
      <c r="B167" s="623"/>
      <c r="C167" s="623"/>
      <c r="D167" s="623"/>
      <c r="E167" s="623"/>
      <c r="F167" s="623"/>
      <c r="G167" s="623"/>
      <c r="H167" s="623"/>
      <c r="I167" s="623"/>
      <c r="J167" s="623"/>
      <c r="K167" s="623"/>
      <c r="L167" s="623"/>
      <c r="M167" s="650"/>
      <c r="N167" s="651"/>
      <c r="O167" s="623"/>
      <c r="P167" s="623"/>
      <c r="Q167" s="623"/>
      <c r="R167" s="623"/>
      <c r="S167" s="623"/>
      <c r="T167" s="623"/>
      <c r="U167" s="623"/>
      <c r="V167" s="623"/>
      <c r="W167" s="623"/>
      <c r="X167" s="623"/>
      <c r="Y167" s="623"/>
      <c r="Z167" s="623"/>
      <c r="AA167" s="623"/>
      <c r="AB167" s="623"/>
      <c r="AC167" s="623"/>
      <c r="AD167" s="623"/>
      <c r="AE167" s="623"/>
      <c r="AF167" s="623"/>
      <c r="AG167" s="623"/>
      <c r="AH167" s="623"/>
      <c r="AI167" s="623"/>
      <c r="AJ167" s="623"/>
      <c r="AK167" s="623"/>
      <c r="AL167" s="623"/>
      <c r="AM167" s="623"/>
      <c r="AN167" s="623"/>
      <c r="AO167" s="623"/>
      <c r="AP167" s="623"/>
      <c r="AQ167" s="623"/>
      <c r="AR167" s="623"/>
      <c r="AS167" s="623"/>
      <c r="AT167" s="623"/>
      <c r="AU167" s="623"/>
      <c r="AV167" s="623"/>
      <c r="AW167" s="623"/>
      <c r="AX167" s="623"/>
      <c r="AY167" s="623"/>
      <c r="AZ167" s="623"/>
      <c r="BA167" s="623"/>
      <c r="BB167" s="623"/>
    </row>
    <row r="168" spans="1:54" x14ac:dyDescent="0.25">
      <c r="A168" s="623"/>
      <c r="B168" s="623"/>
      <c r="C168" s="623"/>
      <c r="D168" s="623"/>
      <c r="E168" s="623"/>
      <c r="F168" s="623"/>
      <c r="G168" s="623"/>
      <c r="H168" s="623"/>
      <c r="I168" s="623"/>
      <c r="J168" s="623"/>
      <c r="K168" s="623"/>
      <c r="L168" s="623"/>
      <c r="M168" s="650"/>
      <c r="N168" s="651"/>
      <c r="O168" s="623"/>
      <c r="P168" s="623"/>
      <c r="Q168" s="623"/>
      <c r="R168" s="623"/>
      <c r="S168" s="623"/>
      <c r="T168" s="623"/>
      <c r="U168" s="623"/>
      <c r="V168" s="623"/>
      <c r="W168" s="623"/>
      <c r="X168" s="623"/>
      <c r="Y168" s="623"/>
      <c r="Z168" s="623"/>
      <c r="AA168" s="623"/>
      <c r="AB168" s="623"/>
      <c r="AC168" s="623"/>
      <c r="AD168" s="623"/>
      <c r="AE168" s="623"/>
      <c r="AF168" s="623"/>
      <c r="AG168" s="623"/>
      <c r="AH168" s="623"/>
      <c r="AI168" s="623"/>
      <c r="AJ168" s="623"/>
      <c r="AK168" s="623"/>
      <c r="AL168" s="623"/>
      <c r="AM168" s="623"/>
      <c r="AN168" s="623"/>
      <c r="AO168" s="623"/>
      <c r="AP168" s="623"/>
      <c r="AQ168" s="623"/>
      <c r="AR168" s="623"/>
      <c r="AS168" s="623"/>
      <c r="AT168" s="623"/>
      <c r="AU168" s="623"/>
      <c r="AV168" s="623"/>
      <c r="AW168" s="623"/>
      <c r="AX168" s="623"/>
      <c r="AY168" s="623"/>
      <c r="AZ168" s="623"/>
      <c r="BA168" s="623"/>
      <c r="BB168" s="623"/>
    </row>
    <row r="169" spans="1:54" x14ac:dyDescent="0.25">
      <c r="A169" s="623"/>
      <c r="B169" s="623"/>
      <c r="C169" s="623"/>
      <c r="D169" s="623"/>
      <c r="E169" s="623"/>
      <c r="F169" s="623"/>
      <c r="G169" s="623"/>
      <c r="H169" s="623"/>
      <c r="I169" s="623"/>
      <c r="J169" s="623"/>
      <c r="K169" s="623"/>
      <c r="L169" s="623"/>
      <c r="M169" s="650"/>
      <c r="N169" s="651"/>
      <c r="O169" s="623"/>
      <c r="P169" s="623"/>
      <c r="Q169" s="623"/>
      <c r="R169" s="623"/>
      <c r="S169" s="623"/>
      <c r="T169" s="623"/>
      <c r="U169" s="623"/>
      <c r="V169" s="623"/>
      <c r="W169" s="623"/>
      <c r="X169" s="623"/>
      <c r="Y169" s="623"/>
      <c r="Z169" s="623"/>
      <c r="AA169" s="623"/>
      <c r="AB169" s="623"/>
      <c r="AC169" s="623"/>
      <c r="AD169" s="623"/>
      <c r="AE169" s="623"/>
      <c r="AF169" s="623"/>
      <c r="AG169" s="623"/>
      <c r="AH169" s="623"/>
      <c r="AI169" s="623"/>
      <c r="AJ169" s="623"/>
      <c r="AK169" s="623"/>
      <c r="AL169" s="623"/>
      <c r="AM169" s="623"/>
      <c r="AN169" s="623"/>
      <c r="AO169" s="623"/>
      <c r="AP169" s="623"/>
      <c r="AQ169" s="623"/>
      <c r="AR169" s="623"/>
      <c r="AS169" s="623"/>
      <c r="AT169" s="623"/>
      <c r="AU169" s="623"/>
      <c r="AV169" s="623"/>
      <c r="AW169" s="623"/>
      <c r="AX169" s="623"/>
      <c r="AY169" s="623"/>
      <c r="AZ169" s="623"/>
      <c r="BA169" s="623"/>
      <c r="BB169" s="623"/>
    </row>
    <row r="170" spans="1:54" x14ac:dyDescent="0.25">
      <c r="A170" s="623"/>
      <c r="B170" s="623"/>
      <c r="C170" s="623"/>
      <c r="D170" s="623"/>
      <c r="E170" s="623"/>
      <c r="F170" s="623"/>
      <c r="G170" s="623"/>
      <c r="H170" s="623"/>
      <c r="I170" s="623"/>
      <c r="J170" s="623"/>
      <c r="K170" s="623"/>
      <c r="L170" s="623"/>
      <c r="M170" s="650"/>
      <c r="N170" s="651"/>
      <c r="O170" s="623"/>
      <c r="P170" s="623"/>
      <c r="Q170" s="623"/>
      <c r="R170" s="623"/>
      <c r="S170" s="623"/>
      <c r="T170" s="623"/>
      <c r="U170" s="623"/>
      <c r="V170" s="623"/>
      <c r="W170" s="623"/>
      <c r="X170" s="623"/>
      <c r="Y170" s="623"/>
      <c r="Z170" s="623"/>
      <c r="AA170" s="623"/>
      <c r="AB170" s="623"/>
      <c r="AC170" s="623"/>
      <c r="AD170" s="623"/>
      <c r="AE170" s="623"/>
      <c r="AF170" s="623"/>
      <c r="AG170" s="623"/>
      <c r="AH170" s="623"/>
      <c r="AI170" s="623"/>
      <c r="AJ170" s="623"/>
      <c r="AK170" s="623"/>
      <c r="AL170" s="623"/>
      <c r="AM170" s="623"/>
      <c r="AN170" s="623"/>
      <c r="AO170" s="623"/>
      <c r="AP170" s="623"/>
      <c r="AQ170" s="623"/>
      <c r="AR170" s="623"/>
      <c r="AS170" s="623"/>
      <c r="AT170" s="623"/>
      <c r="AU170" s="623"/>
      <c r="AV170" s="623"/>
      <c r="AW170" s="623"/>
      <c r="AX170" s="623"/>
      <c r="AY170" s="623"/>
      <c r="AZ170" s="623"/>
      <c r="BA170" s="623"/>
      <c r="BB170" s="623"/>
    </row>
    <row r="171" spans="1:54" x14ac:dyDescent="0.25">
      <c r="A171" s="623"/>
      <c r="B171" s="623"/>
      <c r="C171" s="623"/>
      <c r="D171" s="623"/>
      <c r="E171" s="623"/>
      <c r="F171" s="623"/>
      <c r="G171" s="623"/>
      <c r="H171" s="623"/>
      <c r="I171" s="623"/>
      <c r="J171" s="623"/>
      <c r="K171" s="623"/>
      <c r="L171" s="623"/>
      <c r="M171" s="650"/>
      <c r="N171" s="651"/>
      <c r="O171" s="623"/>
      <c r="P171" s="623"/>
      <c r="Q171" s="623"/>
      <c r="R171" s="623"/>
      <c r="S171" s="623"/>
      <c r="T171" s="623"/>
      <c r="U171" s="623"/>
      <c r="V171" s="623"/>
      <c r="W171" s="623"/>
      <c r="X171" s="623"/>
      <c r="Y171" s="623"/>
      <c r="Z171" s="623"/>
      <c r="AA171" s="623"/>
      <c r="AB171" s="623"/>
      <c r="AC171" s="623"/>
      <c r="AD171" s="623"/>
      <c r="AE171" s="623"/>
      <c r="AF171" s="623"/>
      <c r="AG171" s="623"/>
      <c r="AH171" s="623"/>
      <c r="AI171" s="623"/>
      <c r="AJ171" s="623"/>
      <c r="AK171" s="623"/>
      <c r="AL171" s="623"/>
      <c r="AM171" s="623"/>
      <c r="AN171" s="623"/>
      <c r="AO171" s="623"/>
      <c r="AP171" s="623"/>
      <c r="AQ171" s="623"/>
      <c r="AR171" s="623"/>
      <c r="AS171" s="623"/>
      <c r="AT171" s="623"/>
      <c r="AU171" s="623"/>
      <c r="AV171" s="623"/>
      <c r="AW171" s="623"/>
      <c r="AX171" s="623"/>
      <c r="AY171" s="623"/>
      <c r="AZ171" s="623"/>
      <c r="BA171" s="623"/>
      <c r="BB171" s="623"/>
    </row>
    <row r="172" spans="1:54" x14ac:dyDescent="0.25">
      <c r="A172" s="623"/>
      <c r="B172" s="623"/>
      <c r="C172" s="623"/>
      <c r="D172" s="623"/>
      <c r="E172" s="623"/>
      <c r="F172" s="623"/>
      <c r="G172" s="623"/>
      <c r="H172" s="623"/>
      <c r="I172" s="623"/>
      <c r="J172" s="623"/>
      <c r="K172" s="623"/>
      <c r="L172" s="623"/>
      <c r="M172" s="650"/>
      <c r="N172" s="651"/>
      <c r="O172" s="623"/>
      <c r="P172" s="623"/>
      <c r="Q172" s="623"/>
      <c r="R172" s="623"/>
      <c r="S172" s="623"/>
      <c r="T172" s="623"/>
      <c r="U172" s="623"/>
      <c r="V172" s="623"/>
      <c r="W172" s="623"/>
      <c r="X172" s="623"/>
      <c r="Y172" s="623"/>
      <c r="Z172" s="623"/>
      <c r="AA172" s="623"/>
      <c r="AB172" s="623"/>
      <c r="AC172" s="623"/>
      <c r="AD172" s="623"/>
      <c r="AE172" s="623"/>
      <c r="AF172" s="623"/>
      <c r="AG172" s="623"/>
      <c r="AH172" s="623"/>
      <c r="AI172" s="623"/>
      <c r="AJ172" s="623"/>
      <c r="AK172" s="623"/>
      <c r="AL172" s="623"/>
      <c r="AM172" s="623"/>
      <c r="AN172" s="623"/>
      <c r="AO172" s="623"/>
      <c r="AP172" s="623"/>
      <c r="AQ172" s="623"/>
      <c r="AR172" s="623"/>
      <c r="AS172" s="623"/>
      <c r="AT172" s="623"/>
      <c r="AU172" s="623"/>
      <c r="AV172" s="623"/>
      <c r="AW172" s="623"/>
      <c r="AX172" s="623"/>
      <c r="AY172" s="623"/>
      <c r="AZ172" s="623"/>
      <c r="BA172" s="623"/>
      <c r="BB172" s="623"/>
    </row>
    <row r="173" spans="1:54" x14ac:dyDescent="0.25">
      <c r="A173" s="623"/>
      <c r="B173" s="623"/>
      <c r="C173" s="623"/>
      <c r="D173" s="623"/>
      <c r="E173" s="623"/>
      <c r="F173" s="623"/>
      <c r="G173" s="623"/>
      <c r="H173" s="623"/>
      <c r="I173" s="623"/>
      <c r="J173" s="623"/>
      <c r="K173" s="623"/>
      <c r="L173" s="623"/>
      <c r="M173" s="650"/>
      <c r="N173" s="651"/>
      <c r="O173" s="623"/>
      <c r="P173" s="623"/>
      <c r="Q173" s="623"/>
      <c r="R173" s="623"/>
      <c r="S173" s="623"/>
      <c r="T173" s="623"/>
      <c r="U173" s="623"/>
      <c r="V173" s="623"/>
      <c r="W173" s="623"/>
      <c r="X173" s="623"/>
      <c r="Y173" s="623"/>
      <c r="Z173" s="623"/>
      <c r="AA173" s="623"/>
      <c r="AB173" s="623"/>
      <c r="AC173" s="623"/>
      <c r="AD173" s="623"/>
      <c r="AE173" s="623"/>
      <c r="AF173" s="623"/>
      <c r="AG173" s="623"/>
      <c r="AH173" s="623"/>
      <c r="AI173" s="623"/>
      <c r="AJ173" s="623"/>
      <c r="AK173" s="623"/>
      <c r="AL173" s="623"/>
      <c r="AM173" s="623"/>
      <c r="AN173" s="623"/>
      <c r="AO173" s="623"/>
      <c r="AP173" s="623"/>
      <c r="AQ173" s="623"/>
      <c r="AR173" s="623"/>
      <c r="AS173" s="623"/>
      <c r="AT173" s="623"/>
      <c r="AU173" s="623"/>
      <c r="AV173" s="623"/>
      <c r="AW173" s="623"/>
      <c r="AX173" s="623"/>
      <c r="AY173" s="623"/>
      <c r="AZ173" s="623"/>
      <c r="BA173" s="623"/>
      <c r="BB173" s="623"/>
    </row>
    <row r="174" spans="1:54" x14ac:dyDescent="0.25">
      <c r="A174" s="623"/>
      <c r="B174" s="623"/>
      <c r="C174" s="623"/>
      <c r="D174" s="623"/>
      <c r="E174" s="623"/>
      <c r="F174" s="623"/>
      <c r="G174" s="623"/>
      <c r="H174" s="623"/>
      <c r="I174" s="623"/>
      <c r="J174" s="623"/>
      <c r="K174" s="623"/>
      <c r="L174" s="623"/>
      <c r="M174" s="650"/>
      <c r="N174" s="651"/>
      <c r="O174" s="623"/>
      <c r="P174" s="623"/>
      <c r="Q174" s="623"/>
      <c r="R174" s="623"/>
      <c r="S174" s="623"/>
      <c r="T174" s="623"/>
      <c r="U174" s="623"/>
      <c r="V174" s="623"/>
      <c r="W174" s="623"/>
      <c r="X174" s="623"/>
      <c r="Y174" s="623"/>
      <c r="Z174" s="623"/>
      <c r="AA174" s="623"/>
      <c r="AB174" s="623"/>
      <c r="AC174" s="623"/>
      <c r="AD174" s="623"/>
      <c r="AE174" s="623"/>
      <c r="AF174" s="623"/>
      <c r="AG174" s="623"/>
      <c r="AH174" s="623"/>
      <c r="AI174" s="623"/>
      <c r="AJ174" s="623"/>
      <c r="AK174" s="623"/>
      <c r="AL174" s="623"/>
      <c r="AM174" s="623"/>
      <c r="AN174" s="623"/>
      <c r="AO174" s="623"/>
      <c r="AP174" s="623"/>
      <c r="AQ174" s="623"/>
      <c r="AR174" s="623"/>
      <c r="AS174" s="623"/>
      <c r="AT174" s="623"/>
      <c r="AU174" s="623"/>
      <c r="AV174" s="623"/>
      <c r="AW174" s="623"/>
      <c r="AX174" s="623"/>
      <c r="AY174" s="623"/>
      <c r="AZ174" s="623"/>
      <c r="BA174" s="623"/>
      <c r="BB174" s="623"/>
    </row>
    <row r="175" spans="1:54" x14ac:dyDescent="0.25">
      <c r="A175" s="623"/>
      <c r="B175" s="623"/>
      <c r="C175" s="623"/>
      <c r="D175" s="623"/>
      <c r="E175" s="623"/>
      <c r="F175" s="623"/>
      <c r="G175" s="623"/>
      <c r="H175" s="623"/>
      <c r="I175" s="623"/>
      <c r="J175" s="623"/>
      <c r="K175" s="623"/>
      <c r="L175" s="623"/>
      <c r="M175" s="650"/>
      <c r="N175" s="651"/>
      <c r="O175" s="623"/>
      <c r="P175" s="623"/>
      <c r="Q175" s="623"/>
      <c r="R175" s="623"/>
      <c r="S175" s="623"/>
      <c r="T175" s="623"/>
      <c r="U175" s="623"/>
      <c r="V175" s="623"/>
      <c r="W175" s="623"/>
      <c r="X175" s="623"/>
      <c r="Y175" s="623"/>
      <c r="Z175" s="623"/>
      <c r="AA175" s="623"/>
      <c r="AB175" s="623"/>
      <c r="AC175" s="623"/>
      <c r="AD175" s="623"/>
      <c r="AE175" s="623"/>
      <c r="AF175" s="623"/>
      <c r="AG175" s="623"/>
      <c r="AH175" s="623"/>
      <c r="AI175" s="623"/>
      <c r="AJ175" s="623"/>
      <c r="AK175" s="623"/>
      <c r="AL175" s="623"/>
      <c r="AM175" s="623"/>
      <c r="AN175" s="623"/>
      <c r="AO175" s="623"/>
      <c r="AP175" s="623"/>
      <c r="AQ175" s="623"/>
      <c r="AR175" s="623"/>
      <c r="AS175" s="623"/>
      <c r="AT175" s="623"/>
      <c r="AU175" s="623"/>
      <c r="AV175" s="623"/>
      <c r="AW175" s="623"/>
      <c r="AX175" s="623"/>
      <c r="AY175" s="623"/>
      <c r="AZ175" s="623"/>
      <c r="BA175" s="623"/>
      <c r="BB175" s="623"/>
    </row>
    <row r="176" spans="1:54" x14ac:dyDescent="0.25">
      <c r="A176" s="623"/>
      <c r="B176" s="623"/>
      <c r="C176" s="623"/>
      <c r="D176" s="623"/>
      <c r="E176" s="623"/>
      <c r="F176" s="623"/>
      <c r="G176" s="623"/>
      <c r="H176" s="623"/>
      <c r="I176" s="623"/>
      <c r="J176" s="623"/>
      <c r="K176" s="623"/>
      <c r="L176" s="623"/>
      <c r="M176" s="650"/>
      <c r="N176" s="651"/>
      <c r="O176" s="623"/>
      <c r="P176" s="623"/>
      <c r="Q176" s="623"/>
      <c r="R176" s="623"/>
      <c r="S176" s="623"/>
      <c r="T176" s="623"/>
      <c r="U176" s="623"/>
      <c r="V176" s="623"/>
      <c r="W176" s="623"/>
      <c r="X176" s="623"/>
      <c r="Y176" s="623"/>
      <c r="Z176" s="623"/>
      <c r="AA176" s="623"/>
      <c r="AB176" s="623"/>
      <c r="AC176" s="623"/>
      <c r="AD176" s="623"/>
      <c r="AE176" s="623"/>
      <c r="AF176" s="623"/>
      <c r="AG176" s="623"/>
      <c r="AH176" s="623"/>
      <c r="AI176" s="623"/>
      <c r="AJ176" s="623"/>
      <c r="AK176" s="623"/>
      <c r="AL176" s="623"/>
      <c r="AM176" s="623"/>
      <c r="AN176" s="623"/>
      <c r="AO176" s="623"/>
      <c r="AP176" s="623"/>
      <c r="AQ176" s="623"/>
      <c r="AR176" s="623"/>
      <c r="AS176" s="623"/>
      <c r="AT176" s="623"/>
      <c r="AU176" s="623"/>
      <c r="AV176" s="623"/>
      <c r="AW176" s="623"/>
      <c r="AX176" s="623"/>
      <c r="AY176" s="623"/>
      <c r="AZ176" s="623"/>
      <c r="BA176" s="623"/>
      <c r="BB176" s="623"/>
    </row>
    <row r="177" spans="1:54" x14ac:dyDescent="0.25">
      <c r="A177" s="623"/>
      <c r="B177" s="623"/>
      <c r="C177" s="623"/>
      <c r="D177" s="623"/>
      <c r="E177" s="623"/>
      <c r="F177" s="623"/>
      <c r="G177" s="623"/>
      <c r="H177" s="623"/>
      <c r="I177" s="623"/>
      <c r="J177" s="623"/>
      <c r="K177" s="623"/>
      <c r="L177" s="623"/>
      <c r="M177" s="650"/>
      <c r="N177" s="651"/>
      <c r="O177" s="623"/>
      <c r="P177" s="623"/>
      <c r="Q177" s="623"/>
      <c r="R177" s="623"/>
      <c r="S177" s="623"/>
      <c r="T177" s="623"/>
      <c r="U177" s="623"/>
      <c r="V177" s="623"/>
      <c r="W177" s="623"/>
      <c r="X177" s="623"/>
      <c r="Y177" s="623"/>
      <c r="Z177" s="623"/>
      <c r="AA177" s="623"/>
      <c r="AB177" s="623"/>
      <c r="AC177" s="623"/>
      <c r="AD177" s="623"/>
      <c r="AE177" s="623"/>
      <c r="AF177" s="623"/>
      <c r="AG177" s="623"/>
      <c r="AH177" s="623"/>
      <c r="AI177" s="623"/>
      <c r="AJ177" s="623"/>
      <c r="AK177" s="623"/>
      <c r="AL177" s="623"/>
      <c r="AM177" s="623"/>
      <c r="AN177" s="623"/>
      <c r="AO177" s="623"/>
      <c r="AP177" s="623"/>
      <c r="AQ177" s="623"/>
      <c r="AR177" s="623"/>
      <c r="AS177" s="623"/>
      <c r="AT177" s="623"/>
      <c r="AU177" s="623"/>
      <c r="AV177" s="623"/>
      <c r="AW177" s="623"/>
      <c r="AX177" s="623"/>
      <c r="AY177" s="623"/>
      <c r="AZ177" s="623"/>
      <c r="BA177" s="623"/>
      <c r="BB177" s="623"/>
    </row>
    <row r="178" spans="1:54" x14ac:dyDescent="0.25">
      <c r="A178" s="623"/>
      <c r="B178" s="623"/>
      <c r="C178" s="623"/>
      <c r="D178" s="623"/>
      <c r="E178" s="623"/>
      <c r="F178" s="623"/>
      <c r="G178" s="623"/>
      <c r="H178" s="623"/>
      <c r="I178" s="623"/>
      <c r="J178" s="623"/>
      <c r="K178" s="623"/>
      <c r="L178" s="623"/>
      <c r="M178" s="650"/>
      <c r="N178" s="651"/>
      <c r="O178" s="623"/>
      <c r="P178" s="623"/>
      <c r="Q178" s="623"/>
      <c r="R178" s="623"/>
      <c r="S178" s="623"/>
      <c r="T178" s="623"/>
      <c r="U178" s="623"/>
      <c r="V178" s="623"/>
      <c r="W178" s="623"/>
      <c r="X178" s="623"/>
      <c r="Y178" s="623"/>
      <c r="Z178" s="623"/>
      <c r="AA178" s="623"/>
      <c r="AB178" s="623"/>
      <c r="AC178" s="623"/>
      <c r="AD178" s="623"/>
      <c r="AE178" s="623"/>
      <c r="AF178" s="623"/>
      <c r="AG178" s="623"/>
      <c r="AH178" s="623"/>
      <c r="AI178" s="623"/>
      <c r="AJ178" s="623"/>
      <c r="AK178" s="623"/>
      <c r="AL178" s="623"/>
      <c r="AM178" s="623"/>
      <c r="AN178" s="623"/>
      <c r="AO178" s="623"/>
      <c r="AP178" s="623"/>
      <c r="AQ178" s="623"/>
      <c r="AR178" s="623"/>
      <c r="AS178" s="623"/>
      <c r="AT178" s="623"/>
      <c r="AU178" s="623"/>
      <c r="AV178" s="623"/>
      <c r="AW178" s="623"/>
      <c r="AX178" s="623"/>
      <c r="AY178" s="623"/>
      <c r="AZ178" s="623"/>
      <c r="BA178" s="623"/>
      <c r="BB178" s="623"/>
    </row>
    <row r="179" spans="1:54" x14ac:dyDescent="0.25">
      <c r="A179" s="623"/>
      <c r="B179" s="623"/>
      <c r="C179" s="623"/>
      <c r="D179" s="623"/>
      <c r="E179" s="623"/>
      <c r="F179" s="623"/>
      <c r="G179" s="623"/>
      <c r="H179" s="623"/>
      <c r="I179" s="623"/>
      <c r="J179" s="623"/>
      <c r="K179" s="623"/>
      <c r="L179" s="623"/>
      <c r="M179" s="650"/>
      <c r="N179" s="651"/>
      <c r="O179" s="623"/>
      <c r="P179" s="623"/>
      <c r="Q179" s="623"/>
      <c r="R179" s="623"/>
      <c r="S179" s="623"/>
      <c r="T179" s="623"/>
      <c r="U179" s="623"/>
      <c r="V179" s="623"/>
      <c r="W179" s="623"/>
      <c r="X179" s="623"/>
      <c r="Y179" s="623"/>
      <c r="Z179" s="623"/>
      <c r="AA179" s="623"/>
      <c r="AB179" s="623"/>
      <c r="AC179" s="623"/>
      <c r="AD179" s="623"/>
      <c r="AE179" s="623"/>
      <c r="AF179" s="623"/>
      <c r="AG179" s="623"/>
      <c r="AH179" s="623"/>
      <c r="AI179" s="623"/>
      <c r="AJ179" s="623"/>
      <c r="AK179" s="623"/>
      <c r="AL179" s="623"/>
      <c r="AM179" s="623"/>
      <c r="AN179" s="623"/>
      <c r="AO179" s="623"/>
      <c r="AP179" s="623"/>
      <c r="AQ179" s="623"/>
      <c r="AR179" s="623"/>
      <c r="AS179" s="623"/>
      <c r="AT179" s="623"/>
      <c r="AU179" s="623"/>
      <c r="AV179" s="623"/>
      <c r="AW179" s="623"/>
      <c r="AX179" s="623"/>
      <c r="AY179" s="623"/>
      <c r="AZ179" s="623"/>
      <c r="BA179" s="623"/>
      <c r="BB179" s="623"/>
    </row>
    <row r="180" spans="1:54" x14ac:dyDescent="0.25">
      <c r="A180" s="623"/>
      <c r="B180" s="623"/>
      <c r="C180" s="623"/>
      <c r="D180" s="623"/>
      <c r="E180" s="623"/>
      <c r="F180" s="623"/>
      <c r="G180" s="623"/>
      <c r="H180" s="623"/>
      <c r="I180" s="623"/>
      <c r="J180" s="623"/>
      <c r="K180" s="623"/>
      <c r="L180" s="623"/>
      <c r="M180" s="650"/>
      <c r="N180" s="651"/>
      <c r="O180" s="623"/>
      <c r="P180" s="623"/>
      <c r="Q180" s="623"/>
      <c r="R180" s="623"/>
      <c r="S180" s="623"/>
      <c r="T180" s="623"/>
      <c r="U180" s="623"/>
      <c r="V180" s="623"/>
      <c r="W180" s="623"/>
      <c r="X180" s="623"/>
      <c r="Y180" s="623"/>
      <c r="Z180" s="623"/>
      <c r="AA180" s="623"/>
      <c r="AB180" s="623"/>
      <c r="AC180" s="623"/>
      <c r="AD180" s="623"/>
      <c r="AE180" s="623"/>
      <c r="AF180" s="623"/>
      <c r="AG180" s="623"/>
      <c r="AH180" s="623"/>
      <c r="AI180" s="623"/>
      <c r="AJ180" s="623"/>
      <c r="AK180" s="623"/>
      <c r="AL180" s="623"/>
      <c r="AM180" s="623"/>
      <c r="AN180" s="623"/>
      <c r="AO180" s="623"/>
      <c r="AP180" s="623"/>
      <c r="AQ180" s="623"/>
      <c r="AR180" s="623"/>
      <c r="AS180" s="623"/>
      <c r="AT180" s="623"/>
      <c r="AU180" s="623"/>
      <c r="AV180" s="623"/>
      <c r="AW180" s="623"/>
      <c r="AX180" s="623"/>
      <c r="AY180" s="623"/>
      <c r="AZ180" s="623"/>
      <c r="BA180" s="623"/>
      <c r="BB180" s="623"/>
    </row>
    <row r="181" spans="1:54" x14ac:dyDescent="0.25">
      <c r="A181" s="623"/>
      <c r="B181" s="623"/>
      <c r="C181" s="623"/>
      <c r="D181" s="623"/>
      <c r="E181" s="623"/>
      <c r="F181" s="623"/>
      <c r="G181" s="623"/>
      <c r="H181" s="623"/>
      <c r="I181" s="623"/>
      <c r="J181" s="623"/>
      <c r="K181" s="623"/>
      <c r="L181" s="623"/>
      <c r="M181" s="650"/>
      <c r="N181" s="651"/>
      <c r="O181" s="623"/>
      <c r="P181" s="623"/>
      <c r="Q181" s="623"/>
      <c r="R181" s="623"/>
      <c r="S181" s="623"/>
      <c r="T181" s="623"/>
      <c r="U181" s="623"/>
      <c r="V181" s="623"/>
      <c r="W181" s="623"/>
      <c r="X181" s="623"/>
      <c r="Y181" s="623"/>
      <c r="Z181" s="623"/>
      <c r="AA181" s="623"/>
      <c r="AB181" s="623"/>
      <c r="AC181" s="623"/>
      <c r="AD181" s="623"/>
      <c r="AE181" s="623"/>
      <c r="AF181" s="623"/>
      <c r="AG181" s="623"/>
      <c r="AH181" s="623"/>
      <c r="AI181" s="623"/>
      <c r="AJ181" s="623"/>
      <c r="AK181" s="623"/>
      <c r="AL181" s="623"/>
      <c r="AM181" s="623"/>
      <c r="AN181" s="623"/>
      <c r="AO181" s="623"/>
      <c r="AP181" s="623"/>
      <c r="AQ181" s="623"/>
      <c r="AR181" s="623"/>
      <c r="AS181" s="623"/>
      <c r="AT181" s="623"/>
      <c r="AU181" s="623"/>
      <c r="AV181" s="623"/>
      <c r="AW181" s="623"/>
      <c r="AX181" s="623"/>
      <c r="AY181" s="623"/>
      <c r="AZ181" s="623"/>
      <c r="BA181" s="623"/>
      <c r="BB181" s="623"/>
    </row>
    <row r="182" spans="1:54" x14ac:dyDescent="0.25">
      <c r="A182" s="623"/>
      <c r="B182" s="623"/>
      <c r="C182" s="623"/>
      <c r="D182" s="623"/>
      <c r="E182" s="623"/>
      <c r="F182" s="623"/>
      <c r="G182" s="623"/>
      <c r="H182" s="623"/>
      <c r="I182" s="623"/>
      <c r="J182" s="623"/>
      <c r="K182" s="623"/>
      <c r="L182" s="623"/>
      <c r="M182" s="650"/>
      <c r="N182" s="651"/>
      <c r="O182" s="623"/>
      <c r="P182" s="623"/>
      <c r="Q182" s="623"/>
      <c r="R182" s="623"/>
      <c r="S182" s="623"/>
      <c r="T182" s="623"/>
      <c r="U182" s="623"/>
      <c r="V182" s="623"/>
      <c r="W182" s="623"/>
      <c r="X182" s="623"/>
      <c r="Y182" s="623"/>
      <c r="Z182" s="623"/>
      <c r="AA182" s="623"/>
      <c r="AB182" s="623"/>
      <c r="AC182" s="623"/>
      <c r="AD182" s="623"/>
      <c r="AE182" s="623"/>
      <c r="AF182" s="623"/>
      <c r="AG182" s="623"/>
      <c r="AH182" s="623"/>
      <c r="AI182" s="623"/>
      <c r="AJ182" s="623"/>
      <c r="AK182" s="623"/>
      <c r="AL182" s="623"/>
      <c r="AM182" s="623"/>
      <c r="AN182" s="623"/>
      <c r="AO182" s="623"/>
      <c r="AP182" s="623"/>
      <c r="AQ182" s="623"/>
      <c r="AR182" s="623"/>
      <c r="AS182" s="623"/>
      <c r="AT182" s="623"/>
      <c r="AU182" s="623"/>
      <c r="AV182" s="623"/>
      <c r="AW182" s="623"/>
      <c r="AX182" s="623"/>
      <c r="AY182" s="623"/>
      <c r="AZ182" s="623"/>
      <c r="BA182" s="623"/>
      <c r="BB182" s="623"/>
    </row>
    <row r="183" spans="1:54" x14ac:dyDescent="0.25">
      <c r="A183" s="623"/>
      <c r="B183" s="623"/>
      <c r="C183" s="623"/>
      <c r="D183" s="623"/>
      <c r="E183" s="623"/>
      <c r="F183" s="623"/>
      <c r="G183" s="623"/>
      <c r="H183" s="623"/>
      <c r="I183" s="623"/>
      <c r="J183" s="623"/>
      <c r="K183" s="623"/>
      <c r="L183" s="623"/>
      <c r="M183" s="650"/>
      <c r="N183" s="651"/>
      <c r="O183" s="623"/>
      <c r="P183" s="623"/>
      <c r="Q183" s="623"/>
      <c r="R183" s="623"/>
      <c r="S183" s="623"/>
      <c r="T183" s="623"/>
      <c r="U183" s="623"/>
      <c r="V183" s="623"/>
      <c r="W183" s="623"/>
      <c r="X183" s="623"/>
      <c r="Y183" s="623"/>
      <c r="Z183" s="623"/>
      <c r="AA183" s="623"/>
      <c r="AB183" s="623"/>
      <c r="AC183" s="623"/>
      <c r="AD183" s="623"/>
      <c r="AE183" s="623"/>
      <c r="AF183" s="623"/>
      <c r="AG183" s="623"/>
      <c r="AH183" s="623"/>
      <c r="AI183" s="623"/>
      <c r="AJ183" s="623"/>
      <c r="AK183" s="623"/>
      <c r="AL183" s="623"/>
      <c r="AM183" s="623"/>
      <c r="AN183" s="623"/>
      <c r="AO183" s="623"/>
      <c r="AP183" s="623"/>
      <c r="AQ183" s="623"/>
      <c r="AR183" s="623"/>
      <c r="AS183" s="623"/>
      <c r="AT183" s="623"/>
      <c r="AU183" s="623"/>
      <c r="AV183" s="623"/>
      <c r="AW183" s="623"/>
      <c r="AX183" s="623"/>
      <c r="AY183" s="623"/>
      <c r="AZ183" s="623"/>
      <c r="BA183" s="623"/>
      <c r="BB183" s="623"/>
    </row>
    <row r="184" spans="1:54" x14ac:dyDescent="0.25">
      <c r="A184" s="623"/>
      <c r="B184" s="623"/>
      <c r="C184" s="623"/>
      <c r="D184" s="623"/>
      <c r="E184" s="623"/>
      <c r="F184" s="623"/>
      <c r="G184" s="623"/>
      <c r="H184" s="623"/>
      <c r="I184" s="623"/>
      <c r="J184" s="623"/>
      <c r="K184" s="623"/>
      <c r="L184" s="623"/>
      <c r="M184" s="650"/>
      <c r="N184" s="651"/>
      <c r="O184" s="623"/>
      <c r="P184" s="623"/>
      <c r="Q184" s="623"/>
      <c r="R184" s="623"/>
      <c r="S184" s="623"/>
      <c r="T184" s="623"/>
      <c r="U184" s="623"/>
      <c r="V184" s="623"/>
      <c r="W184" s="623"/>
      <c r="X184" s="623"/>
      <c r="Y184" s="623"/>
      <c r="Z184" s="623"/>
      <c r="AA184" s="623"/>
      <c r="AB184" s="623"/>
      <c r="AC184" s="623"/>
      <c r="AD184" s="623"/>
      <c r="AE184" s="623"/>
      <c r="AF184" s="623"/>
      <c r="AG184" s="623"/>
      <c r="AH184" s="623"/>
      <c r="AI184" s="623"/>
      <c r="AJ184" s="623"/>
      <c r="AK184" s="623"/>
      <c r="AL184" s="623"/>
      <c r="AM184" s="623"/>
      <c r="AN184" s="623"/>
      <c r="AO184" s="623"/>
      <c r="AP184" s="623"/>
      <c r="AQ184" s="623"/>
      <c r="AR184" s="623"/>
      <c r="AS184" s="623"/>
      <c r="AT184" s="623"/>
      <c r="AU184" s="623"/>
      <c r="AV184" s="623"/>
      <c r="AW184" s="623"/>
      <c r="AX184" s="623"/>
      <c r="AY184" s="623"/>
      <c r="AZ184" s="623"/>
      <c r="BA184" s="623"/>
      <c r="BB184" s="623"/>
    </row>
    <row r="185" spans="1:54" x14ac:dyDescent="0.25">
      <c r="A185" s="623"/>
      <c r="B185" s="623"/>
      <c r="C185" s="623"/>
      <c r="D185" s="623"/>
      <c r="E185" s="623"/>
      <c r="F185" s="623"/>
      <c r="G185" s="623"/>
      <c r="H185" s="623"/>
      <c r="I185" s="623"/>
      <c r="J185" s="623"/>
      <c r="K185" s="623"/>
      <c r="L185" s="623"/>
      <c r="M185" s="650"/>
      <c r="N185" s="651"/>
      <c r="O185" s="623"/>
      <c r="P185" s="623"/>
      <c r="Q185" s="623"/>
      <c r="R185" s="623"/>
      <c r="S185" s="623"/>
      <c r="T185" s="623"/>
      <c r="U185" s="623"/>
      <c r="V185" s="623"/>
      <c r="W185" s="623"/>
      <c r="X185" s="623"/>
      <c r="Y185" s="623"/>
      <c r="Z185" s="623"/>
      <c r="AA185" s="623"/>
      <c r="AB185" s="623"/>
      <c r="AC185" s="623"/>
      <c r="AD185" s="623"/>
      <c r="AE185" s="623"/>
      <c r="AF185" s="623"/>
      <c r="AG185" s="623"/>
      <c r="AH185" s="623"/>
      <c r="AI185" s="623"/>
      <c r="AJ185" s="623"/>
      <c r="AK185" s="623"/>
      <c r="AL185" s="623"/>
      <c r="AM185" s="623"/>
      <c r="AN185" s="623"/>
      <c r="AO185" s="623"/>
      <c r="AP185" s="623"/>
      <c r="AQ185" s="623"/>
      <c r="AR185" s="623"/>
      <c r="AS185" s="623"/>
      <c r="AT185" s="623"/>
      <c r="AU185" s="623"/>
      <c r="AV185" s="623"/>
      <c r="AW185" s="623"/>
      <c r="AX185" s="623"/>
      <c r="AY185" s="623"/>
      <c r="AZ185" s="623"/>
      <c r="BA185" s="623"/>
      <c r="BB185" s="623"/>
    </row>
    <row r="186" spans="1:54" x14ac:dyDescent="0.25">
      <c r="A186" s="623"/>
      <c r="B186" s="623"/>
      <c r="C186" s="623"/>
      <c r="D186" s="623"/>
      <c r="E186" s="623"/>
      <c r="F186" s="623"/>
      <c r="G186" s="623"/>
      <c r="H186" s="623"/>
      <c r="I186" s="623"/>
      <c r="J186" s="623"/>
      <c r="K186" s="623"/>
      <c r="L186" s="623"/>
      <c r="M186" s="650"/>
      <c r="N186" s="651"/>
      <c r="O186" s="623"/>
      <c r="P186" s="623"/>
      <c r="Q186" s="623"/>
      <c r="R186" s="623"/>
      <c r="S186" s="623"/>
      <c r="T186" s="623"/>
      <c r="U186" s="623"/>
      <c r="V186" s="623"/>
      <c r="W186" s="623"/>
      <c r="X186" s="623"/>
      <c r="Y186" s="623"/>
      <c r="Z186" s="623"/>
      <c r="AA186" s="623"/>
      <c r="AB186" s="623"/>
      <c r="AC186" s="623"/>
      <c r="AD186" s="623"/>
      <c r="AE186" s="623"/>
      <c r="AF186" s="623"/>
      <c r="AG186" s="623"/>
      <c r="AH186" s="623"/>
      <c r="AI186" s="623"/>
      <c r="AJ186" s="623"/>
      <c r="AK186" s="623"/>
      <c r="AL186" s="623"/>
      <c r="AM186" s="623"/>
      <c r="AN186" s="623"/>
      <c r="AO186" s="623"/>
      <c r="AP186" s="623"/>
      <c r="AQ186" s="623"/>
      <c r="AR186" s="623"/>
      <c r="AS186" s="623"/>
      <c r="AT186" s="623"/>
      <c r="AU186" s="623"/>
      <c r="AV186" s="623"/>
      <c r="AW186" s="623"/>
      <c r="AX186" s="623"/>
      <c r="AY186" s="623"/>
      <c r="AZ186" s="623"/>
      <c r="BA186" s="623"/>
      <c r="BB186" s="623"/>
    </row>
    <row r="187" spans="1:54" x14ac:dyDescent="0.25">
      <c r="A187" s="623"/>
      <c r="B187" s="623"/>
      <c r="C187" s="623"/>
      <c r="D187" s="623"/>
      <c r="E187" s="623"/>
      <c r="F187" s="623"/>
      <c r="G187" s="623"/>
      <c r="H187" s="623"/>
      <c r="I187" s="623"/>
      <c r="J187" s="623"/>
      <c r="K187" s="623"/>
      <c r="L187" s="623"/>
      <c r="M187" s="650"/>
      <c r="N187" s="651"/>
      <c r="O187" s="623"/>
      <c r="P187" s="623"/>
      <c r="Q187" s="623"/>
      <c r="R187" s="623"/>
      <c r="S187" s="623"/>
      <c r="T187" s="623"/>
      <c r="U187" s="623"/>
      <c r="V187" s="623"/>
      <c r="W187" s="623"/>
      <c r="X187" s="623"/>
      <c r="Y187" s="623"/>
      <c r="Z187" s="623"/>
      <c r="AA187" s="623"/>
      <c r="AB187" s="623"/>
      <c r="AC187" s="623"/>
      <c r="AD187" s="623"/>
      <c r="AE187" s="623"/>
      <c r="AF187" s="623"/>
      <c r="AG187" s="623"/>
      <c r="AH187" s="623"/>
      <c r="AI187" s="623"/>
      <c r="AJ187" s="623"/>
      <c r="AK187" s="623"/>
      <c r="AL187" s="623"/>
      <c r="AM187" s="623"/>
      <c r="AN187" s="623"/>
      <c r="AO187" s="623"/>
      <c r="AP187" s="623"/>
      <c r="AQ187" s="623"/>
      <c r="AR187" s="623"/>
      <c r="AS187" s="623"/>
      <c r="AT187" s="623"/>
      <c r="AU187" s="623"/>
      <c r="AV187" s="623"/>
      <c r="AW187" s="623"/>
      <c r="AX187" s="623"/>
      <c r="AY187" s="623"/>
      <c r="AZ187" s="623"/>
      <c r="BA187" s="623"/>
      <c r="BB187" s="623"/>
    </row>
    <row r="188" spans="1:54" x14ac:dyDescent="0.25">
      <c r="A188" s="623"/>
      <c r="B188" s="623"/>
      <c r="C188" s="623"/>
      <c r="D188" s="623"/>
      <c r="E188" s="623"/>
      <c r="F188" s="623"/>
      <c r="G188" s="623"/>
      <c r="H188" s="623"/>
      <c r="I188" s="623"/>
      <c r="J188" s="623"/>
      <c r="K188" s="623"/>
      <c r="L188" s="623"/>
      <c r="M188" s="650"/>
      <c r="N188" s="651"/>
      <c r="O188" s="623"/>
      <c r="P188" s="623"/>
      <c r="Q188" s="623"/>
      <c r="R188" s="623"/>
      <c r="S188" s="623"/>
      <c r="T188" s="623"/>
      <c r="U188" s="623"/>
      <c r="V188" s="623"/>
      <c r="W188" s="623"/>
      <c r="X188" s="623"/>
      <c r="Y188" s="623"/>
      <c r="Z188" s="623"/>
      <c r="AA188" s="623"/>
      <c r="AB188" s="623"/>
      <c r="AC188" s="623"/>
      <c r="AD188" s="623"/>
      <c r="AE188" s="623"/>
      <c r="AF188" s="623"/>
      <c r="AG188" s="623"/>
      <c r="AH188" s="623"/>
      <c r="AI188" s="623"/>
      <c r="AJ188" s="623"/>
      <c r="AK188" s="623"/>
      <c r="AL188" s="623"/>
      <c r="AM188" s="623"/>
      <c r="AN188" s="623"/>
      <c r="AO188" s="623"/>
      <c r="AP188" s="623"/>
      <c r="AQ188" s="623"/>
      <c r="AR188" s="623"/>
      <c r="AS188" s="623"/>
      <c r="AT188" s="623"/>
      <c r="AU188" s="623"/>
      <c r="AV188" s="623"/>
      <c r="AW188" s="623"/>
      <c r="AX188" s="623"/>
      <c r="AY188" s="623"/>
      <c r="AZ188" s="623"/>
      <c r="BA188" s="623"/>
      <c r="BB188" s="623"/>
    </row>
    <row r="189" spans="1:54" x14ac:dyDescent="0.25">
      <c r="A189" s="623"/>
      <c r="B189" s="623"/>
      <c r="C189" s="623"/>
      <c r="D189" s="623"/>
      <c r="E189" s="623"/>
      <c r="F189" s="623"/>
      <c r="G189" s="623"/>
      <c r="H189" s="623"/>
      <c r="I189" s="623"/>
      <c r="J189" s="623"/>
      <c r="K189" s="623"/>
      <c r="L189" s="623"/>
      <c r="M189" s="650"/>
      <c r="N189" s="651"/>
      <c r="O189" s="623"/>
      <c r="P189" s="623"/>
      <c r="Q189" s="623"/>
      <c r="R189" s="623"/>
      <c r="S189" s="623"/>
      <c r="T189" s="623"/>
      <c r="U189" s="623"/>
      <c r="V189" s="623"/>
      <c r="W189" s="623"/>
      <c r="X189" s="623"/>
      <c r="Y189" s="623"/>
      <c r="Z189" s="623"/>
      <c r="AA189" s="623"/>
      <c r="AB189" s="623"/>
      <c r="AC189" s="623"/>
      <c r="AD189" s="623"/>
      <c r="AE189" s="623"/>
      <c r="AF189" s="623"/>
      <c r="AG189" s="623"/>
      <c r="AH189" s="623"/>
      <c r="AI189" s="623"/>
      <c r="AJ189" s="623"/>
      <c r="AK189" s="623"/>
      <c r="AL189" s="623"/>
      <c r="AM189" s="623"/>
      <c r="AN189" s="623"/>
      <c r="AO189" s="623"/>
      <c r="AP189" s="623"/>
      <c r="AQ189" s="623"/>
      <c r="AR189" s="623"/>
      <c r="AS189" s="623"/>
      <c r="AT189" s="623"/>
      <c r="AU189" s="623"/>
      <c r="AV189" s="623"/>
      <c r="AW189" s="623"/>
      <c r="AX189" s="623"/>
      <c r="AY189" s="623"/>
      <c r="AZ189" s="623"/>
      <c r="BA189" s="623"/>
      <c r="BB189" s="623"/>
    </row>
    <row r="190" spans="1:54" x14ac:dyDescent="0.25">
      <c r="A190" s="623"/>
      <c r="B190" s="623"/>
      <c r="C190" s="623"/>
      <c r="D190" s="623"/>
      <c r="E190" s="623"/>
      <c r="F190" s="623"/>
      <c r="G190" s="623"/>
      <c r="H190" s="623"/>
      <c r="I190" s="623"/>
      <c r="J190" s="623"/>
      <c r="K190" s="623"/>
      <c r="L190" s="623"/>
      <c r="M190" s="650"/>
      <c r="N190" s="651"/>
      <c r="O190" s="623"/>
      <c r="P190" s="623"/>
      <c r="Q190" s="623"/>
      <c r="R190" s="623"/>
      <c r="S190" s="623"/>
      <c r="T190" s="623"/>
      <c r="U190" s="623"/>
      <c r="V190" s="623"/>
      <c r="W190" s="623"/>
      <c r="X190" s="623"/>
      <c r="Y190" s="623"/>
      <c r="Z190" s="623"/>
      <c r="AA190" s="623"/>
      <c r="AB190" s="623"/>
      <c r="AC190" s="623"/>
      <c r="AD190" s="623"/>
      <c r="AE190" s="623"/>
      <c r="AF190" s="623"/>
      <c r="AG190" s="623"/>
      <c r="AH190" s="623"/>
      <c r="AI190" s="623"/>
      <c r="AJ190" s="623"/>
      <c r="AK190" s="623"/>
      <c r="AL190" s="623"/>
      <c r="AM190" s="623"/>
      <c r="AN190" s="623"/>
      <c r="AO190" s="623"/>
      <c r="AP190" s="623"/>
      <c r="AQ190" s="623"/>
      <c r="AR190" s="623"/>
      <c r="AS190" s="623"/>
      <c r="AT190" s="623"/>
      <c r="AU190" s="623"/>
      <c r="AV190" s="623"/>
      <c r="AW190" s="623"/>
      <c r="AX190" s="623"/>
      <c r="AY190" s="623"/>
      <c r="AZ190" s="623"/>
      <c r="BA190" s="623"/>
      <c r="BB190" s="623"/>
    </row>
    <row r="191" spans="1:54" x14ac:dyDescent="0.25">
      <c r="A191" s="623"/>
      <c r="B191" s="623"/>
      <c r="C191" s="623"/>
      <c r="D191" s="623"/>
      <c r="E191" s="623"/>
      <c r="F191" s="623"/>
      <c r="G191" s="623"/>
      <c r="H191" s="623"/>
      <c r="I191" s="623"/>
      <c r="J191" s="623"/>
      <c r="K191" s="623"/>
      <c r="L191" s="623"/>
      <c r="M191" s="650"/>
      <c r="N191" s="651"/>
      <c r="O191" s="623"/>
      <c r="P191" s="623"/>
      <c r="Q191" s="623"/>
      <c r="R191" s="623"/>
      <c r="S191" s="623"/>
      <c r="T191" s="623"/>
      <c r="U191" s="623"/>
      <c r="V191" s="623"/>
      <c r="W191" s="623"/>
      <c r="X191" s="623"/>
      <c r="Y191" s="623"/>
      <c r="Z191" s="623"/>
      <c r="AA191" s="623"/>
      <c r="AB191" s="623"/>
      <c r="AC191" s="623"/>
      <c r="AD191" s="623"/>
      <c r="AE191" s="623"/>
      <c r="AF191" s="623"/>
      <c r="AG191" s="623"/>
      <c r="AH191" s="623"/>
      <c r="AI191" s="623"/>
      <c r="AJ191" s="623"/>
      <c r="AK191" s="623"/>
      <c r="AL191" s="623"/>
      <c r="AM191" s="623"/>
      <c r="AN191" s="623"/>
      <c r="AO191" s="623"/>
      <c r="AP191" s="623"/>
      <c r="AQ191" s="623"/>
      <c r="AR191" s="623"/>
      <c r="AS191" s="623"/>
      <c r="AT191" s="623"/>
      <c r="AU191" s="623"/>
      <c r="AV191" s="623"/>
      <c r="AW191" s="623"/>
      <c r="AX191" s="623"/>
      <c r="AY191" s="623"/>
      <c r="AZ191" s="623"/>
      <c r="BA191" s="623"/>
      <c r="BB191" s="623"/>
    </row>
    <row r="192" spans="1:54" x14ac:dyDescent="0.25">
      <c r="A192" s="623"/>
      <c r="B192" s="623"/>
      <c r="C192" s="623"/>
      <c r="D192" s="623"/>
      <c r="E192" s="623"/>
      <c r="F192" s="623"/>
      <c r="G192" s="623"/>
      <c r="H192" s="623"/>
      <c r="I192" s="623"/>
      <c r="J192" s="623"/>
      <c r="K192" s="623"/>
      <c r="L192" s="623"/>
      <c r="M192" s="650"/>
      <c r="N192" s="651"/>
      <c r="O192" s="623"/>
      <c r="P192" s="623"/>
      <c r="Q192" s="623"/>
      <c r="R192" s="623"/>
      <c r="S192" s="623"/>
      <c r="T192" s="623"/>
      <c r="U192" s="623"/>
      <c r="V192" s="623"/>
      <c r="W192" s="623"/>
      <c r="X192" s="623"/>
      <c r="Y192" s="623"/>
      <c r="Z192" s="623"/>
      <c r="AA192" s="623"/>
      <c r="AB192" s="623"/>
      <c r="AC192" s="623"/>
      <c r="AD192" s="623"/>
      <c r="AE192" s="623"/>
      <c r="AF192" s="623"/>
      <c r="AG192" s="623"/>
      <c r="AH192" s="623"/>
      <c r="AI192" s="623"/>
      <c r="AJ192" s="623"/>
      <c r="AK192" s="623"/>
      <c r="AL192" s="623"/>
      <c r="AM192" s="623"/>
      <c r="AN192" s="623"/>
      <c r="AO192" s="623"/>
      <c r="AP192" s="623"/>
      <c r="AQ192" s="623"/>
      <c r="AR192" s="623"/>
      <c r="AS192" s="623"/>
      <c r="AT192" s="623"/>
      <c r="AU192" s="623"/>
      <c r="AV192" s="623"/>
      <c r="AW192" s="623"/>
      <c r="AX192" s="623"/>
      <c r="AY192" s="623"/>
      <c r="AZ192" s="623"/>
      <c r="BA192" s="623"/>
      <c r="BB192" s="623"/>
    </row>
    <row r="193" spans="1:54" x14ac:dyDescent="0.25">
      <c r="A193" s="623"/>
      <c r="B193" s="623"/>
      <c r="C193" s="623"/>
      <c r="D193" s="623"/>
      <c r="E193" s="623"/>
      <c r="F193" s="623"/>
      <c r="G193" s="623"/>
      <c r="H193" s="623"/>
      <c r="I193" s="623"/>
      <c r="J193" s="623"/>
      <c r="K193" s="623"/>
      <c r="L193" s="623"/>
      <c r="M193" s="650"/>
      <c r="N193" s="651"/>
      <c r="O193" s="623"/>
      <c r="P193" s="623"/>
      <c r="Q193" s="623"/>
      <c r="R193" s="623"/>
      <c r="S193" s="623"/>
      <c r="T193" s="623"/>
      <c r="U193" s="623"/>
      <c r="V193" s="623"/>
      <c r="W193" s="623"/>
      <c r="X193" s="623"/>
      <c r="Y193" s="623"/>
      <c r="Z193" s="623"/>
      <c r="AA193" s="623"/>
      <c r="AB193" s="623"/>
      <c r="AC193" s="623"/>
      <c r="AD193" s="623"/>
      <c r="AE193" s="623"/>
      <c r="AF193" s="623"/>
      <c r="AG193" s="623"/>
      <c r="AH193" s="623"/>
      <c r="AI193" s="623"/>
      <c r="AJ193" s="623"/>
      <c r="AK193" s="623"/>
      <c r="AL193" s="623"/>
      <c r="AM193" s="623"/>
      <c r="AN193" s="623"/>
      <c r="AO193" s="623"/>
      <c r="AP193" s="623"/>
      <c r="AQ193" s="623"/>
      <c r="AR193" s="623"/>
      <c r="AS193" s="623"/>
      <c r="AT193" s="623"/>
      <c r="AU193" s="623"/>
      <c r="AV193" s="623"/>
      <c r="AW193" s="623"/>
      <c r="AX193" s="623"/>
      <c r="AY193" s="623"/>
      <c r="AZ193" s="623"/>
      <c r="BA193" s="623"/>
      <c r="BB193" s="623"/>
    </row>
    <row r="194" spans="1:54" x14ac:dyDescent="0.25">
      <c r="A194" s="623"/>
      <c r="B194" s="623"/>
      <c r="C194" s="623"/>
      <c r="D194" s="623"/>
      <c r="E194" s="623"/>
      <c r="F194" s="623"/>
      <c r="G194" s="623"/>
      <c r="H194" s="623"/>
      <c r="I194" s="623"/>
      <c r="J194" s="623"/>
      <c r="K194" s="623"/>
      <c r="L194" s="623"/>
      <c r="M194" s="650"/>
      <c r="N194" s="651"/>
      <c r="O194" s="623"/>
      <c r="P194" s="623"/>
      <c r="Q194" s="623"/>
      <c r="R194" s="623"/>
      <c r="S194" s="623"/>
      <c r="T194" s="623"/>
      <c r="U194" s="623"/>
      <c r="V194" s="623"/>
      <c r="W194" s="623"/>
      <c r="X194" s="623"/>
      <c r="Y194" s="623"/>
      <c r="Z194" s="623"/>
      <c r="AA194" s="623"/>
      <c r="AB194" s="623"/>
      <c r="AC194" s="623"/>
      <c r="AD194" s="623"/>
      <c r="AE194" s="623"/>
      <c r="AF194" s="623"/>
      <c r="AG194" s="623"/>
      <c r="AH194" s="623"/>
      <c r="AI194" s="623"/>
      <c r="AJ194" s="623"/>
      <c r="AK194" s="623"/>
      <c r="AL194" s="623"/>
      <c r="AM194" s="623"/>
      <c r="AN194" s="623"/>
      <c r="AO194" s="623"/>
      <c r="AP194" s="623"/>
      <c r="AQ194" s="623"/>
      <c r="AR194" s="623"/>
      <c r="AS194" s="623"/>
      <c r="AT194" s="623"/>
      <c r="AU194" s="623"/>
      <c r="AV194" s="623"/>
      <c r="AW194" s="623"/>
      <c r="AX194" s="623"/>
      <c r="AY194" s="623"/>
      <c r="AZ194" s="623"/>
      <c r="BA194" s="623"/>
      <c r="BB194" s="623"/>
    </row>
    <row r="195" spans="1:54" x14ac:dyDescent="0.25">
      <c r="A195" s="623"/>
      <c r="B195" s="623"/>
      <c r="C195" s="623"/>
      <c r="D195" s="623"/>
      <c r="E195" s="623"/>
      <c r="F195" s="623"/>
      <c r="G195" s="623"/>
      <c r="H195" s="623"/>
      <c r="I195" s="623"/>
      <c r="J195" s="623"/>
      <c r="K195" s="623"/>
      <c r="L195" s="623"/>
      <c r="M195" s="650"/>
      <c r="N195" s="651"/>
      <c r="O195" s="623"/>
      <c r="P195" s="623"/>
      <c r="Q195" s="623"/>
      <c r="R195" s="623"/>
      <c r="S195" s="623"/>
      <c r="T195" s="623"/>
      <c r="U195" s="623"/>
      <c r="V195" s="623"/>
      <c r="W195" s="623"/>
      <c r="X195" s="623"/>
      <c r="Y195" s="623"/>
      <c r="Z195" s="623"/>
      <c r="AA195" s="623"/>
      <c r="AB195" s="623"/>
      <c r="AC195" s="623"/>
      <c r="AD195" s="623"/>
      <c r="AE195" s="623"/>
      <c r="AF195" s="623"/>
      <c r="AG195" s="623"/>
      <c r="AH195" s="623"/>
      <c r="AI195" s="623"/>
      <c r="AJ195" s="623"/>
      <c r="AK195" s="623"/>
      <c r="AL195" s="623"/>
      <c r="AM195" s="623"/>
      <c r="AN195" s="623"/>
      <c r="AO195" s="623"/>
      <c r="AP195" s="623"/>
      <c r="AQ195" s="623"/>
      <c r="AR195" s="623"/>
      <c r="AS195" s="623"/>
      <c r="AT195" s="623"/>
      <c r="AU195" s="623"/>
      <c r="AV195" s="623"/>
      <c r="AW195" s="623"/>
      <c r="AX195" s="623"/>
      <c r="AY195" s="623"/>
      <c r="AZ195" s="623"/>
      <c r="BA195" s="623"/>
      <c r="BB195" s="623"/>
    </row>
  </sheetData>
  <sheetProtection algorithmName="SHA-512" hashValue="mStClNR7HHpJaqQxIS9X9UaDb02NnjoyZEqws1bYDPVOLX1Y66P2qcPcz6OiM6wUY4DaI4IXkXe1V3ObxHMcRA==" saltValue="F+iob5W8DdOelA36yU37pg==" spinCount="100000" sheet="1" objects="1" scenarios="1"/>
  <mergeCells count="243">
    <mergeCell ref="A1:C2"/>
    <mergeCell ref="D1:D2"/>
    <mergeCell ref="G1:L2"/>
    <mergeCell ref="A3:L3"/>
    <mergeCell ref="A4:L4"/>
    <mergeCell ref="A5:L5"/>
    <mergeCell ref="A10:F10"/>
    <mergeCell ref="G10:L10"/>
    <mergeCell ref="A11:F11"/>
    <mergeCell ref="G11:L11"/>
    <mergeCell ref="A12:F12"/>
    <mergeCell ref="G12:L12"/>
    <mergeCell ref="A6:F6"/>
    <mergeCell ref="G6:L6"/>
    <mergeCell ref="A7:F7"/>
    <mergeCell ref="G7:L7"/>
    <mergeCell ref="A9:F9"/>
    <mergeCell ref="G9:L9"/>
    <mergeCell ref="A13:L14"/>
    <mergeCell ref="A15:D15"/>
    <mergeCell ref="G15:H15"/>
    <mergeCell ref="I15:J15"/>
    <mergeCell ref="K15:L15"/>
    <mergeCell ref="A16:F16"/>
    <mergeCell ref="G16:H16"/>
    <mergeCell ref="I16:J16"/>
    <mergeCell ref="K16:L16"/>
    <mergeCell ref="A19:F19"/>
    <mergeCell ref="G19:H19"/>
    <mergeCell ref="I19:J19"/>
    <mergeCell ref="K19:L19"/>
    <mergeCell ref="A20:F20"/>
    <mergeCell ref="G20:H20"/>
    <mergeCell ref="I20:J20"/>
    <mergeCell ref="K20:L20"/>
    <mergeCell ref="A17:F17"/>
    <mergeCell ref="G17:H17"/>
    <mergeCell ref="I17:J17"/>
    <mergeCell ref="K17:L17"/>
    <mergeCell ref="A18:F18"/>
    <mergeCell ref="G18:H18"/>
    <mergeCell ref="I18:J18"/>
    <mergeCell ref="K18:L18"/>
    <mergeCell ref="A21:L21"/>
    <mergeCell ref="A22:D22"/>
    <mergeCell ref="G22:H22"/>
    <mergeCell ref="I22:J22"/>
    <mergeCell ref="K22:L22"/>
    <mergeCell ref="A23:F23"/>
    <mergeCell ref="G23:H23"/>
    <mergeCell ref="I23:J23"/>
    <mergeCell ref="K23:L23"/>
    <mergeCell ref="A26:F26"/>
    <mergeCell ref="G26:H26"/>
    <mergeCell ref="I26:J26"/>
    <mergeCell ref="K26:L26"/>
    <mergeCell ref="A27:F27"/>
    <mergeCell ref="G27:H27"/>
    <mergeCell ref="I27:J27"/>
    <mergeCell ref="K27:L27"/>
    <mergeCell ref="A24:F24"/>
    <mergeCell ref="G24:H24"/>
    <mergeCell ref="I24:J24"/>
    <mergeCell ref="K24:L24"/>
    <mergeCell ref="A25:F25"/>
    <mergeCell ref="G25:H25"/>
    <mergeCell ref="I25:J25"/>
    <mergeCell ref="K25:L25"/>
    <mergeCell ref="A28:L28"/>
    <mergeCell ref="A29:D29"/>
    <mergeCell ref="G29:H29"/>
    <mergeCell ref="I29:J29"/>
    <mergeCell ref="K29:L29"/>
    <mergeCell ref="A30:F30"/>
    <mergeCell ref="G30:H30"/>
    <mergeCell ref="I30:J30"/>
    <mergeCell ref="K30:L30"/>
    <mergeCell ref="A33:F33"/>
    <mergeCell ref="G33:H33"/>
    <mergeCell ref="I33:J33"/>
    <mergeCell ref="K33:L33"/>
    <mergeCell ref="A34:F34"/>
    <mergeCell ref="G34:H34"/>
    <mergeCell ref="I34:J34"/>
    <mergeCell ref="K34:L34"/>
    <mergeCell ref="A31:F31"/>
    <mergeCell ref="G31:H31"/>
    <mergeCell ref="I31:J31"/>
    <mergeCell ref="K31:L31"/>
    <mergeCell ref="A32:F32"/>
    <mergeCell ref="G32:H32"/>
    <mergeCell ref="I32:J32"/>
    <mergeCell ref="K32:L32"/>
    <mergeCell ref="A38:F38"/>
    <mergeCell ref="G38:H38"/>
    <mergeCell ref="I38:J38"/>
    <mergeCell ref="K38:L38"/>
    <mergeCell ref="A39:F39"/>
    <mergeCell ref="G39:H39"/>
    <mergeCell ref="I39:J39"/>
    <mergeCell ref="K39:L39"/>
    <mergeCell ref="A35:L35"/>
    <mergeCell ref="A36:D36"/>
    <mergeCell ref="G36:H36"/>
    <mergeCell ref="I36:J36"/>
    <mergeCell ref="K36:L36"/>
    <mergeCell ref="A37:F37"/>
    <mergeCell ref="G37:H37"/>
    <mergeCell ref="I37:J37"/>
    <mergeCell ref="K37:L37"/>
    <mergeCell ref="A42:L42"/>
    <mergeCell ref="G43:H43"/>
    <mergeCell ref="I43:J43"/>
    <mergeCell ref="K43:L43"/>
    <mergeCell ref="A44:F44"/>
    <mergeCell ref="G44:H44"/>
    <mergeCell ref="I44:J44"/>
    <mergeCell ref="K44:L44"/>
    <mergeCell ref="A40:F40"/>
    <mergeCell ref="G40:H40"/>
    <mergeCell ref="I40:J40"/>
    <mergeCell ref="K40:L40"/>
    <mergeCell ref="A41:F41"/>
    <mergeCell ref="G41:H41"/>
    <mergeCell ref="I41:J41"/>
    <mergeCell ref="K41:L41"/>
    <mergeCell ref="A47:F47"/>
    <mergeCell ref="G47:H47"/>
    <mergeCell ref="I47:J47"/>
    <mergeCell ref="K47:L47"/>
    <mergeCell ref="A48:F48"/>
    <mergeCell ref="G48:H48"/>
    <mergeCell ref="I48:J48"/>
    <mergeCell ref="K48:L48"/>
    <mergeCell ref="A45:F45"/>
    <mergeCell ref="G45:H45"/>
    <mergeCell ref="I45:J45"/>
    <mergeCell ref="K45:L45"/>
    <mergeCell ref="A46:F46"/>
    <mergeCell ref="G46:H46"/>
    <mergeCell ref="I46:J46"/>
    <mergeCell ref="K46:L46"/>
    <mergeCell ref="A49:L49"/>
    <mergeCell ref="A50:D50"/>
    <mergeCell ref="G50:H50"/>
    <mergeCell ref="I50:J50"/>
    <mergeCell ref="K50:L50"/>
    <mergeCell ref="A51:F51"/>
    <mergeCell ref="G51:H51"/>
    <mergeCell ref="I51:J51"/>
    <mergeCell ref="K51:L51"/>
    <mergeCell ref="A54:F54"/>
    <mergeCell ref="G54:H54"/>
    <mergeCell ref="I54:J54"/>
    <mergeCell ref="K54:L54"/>
    <mergeCell ref="A55:F55"/>
    <mergeCell ref="G55:H55"/>
    <mergeCell ref="I55:J55"/>
    <mergeCell ref="K55:L55"/>
    <mergeCell ref="A52:F52"/>
    <mergeCell ref="G52:H52"/>
    <mergeCell ref="I52:J52"/>
    <mergeCell ref="K52:L52"/>
    <mergeCell ref="A53:F53"/>
    <mergeCell ref="G53:H53"/>
    <mergeCell ref="I53:J53"/>
    <mergeCell ref="K53:L53"/>
    <mergeCell ref="A56:L56"/>
    <mergeCell ref="A57:D57"/>
    <mergeCell ref="G57:H57"/>
    <mergeCell ref="I57:J57"/>
    <mergeCell ref="K57:L57"/>
    <mergeCell ref="A58:F58"/>
    <mergeCell ref="G58:H58"/>
    <mergeCell ref="I58:J58"/>
    <mergeCell ref="K58:L58"/>
    <mergeCell ref="A61:F61"/>
    <mergeCell ref="G61:H61"/>
    <mergeCell ref="I61:J61"/>
    <mergeCell ref="K61:L61"/>
    <mergeCell ref="A62:F62"/>
    <mergeCell ref="G62:H62"/>
    <mergeCell ref="I62:J62"/>
    <mergeCell ref="K62:L62"/>
    <mergeCell ref="A59:F59"/>
    <mergeCell ref="G59:H59"/>
    <mergeCell ref="I59:J59"/>
    <mergeCell ref="K59:L59"/>
    <mergeCell ref="A60:F60"/>
    <mergeCell ref="G60:H60"/>
    <mergeCell ref="I60:J60"/>
    <mergeCell ref="K60:L60"/>
    <mergeCell ref="A63:L63"/>
    <mergeCell ref="A64:D64"/>
    <mergeCell ref="G64:H64"/>
    <mergeCell ref="I64:J64"/>
    <mergeCell ref="K64:L64"/>
    <mergeCell ref="A65:F65"/>
    <mergeCell ref="G65:H65"/>
    <mergeCell ref="I65:J65"/>
    <mergeCell ref="K65:L65"/>
    <mergeCell ref="A68:F68"/>
    <mergeCell ref="G68:H68"/>
    <mergeCell ref="I68:J68"/>
    <mergeCell ref="K68:L68"/>
    <mergeCell ref="A69:F69"/>
    <mergeCell ref="G69:H69"/>
    <mergeCell ref="I69:J69"/>
    <mergeCell ref="K69:L69"/>
    <mergeCell ref="A66:F66"/>
    <mergeCell ref="G66:H66"/>
    <mergeCell ref="I66:J66"/>
    <mergeCell ref="K66:L66"/>
    <mergeCell ref="A67:F67"/>
    <mergeCell ref="G67:H67"/>
    <mergeCell ref="I67:J67"/>
    <mergeCell ref="K67:L67"/>
    <mergeCell ref="A73:F73"/>
    <mergeCell ref="G73:H73"/>
    <mergeCell ref="I73:J73"/>
    <mergeCell ref="K73:L73"/>
    <mergeCell ref="A74:F74"/>
    <mergeCell ref="G74:H74"/>
    <mergeCell ref="I74:J74"/>
    <mergeCell ref="K74:L74"/>
    <mergeCell ref="A70:L70"/>
    <mergeCell ref="A71:D71"/>
    <mergeCell ref="G71:H71"/>
    <mergeCell ref="I71:J71"/>
    <mergeCell ref="K71:L71"/>
    <mergeCell ref="A72:F72"/>
    <mergeCell ref="G72:H72"/>
    <mergeCell ref="I72:J72"/>
    <mergeCell ref="K72:L72"/>
    <mergeCell ref="A77:L77"/>
    <mergeCell ref="A75:F75"/>
    <mergeCell ref="G75:H75"/>
    <mergeCell ref="I75:J75"/>
    <mergeCell ref="K75:L75"/>
    <mergeCell ref="A76:F76"/>
    <mergeCell ref="G76:H76"/>
    <mergeCell ref="I76:J76"/>
    <mergeCell ref="K76:L76"/>
  </mergeCells>
  <conditionalFormatting sqref="M15">
    <cfRule type="expression" dxfId="267" priority="23" stopIfTrue="1">
      <formula>$K$15&gt;0</formula>
    </cfRule>
  </conditionalFormatting>
  <conditionalFormatting sqref="M29">
    <cfRule type="expression" dxfId="266" priority="21" stopIfTrue="1">
      <formula>$K$29&gt;0</formula>
    </cfRule>
  </conditionalFormatting>
  <conditionalFormatting sqref="M7:M8">
    <cfRule type="expression" dxfId="265" priority="147">
      <formula>COUNTIF($G$7,"S")</formula>
    </cfRule>
    <cfRule type="expression" dxfId="264" priority="148">
      <formula>COUNTIF($G$7,"A")</formula>
    </cfRule>
    <cfRule type="expression" dxfId="263" priority="165">
      <formula>COUNTIF($G$7,"N")</formula>
    </cfRule>
    <cfRule type="expression" dxfId="262" priority="166">
      <formula>COUNTIF($G$7, "Y")</formula>
    </cfRule>
  </conditionalFormatting>
  <conditionalFormatting sqref="G19:H19">
    <cfRule type="expression" dxfId="261" priority="33">
      <formula>$G$18&gt;ROUND($G$17,1)</formula>
    </cfRule>
    <cfRule type="containsText" dxfId="260" priority="156" operator="containsText" text="NA">
      <formula>NOT(ISERROR(SEARCH("NA",G19)))</formula>
    </cfRule>
    <cfRule type="expression" dxfId="259" priority="162">
      <formula>$G$18&lt;=ROUND($N$17,1)</formula>
    </cfRule>
  </conditionalFormatting>
  <conditionalFormatting sqref="I19:J19">
    <cfRule type="containsText" dxfId="258" priority="152" operator="containsText" text="NA">
      <formula>NOT(ISERROR(SEARCH("NA",I19)))</formula>
    </cfRule>
    <cfRule type="expression" dxfId="257" priority="160">
      <formula>$I$19&gt;=14.5%</formula>
    </cfRule>
    <cfRule type="expression" dxfId="256" priority="161">
      <formula>$I$18&gt;ROUND($I$17,1)</formula>
    </cfRule>
  </conditionalFormatting>
  <conditionalFormatting sqref="G33:H33">
    <cfRule type="expression" dxfId="255" priority="31">
      <formula>$G$32&gt;ROUND($G$31,1)</formula>
    </cfRule>
    <cfRule type="containsText" dxfId="254" priority="154" operator="containsText" text="NA">
      <formula>NOT(ISERROR(SEARCH("NA",G33)))</formula>
    </cfRule>
    <cfRule type="expression" dxfId="253" priority="159">
      <formula>$G$32&lt;=$N$31</formula>
    </cfRule>
  </conditionalFormatting>
  <conditionalFormatting sqref="I33:J33">
    <cfRule type="containsText" dxfId="252" priority="151" operator="containsText" text="NA">
      <formula>NOT(ISERROR(SEARCH("NA",I33)))</formula>
    </cfRule>
    <cfRule type="expression" dxfId="251" priority="157">
      <formula>$I$33&gt;=14.5%</formula>
    </cfRule>
    <cfRule type="expression" dxfId="250" priority="158">
      <formula>$I$32&gt;ROUND($I$31,1)</formula>
    </cfRule>
  </conditionalFormatting>
  <conditionalFormatting sqref="K19:L19">
    <cfRule type="expression" dxfId="249" priority="155">
      <formula>$K$18&gt;ROUND($K$17,1)</formula>
    </cfRule>
  </conditionalFormatting>
  <conditionalFormatting sqref="K33:L33">
    <cfRule type="expression" dxfId="248" priority="153">
      <formula>$K$32&gt;ROUND($K$31,1)</formula>
    </cfRule>
  </conditionalFormatting>
  <conditionalFormatting sqref="M57">
    <cfRule type="expression" dxfId="247" priority="17" stopIfTrue="1">
      <formula>AND($K$57&gt;0,$G$57&gt;0)</formula>
    </cfRule>
  </conditionalFormatting>
  <conditionalFormatting sqref="G61:H61">
    <cfRule type="expression" dxfId="246" priority="27">
      <formula>$G$60&gt;ROUND($G$59,1)</formula>
    </cfRule>
    <cfRule type="containsText" dxfId="245" priority="142" operator="containsText" text="NA">
      <formula>NOT(ISERROR(SEARCH("NA",G61)))</formula>
    </cfRule>
    <cfRule type="expression" dxfId="244" priority="145">
      <formula>$G$60&lt;=$N$59</formula>
    </cfRule>
  </conditionalFormatting>
  <conditionalFormatting sqref="I61:J61">
    <cfRule type="containsText" dxfId="243" priority="140" operator="containsText" text="NA">
      <formula>NOT(ISERROR(SEARCH("NA",I61)))</formula>
    </cfRule>
    <cfRule type="expression" dxfId="242" priority="143">
      <formula>$I$61&gt;=14.5%</formula>
    </cfRule>
    <cfRule type="expression" dxfId="241" priority="144">
      <formula>$I$60&gt;ROUND($I$59,1)</formula>
    </cfRule>
  </conditionalFormatting>
  <conditionalFormatting sqref="K61:L61">
    <cfRule type="expression" dxfId="240" priority="141">
      <formula>$K$60&gt;ROUND($K$59,1)</formula>
    </cfRule>
  </conditionalFormatting>
  <conditionalFormatting sqref="M64">
    <cfRule type="expression" dxfId="239" priority="16" stopIfTrue="1">
      <formula>AND($K$64&gt;0,$G$64&gt;0)</formula>
    </cfRule>
  </conditionalFormatting>
  <conditionalFormatting sqref="G68:H68">
    <cfRule type="expression" dxfId="238" priority="26">
      <formula>$G$67&gt;ROUND($G$66,1)</formula>
    </cfRule>
    <cfRule type="containsText" dxfId="237" priority="135" operator="containsText" text="NA">
      <formula>NOT(ISERROR(SEARCH("NA",G68)))</formula>
    </cfRule>
    <cfRule type="expression" dxfId="236" priority="138">
      <formula>$G$67&lt;=$N$66</formula>
    </cfRule>
  </conditionalFormatting>
  <conditionalFormatting sqref="I68:J68">
    <cfRule type="containsText" dxfId="235" priority="133" operator="containsText" text="NA">
      <formula>NOT(ISERROR(SEARCH("NA",I68)))</formula>
    </cfRule>
    <cfRule type="expression" dxfId="234" priority="136">
      <formula>$I$68&gt;=14.5%</formula>
    </cfRule>
    <cfRule type="expression" dxfId="233" priority="137">
      <formula>$I$67&gt;ROUND($I$66,1)</formula>
    </cfRule>
  </conditionalFormatting>
  <conditionalFormatting sqref="K68:L68">
    <cfRule type="expression" dxfId="232" priority="134">
      <formula>$K$67&gt;ROUND($K$66,1)</formula>
    </cfRule>
  </conditionalFormatting>
  <conditionalFormatting sqref="I20">
    <cfRule type="expression" dxfId="231" priority="130">
      <formula>$I$20="5410.13"</formula>
    </cfRule>
    <cfRule type="expression" dxfId="230" priority="131">
      <formula>$I$20="5410.15"</formula>
    </cfRule>
    <cfRule type="expression" dxfId="229" priority="132">
      <formula>$I$20="5410.17"</formula>
    </cfRule>
  </conditionalFormatting>
  <conditionalFormatting sqref="M22">
    <cfRule type="expression" dxfId="228" priority="22" stopIfTrue="1">
      <formula>$K$22&gt;0</formula>
    </cfRule>
  </conditionalFormatting>
  <conditionalFormatting sqref="G26:H26">
    <cfRule type="expression" dxfId="227" priority="32">
      <formula>$G$25&gt;ROUND($G$24,1)</formula>
    </cfRule>
    <cfRule type="containsText" dxfId="226" priority="110" operator="containsText" text="NA">
      <formula>NOT(ISERROR(SEARCH("NA",G26)))</formula>
    </cfRule>
    <cfRule type="expression" dxfId="225" priority="113">
      <formula>$G$25&lt;=$N$24</formula>
    </cfRule>
  </conditionalFormatting>
  <conditionalFormatting sqref="I26:J26">
    <cfRule type="containsText" dxfId="224" priority="108" operator="containsText" text="NA">
      <formula>NOT(ISERROR(SEARCH("NA",I26)))</formula>
    </cfRule>
    <cfRule type="expression" dxfId="223" priority="111">
      <formula>$I$26&gt;=14.5%</formula>
    </cfRule>
    <cfRule type="expression" dxfId="222" priority="112">
      <formula>$I$25&gt;ROUND($I$24,1)</formula>
    </cfRule>
  </conditionalFormatting>
  <conditionalFormatting sqref="K26:L26">
    <cfRule type="expression" dxfId="221" priority="109">
      <formula>$K$25&gt;ROUND($K$24,1)</formula>
    </cfRule>
  </conditionalFormatting>
  <conditionalFormatting sqref="I27">
    <cfRule type="expression" dxfId="220" priority="105">
      <formula>$I$27="5410.13"</formula>
    </cfRule>
    <cfRule type="expression" dxfId="219" priority="106">
      <formula>$I$27="5410.15"</formula>
    </cfRule>
    <cfRule type="expression" dxfId="218" priority="107">
      <formula>$I$27="5410.17"</formula>
    </cfRule>
  </conditionalFormatting>
  <conditionalFormatting sqref="I34">
    <cfRule type="expression" dxfId="217" priority="127">
      <formula>$I$34="5410.14"</formula>
    </cfRule>
    <cfRule type="expression" dxfId="216" priority="128">
      <formula>$I$34="5410.16"</formula>
    </cfRule>
    <cfRule type="expression" dxfId="215" priority="129">
      <formula>$I$34="5410.18"</formula>
    </cfRule>
  </conditionalFormatting>
  <conditionalFormatting sqref="M36">
    <cfRule type="expression" dxfId="214" priority="20" stopIfTrue="1">
      <formula>$K$36&gt;0</formula>
    </cfRule>
  </conditionalFormatting>
  <conditionalFormatting sqref="G40:H40">
    <cfRule type="expression" dxfId="213" priority="30">
      <formula>$G$39&gt;ROUND($G$38,1)</formula>
    </cfRule>
    <cfRule type="containsText" dxfId="212" priority="100" operator="containsText" text="NA">
      <formula>NOT(ISERROR(SEARCH("NA",G40)))</formula>
    </cfRule>
    <cfRule type="expression" dxfId="211" priority="103">
      <formula>$G$39&lt;=$N$38</formula>
    </cfRule>
  </conditionalFormatting>
  <conditionalFormatting sqref="I40:J40">
    <cfRule type="containsText" dxfId="210" priority="98" operator="containsText" text="NA">
      <formula>NOT(ISERROR(SEARCH("NA",I40)))</formula>
    </cfRule>
    <cfRule type="expression" dxfId="209" priority="101">
      <formula>$I$40&gt;=14.5%</formula>
    </cfRule>
    <cfRule type="expression" dxfId="208" priority="102">
      <formula>$I$39&gt;ROUND($I$38,1)</formula>
    </cfRule>
  </conditionalFormatting>
  <conditionalFormatting sqref="K40:L40">
    <cfRule type="expression" dxfId="207" priority="99">
      <formula>$K$39&gt;ROUND($K$38,1)</formula>
    </cfRule>
  </conditionalFormatting>
  <conditionalFormatting sqref="I41">
    <cfRule type="expression" dxfId="206" priority="95">
      <formula>$I$41="5410.14"</formula>
    </cfRule>
    <cfRule type="expression" dxfId="205" priority="96">
      <formula>$I$41="5410.16"</formula>
    </cfRule>
    <cfRule type="expression" dxfId="204" priority="97">
      <formula>$I$41="5410.18"</formula>
    </cfRule>
  </conditionalFormatting>
  <conditionalFormatting sqref="M43">
    <cfRule type="expression" dxfId="203" priority="18" stopIfTrue="1">
      <formula>$K$43&gt;0</formula>
    </cfRule>
  </conditionalFormatting>
  <conditionalFormatting sqref="G47:H47">
    <cfRule type="expression" dxfId="202" priority="29">
      <formula>$G$46&gt;ROUND($G$45,1)</formula>
    </cfRule>
    <cfRule type="containsText" dxfId="201" priority="90" operator="containsText" text="NA">
      <formula>NOT(ISERROR(SEARCH("NA",G47)))</formula>
    </cfRule>
    <cfRule type="expression" dxfId="200" priority="93">
      <formula>$G$46&lt;=$N$45</formula>
    </cfRule>
  </conditionalFormatting>
  <conditionalFormatting sqref="I47:J47">
    <cfRule type="containsText" dxfId="199" priority="88" operator="containsText" text="NA">
      <formula>NOT(ISERROR(SEARCH("NA",I47)))</formula>
    </cfRule>
    <cfRule type="expression" dxfId="198" priority="91">
      <formula>$I$47&gt;=14.5%</formula>
    </cfRule>
    <cfRule type="expression" dxfId="197" priority="92">
      <formula>$I$46&gt;ROUND($I$45,1)</formula>
    </cfRule>
  </conditionalFormatting>
  <conditionalFormatting sqref="K47:L47">
    <cfRule type="expression" dxfId="196" priority="89">
      <formula>$K$46&gt;ROUND($K$45,1)</formula>
    </cfRule>
  </conditionalFormatting>
  <conditionalFormatting sqref="I48">
    <cfRule type="expression" dxfId="195" priority="85">
      <formula>$I$48="5410.14"</formula>
    </cfRule>
    <cfRule type="expression" dxfId="194" priority="86">
      <formula>$I$48="5410.16"</formula>
    </cfRule>
    <cfRule type="expression" dxfId="193" priority="87">
      <formula>$I$48="5410.18"</formula>
    </cfRule>
  </conditionalFormatting>
  <conditionalFormatting sqref="M50">
    <cfRule type="expression" dxfId="192" priority="19" stopIfTrue="1">
      <formula>$K$50&gt;0</formula>
    </cfRule>
  </conditionalFormatting>
  <conditionalFormatting sqref="G54:H54">
    <cfRule type="expression" dxfId="191" priority="28">
      <formula>$G$53&gt;ROUND($G$52,1)</formula>
    </cfRule>
    <cfRule type="containsText" dxfId="190" priority="80" operator="containsText" text="NA">
      <formula>NOT(ISERROR(SEARCH("NA",G54)))</formula>
    </cfRule>
    <cfRule type="expression" dxfId="189" priority="83">
      <formula>$G$53&lt;=$N$52</formula>
    </cfRule>
  </conditionalFormatting>
  <conditionalFormatting sqref="I54:J54">
    <cfRule type="containsText" dxfId="188" priority="78" operator="containsText" text="NA">
      <formula>NOT(ISERROR(SEARCH("NA",I54)))</formula>
    </cfRule>
    <cfRule type="expression" dxfId="187" priority="81">
      <formula>$I$54&gt;=14.5%</formula>
    </cfRule>
    <cfRule type="expression" dxfId="186" priority="82">
      <formula>$I$53&gt;ROUND($I$52,1)</formula>
    </cfRule>
  </conditionalFormatting>
  <conditionalFormatting sqref="K54:L54">
    <cfRule type="expression" dxfId="185" priority="79">
      <formula>$K$53&gt;ROUND($K$52,1)</formula>
    </cfRule>
  </conditionalFormatting>
  <conditionalFormatting sqref="I55">
    <cfRule type="expression" dxfId="184" priority="75">
      <formula>$I$55="5410.14"</formula>
    </cfRule>
    <cfRule type="expression" dxfId="183" priority="76">
      <formula>$I$55="5410.16"</formula>
    </cfRule>
    <cfRule type="expression" dxfId="182" priority="77">
      <formula>$I$55="5410.18"</formula>
    </cfRule>
  </conditionalFormatting>
  <conditionalFormatting sqref="M71">
    <cfRule type="expression" dxfId="181" priority="15" stopIfTrue="1">
      <formula>AND($K$71&gt;0,$G$71&gt;0)</formula>
    </cfRule>
  </conditionalFormatting>
  <conditionalFormatting sqref="G75:H75">
    <cfRule type="expression" dxfId="180" priority="25">
      <formula>$G$74&gt;ROUND($G$73,1)</formula>
    </cfRule>
    <cfRule type="containsText" dxfId="179" priority="70" operator="containsText" text="NA">
      <formula>NOT(ISERROR(SEARCH("NA",G75)))</formula>
    </cfRule>
    <cfRule type="expression" dxfId="178" priority="73">
      <formula>$G$74&lt;=$N$73</formula>
    </cfRule>
  </conditionalFormatting>
  <conditionalFormatting sqref="I75:J75">
    <cfRule type="containsText" dxfId="177" priority="68" operator="containsText" text="NA">
      <formula>NOT(ISERROR(SEARCH("NA",I75)))</formula>
    </cfRule>
    <cfRule type="expression" dxfId="176" priority="71">
      <formula>$I$75&gt;=14.5%</formula>
    </cfRule>
    <cfRule type="expression" dxfId="175" priority="72">
      <formula>$I$74&gt;ROUND($I$73,1)</formula>
    </cfRule>
  </conditionalFormatting>
  <conditionalFormatting sqref="K75:L75">
    <cfRule type="expression" dxfId="174" priority="69">
      <formula>$K$74&gt;ROUND($K$73,1)</formula>
    </cfRule>
  </conditionalFormatting>
  <conditionalFormatting sqref="I62">
    <cfRule type="expression" dxfId="173" priority="121">
      <formula>$I$62="5410.13"</formula>
    </cfRule>
    <cfRule type="expression" dxfId="172" priority="122">
      <formula>$I$62="5410.14"</formula>
    </cfRule>
    <cfRule type="expression" dxfId="171" priority="123">
      <formula>$I$62="5410.15"</formula>
    </cfRule>
    <cfRule type="expression" dxfId="170" priority="124">
      <formula>$I$62="5410.16"</formula>
    </cfRule>
    <cfRule type="expression" dxfId="169" priority="125">
      <formula>$I$62="5410.17"</formula>
    </cfRule>
    <cfRule type="expression" dxfId="168" priority="126">
      <formula>$I$62="5410.18"</formula>
    </cfRule>
  </conditionalFormatting>
  <conditionalFormatting sqref="I69">
    <cfRule type="expression" dxfId="167" priority="115">
      <formula>$I$69="5410.13"</formula>
    </cfRule>
    <cfRule type="expression" dxfId="166" priority="116">
      <formula>$I$69="5410.14"</formula>
    </cfRule>
    <cfRule type="expression" dxfId="165" priority="117">
      <formula>$I$69="5410.15"</formula>
    </cfRule>
    <cfRule type="expression" dxfId="164" priority="118">
      <formula>$I$69="5410.16"</formula>
    </cfRule>
    <cfRule type="expression" dxfId="163" priority="119">
      <formula>$I$69="5410.17"</formula>
    </cfRule>
    <cfRule type="expression" dxfId="162" priority="120">
      <formula>$I$69="5410.18"</formula>
    </cfRule>
  </conditionalFormatting>
  <conditionalFormatting sqref="I76">
    <cfRule type="expression" dxfId="161" priority="62">
      <formula>$I$76="5410.13"</formula>
    </cfRule>
    <cfRule type="expression" dxfId="160" priority="63">
      <formula>$I$76="5410.14"</formula>
    </cfRule>
    <cfRule type="expression" dxfId="159" priority="64">
      <formula>$I$76="5410.15"</formula>
    </cfRule>
    <cfRule type="expression" dxfId="158" priority="65">
      <formula>$I$76="5410.16"</formula>
    </cfRule>
    <cfRule type="expression" dxfId="157" priority="66">
      <formula>$I$76="5410.17"</formula>
    </cfRule>
    <cfRule type="expression" dxfId="156" priority="67">
      <formula>$I$76="5410.18"</formula>
    </cfRule>
  </conditionalFormatting>
  <conditionalFormatting sqref="I20:J20">
    <cfRule type="expression" dxfId="155" priority="61">
      <formula>$I$19&lt;14.5%</formula>
    </cfRule>
  </conditionalFormatting>
  <conditionalFormatting sqref="I27:J27">
    <cfRule type="expression" dxfId="154" priority="60">
      <formula>$I$26&lt;14.5%</formula>
    </cfRule>
  </conditionalFormatting>
  <conditionalFormatting sqref="I34:J34">
    <cfRule type="expression" dxfId="153" priority="59">
      <formula>$I$33&lt;14.5%</formula>
    </cfRule>
  </conditionalFormatting>
  <conditionalFormatting sqref="I41:J41">
    <cfRule type="expression" dxfId="152" priority="58">
      <formula>$I$40&lt;14.5%</formula>
    </cfRule>
  </conditionalFormatting>
  <conditionalFormatting sqref="I48:J48">
    <cfRule type="expression" dxfId="151" priority="57">
      <formula>$I$47&lt;14.5%</formula>
    </cfRule>
  </conditionalFormatting>
  <conditionalFormatting sqref="I55:J55">
    <cfRule type="expression" dxfId="150" priority="56">
      <formula>$I$54&lt;14.5%</formula>
    </cfRule>
  </conditionalFormatting>
  <conditionalFormatting sqref="I62:J62">
    <cfRule type="expression" dxfId="149" priority="55">
      <formula>$I$61&lt;14.5%</formula>
    </cfRule>
  </conditionalFormatting>
  <conditionalFormatting sqref="I69:J69">
    <cfRule type="expression" dxfId="148" priority="54">
      <formula>$I$68&lt;14.5%</formula>
    </cfRule>
  </conditionalFormatting>
  <conditionalFormatting sqref="I76:J76">
    <cfRule type="expression" dxfId="147" priority="53">
      <formula>$I$75&lt;14.5%</formula>
    </cfRule>
  </conditionalFormatting>
  <conditionalFormatting sqref="G17:H17">
    <cfRule type="expression" dxfId="146" priority="52">
      <formula>COUNTIF($K$15,"")</formula>
    </cfRule>
  </conditionalFormatting>
  <conditionalFormatting sqref="I17:J17">
    <cfRule type="expression" dxfId="145" priority="51">
      <formula>COUNTIF($K$15,"")</formula>
    </cfRule>
  </conditionalFormatting>
  <conditionalFormatting sqref="K17:L17">
    <cfRule type="expression" dxfId="144" priority="50">
      <formula>COUNTIF($K$15,"")</formula>
    </cfRule>
  </conditionalFormatting>
  <conditionalFormatting sqref="G18:H18">
    <cfRule type="expression" dxfId="143" priority="49">
      <formula>COUNTIF($K$15,"")</formula>
    </cfRule>
  </conditionalFormatting>
  <conditionalFormatting sqref="I18:J18">
    <cfRule type="expression" dxfId="142" priority="48">
      <formula>COUNTIF($K$15,"")</formula>
    </cfRule>
  </conditionalFormatting>
  <conditionalFormatting sqref="K18:L18">
    <cfRule type="expression" dxfId="141" priority="47">
      <formula>COUNTIF($K$15,"")</formula>
    </cfRule>
  </conditionalFormatting>
  <conditionalFormatting sqref="G24:H24">
    <cfRule type="expression" dxfId="140" priority="46">
      <formula>COUNTIF($K$22,"")</formula>
    </cfRule>
  </conditionalFormatting>
  <conditionalFormatting sqref="G25:H25">
    <cfRule type="expression" dxfId="139" priority="45">
      <formula>COUNTIF($K$22,"")</formula>
    </cfRule>
  </conditionalFormatting>
  <conditionalFormatting sqref="I24:J24">
    <cfRule type="expression" dxfId="138" priority="44">
      <formula>COUNTIF($K$22,"")</formula>
    </cfRule>
  </conditionalFormatting>
  <conditionalFormatting sqref="I25:J25">
    <cfRule type="expression" dxfId="137" priority="43">
      <formula>COUNTIF($K$22,"")</formula>
    </cfRule>
  </conditionalFormatting>
  <conditionalFormatting sqref="K24:L24">
    <cfRule type="expression" dxfId="136" priority="42">
      <formula>COUNTIF($K$22,"")</formula>
    </cfRule>
  </conditionalFormatting>
  <conditionalFormatting sqref="K25:L25">
    <cfRule type="expression" dxfId="135" priority="41">
      <formula>COUNTIF($K$22,"")</formula>
    </cfRule>
  </conditionalFormatting>
  <conditionalFormatting sqref="G31:L32">
    <cfRule type="expression" dxfId="134" priority="40">
      <formula>COUNTIF($K$29,"")</formula>
    </cfRule>
  </conditionalFormatting>
  <conditionalFormatting sqref="G38:L39">
    <cfRule type="expression" dxfId="133" priority="39">
      <formula>COUNTIF($K$36,"")</formula>
    </cfRule>
  </conditionalFormatting>
  <conditionalFormatting sqref="G45:L46">
    <cfRule type="expression" dxfId="132" priority="38">
      <formula>COUNTIF($K$43,"")</formula>
    </cfRule>
  </conditionalFormatting>
  <conditionalFormatting sqref="G52:L53">
    <cfRule type="expression" dxfId="131" priority="37">
      <formula>COUNTIF($K$50,"")</formula>
    </cfRule>
  </conditionalFormatting>
  <conditionalFormatting sqref="G59:L60">
    <cfRule type="expression" dxfId="130" priority="36">
      <formula>COUNTIF($K$57,"")</formula>
    </cfRule>
  </conditionalFormatting>
  <conditionalFormatting sqref="G66:L67">
    <cfRule type="expression" dxfId="129" priority="35">
      <formula>COUNTIF($K$64,"")</formula>
    </cfRule>
  </conditionalFormatting>
  <conditionalFormatting sqref="G73:L74">
    <cfRule type="expression" dxfId="128" priority="34">
      <formula>COUNTIF($K$71,"")</formula>
    </cfRule>
  </conditionalFormatting>
  <conditionalFormatting sqref="G20:H20">
    <cfRule type="expression" dxfId="127" priority="169">
      <formula>$G$18&gt;$N$17</formula>
    </cfRule>
    <cfRule type="expression" dxfId="126" priority="170">
      <formula>$G$20="5410.11"</formula>
    </cfRule>
  </conditionalFormatting>
  <conditionalFormatting sqref="G27:H27">
    <cfRule type="expression" dxfId="125" priority="171">
      <formula>$G$25&gt;$N$24</formula>
    </cfRule>
    <cfRule type="expression" dxfId="124" priority="172">
      <formula>$G$27="5410.11"</formula>
    </cfRule>
  </conditionalFormatting>
  <conditionalFormatting sqref="G34:H34">
    <cfRule type="expression" dxfId="123" priority="173">
      <formula>$G$32&gt;$N$31</formula>
    </cfRule>
    <cfRule type="expression" dxfId="122" priority="174">
      <formula>$G$34="5410.12"</formula>
    </cfRule>
  </conditionalFormatting>
  <conditionalFormatting sqref="G41:H41">
    <cfRule type="expression" dxfId="121" priority="175">
      <formula>$G$39&gt;$N$38</formula>
    </cfRule>
    <cfRule type="expression" dxfId="120" priority="176">
      <formula>$G$41="5410.12"</formula>
    </cfRule>
  </conditionalFormatting>
  <conditionalFormatting sqref="G48:H48">
    <cfRule type="expression" dxfId="119" priority="177">
      <formula>$G$46&gt;$N$45</formula>
    </cfRule>
    <cfRule type="expression" dxfId="118" priority="178">
      <formula>$G$48="5410.12"</formula>
    </cfRule>
  </conditionalFormatting>
  <conditionalFormatting sqref="G55:H55">
    <cfRule type="expression" dxfId="117" priority="179">
      <formula>$G$53&gt;$N$52</formula>
    </cfRule>
    <cfRule type="expression" dxfId="116" priority="180">
      <formula>$G$55="5410.12"</formula>
    </cfRule>
  </conditionalFormatting>
  <conditionalFormatting sqref="G62:H62">
    <cfRule type="expression" dxfId="115" priority="181">
      <formula>$G$60&gt;$N$59</formula>
    </cfRule>
    <cfRule type="expression" dxfId="114" priority="182">
      <formula>$G$62="5410.11"</formula>
    </cfRule>
    <cfRule type="expression" dxfId="113" priority="183">
      <formula>$G$62="5410.12"</formula>
    </cfRule>
  </conditionalFormatting>
  <conditionalFormatting sqref="G69:H69">
    <cfRule type="expression" dxfId="112" priority="184">
      <formula>$G$67&gt;$N$66</formula>
    </cfRule>
    <cfRule type="expression" dxfId="111" priority="185">
      <formula>$G$69="5410.12"</formula>
    </cfRule>
    <cfRule type="expression" dxfId="110" priority="186">
      <formula>$G$69="5410.11"</formula>
    </cfRule>
  </conditionalFormatting>
  <conditionalFormatting sqref="G76:H76">
    <cfRule type="expression" dxfId="109" priority="187">
      <formula>$G$74&gt;$N$73</formula>
    </cfRule>
    <cfRule type="expression" dxfId="108" priority="188">
      <formula>$G$76="5410.12"</formula>
    </cfRule>
    <cfRule type="expression" dxfId="107" priority="189">
      <formula>$G$76="5410.11"</formula>
    </cfRule>
  </conditionalFormatting>
  <conditionalFormatting sqref="M6">
    <cfRule type="expression" dxfId="106" priority="24">
      <formula>$G$6&gt;DATE(1999,12,31)</formula>
    </cfRule>
  </conditionalFormatting>
  <conditionalFormatting sqref="M15 M18">
    <cfRule type="expression" dxfId="105" priority="168" stopIfTrue="1">
      <formula>$F$15="na"</formula>
    </cfRule>
  </conditionalFormatting>
  <conditionalFormatting sqref="M22 M25">
    <cfRule type="expression" dxfId="104" priority="114" stopIfTrue="1">
      <formula>$F$22="na"</formula>
    </cfRule>
  </conditionalFormatting>
  <conditionalFormatting sqref="M29 M32">
    <cfRule type="expression" dxfId="103" priority="167" stopIfTrue="1">
      <formula>$F$29="na"</formula>
    </cfRule>
  </conditionalFormatting>
  <conditionalFormatting sqref="M36 M39">
    <cfRule type="expression" dxfId="102" priority="104" stopIfTrue="1">
      <formula>$F$36="na"</formula>
    </cfRule>
  </conditionalFormatting>
  <conditionalFormatting sqref="M50 M53">
    <cfRule type="expression" dxfId="101" priority="84" stopIfTrue="1">
      <formula>$F$50="na"</formula>
    </cfRule>
  </conditionalFormatting>
  <conditionalFormatting sqref="M43 M46">
    <cfRule type="expression" dxfId="100" priority="94" stopIfTrue="1">
      <formula>$F$43="na"</formula>
    </cfRule>
  </conditionalFormatting>
  <conditionalFormatting sqref="M57 M60">
    <cfRule type="expression" dxfId="99" priority="146" stopIfTrue="1">
      <formula>$F$57="na"</formula>
    </cfRule>
  </conditionalFormatting>
  <conditionalFormatting sqref="M64 M67">
    <cfRule type="expression" dxfId="98" priority="139" stopIfTrue="1">
      <formula>$F$64="na"</formula>
    </cfRule>
  </conditionalFormatting>
  <conditionalFormatting sqref="M71 M74">
    <cfRule type="expression" dxfId="97" priority="74" stopIfTrue="1">
      <formula>$F$71="na"</formula>
    </cfRule>
  </conditionalFormatting>
  <conditionalFormatting sqref="K15:L15">
    <cfRule type="expression" dxfId="96" priority="14" stopIfTrue="1">
      <formula>$F$15="na"</formula>
    </cfRule>
  </conditionalFormatting>
  <conditionalFormatting sqref="K22:L22">
    <cfRule type="expression" dxfId="95" priority="13" stopIfTrue="1">
      <formula>$F$22="na"</formula>
    </cfRule>
  </conditionalFormatting>
  <conditionalFormatting sqref="K29:L29">
    <cfRule type="expression" dxfId="94" priority="12" stopIfTrue="1">
      <formula>$F$29="na"</formula>
    </cfRule>
  </conditionalFormatting>
  <conditionalFormatting sqref="K36:L36">
    <cfRule type="expression" dxfId="93" priority="11" stopIfTrue="1">
      <formula>$F$36="na"</formula>
    </cfRule>
  </conditionalFormatting>
  <conditionalFormatting sqref="K43:L43">
    <cfRule type="expression" dxfId="92" priority="10" stopIfTrue="1">
      <formula>$F$43="na"</formula>
    </cfRule>
  </conditionalFormatting>
  <conditionalFormatting sqref="K50:L50">
    <cfRule type="expression" dxfId="91" priority="9" stopIfTrue="1">
      <formula>$F$50="na"</formula>
    </cfRule>
  </conditionalFormatting>
  <conditionalFormatting sqref="K57:L57">
    <cfRule type="expression" dxfId="90" priority="8" stopIfTrue="1">
      <formula>$F$57="na"</formula>
    </cfRule>
  </conditionalFormatting>
  <conditionalFormatting sqref="G57:H57">
    <cfRule type="expression" dxfId="89" priority="7" stopIfTrue="1">
      <formula>$F$57="na"</formula>
    </cfRule>
  </conditionalFormatting>
  <conditionalFormatting sqref="K64:L64">
    <cfRule type="expression" dxfId="88" priority="6" stopIfTrue="1">
      <formula>$F$64="na"</formula>
    </cfRule>
  </conditionalFormatting>
  <conditionalFormatting sqref="G64:H64">
    <cfRule type="expression" dxfId="87" priority="5" stopIfTrue="1">
      <formula>$F$64="na"</formula>
    </cfRule>
  </conditionalFormatting>
  <conditionalFormatting sqref="K71:L71">
    <cfRule type="expression" dxfId="86" priority="4" stopIfTrue="1">
      <formula>$F$71="na"</formula>
    </cfRule>
  </conditionalFormatting>
  <conditionalFormatting sqref="G71:H71">
    <cfRule type="expression" dxfId="85" priority="3" stopIfTrue="1">
      <formula>$F$71="na"</formula>
    </cfRule>
  </conditionalFormatting>
  <conditionalFormatting sqref="M9">
    <cfRule type="expression" dxfId="84" priority="1" stopIfTrue="1">
      <formula>$G$9&gt;0</formula>
    </cfRule>
  </conditionalFormatting>
  <conditionalFormatting sqref="M10:M12">
    <cfRule type="expression" dxfId="83" priority="2" stopIfTrue="1">
      <formula>$G$10&gt;0</formula>
    </cfRule>
  </conditionalFormatting>
  <conditionalFormatting sqref="M18">
    <cfRule type="expression" dxfId="82" priority="190">
      <formula>ROUND($K$18,1)&gt;ROUND($K$17,1)</formula>
    </cfRule>
    <cfRule type="expression" dxfId="81" priority="191">
      <formula>ROUND($I$18,1)&gt;ROUND($I$17,1)</formula>
    </cfRule>
    <cfRule type="expression" dxfId="80" priority="192">
      <formula>ROUND($G$18,1)&gt;ROUND($G$17,1)</formula>
    </cfRule>
    <cfRule type="expression" dxfId="79" priority="193">
      <formula>AND($G$11="T3 IF IN ECA ELSE T2",I18&gt;0,K18&gt;0)</formula>
    </cfRule>
    <cfRule type="expression" dxfId="78" priority="194">
      <formula>AND($G$11="T2",I18&gt;0)</formula>
    </cfRule>
    <cfRule type="expression" dxfId="77" priority="195">
      <formula>AND($G$11="T1",G18&gt;0)</formula>
    </cfRule>
  </conditionalFormatting>
  <conditionalFormatting sqref="I17:L18 I31:L32 I59:L60 I66:L67 I24:L25 I38:L39 I45:L46 I52:L53 I73:L74">
    <cfRule type="expression" dxfId="76" priority="196">
      <formula>COUNTIF($G$11,"T1")</formula>
    </cfRule>
  </conditionalFormatting>
  <conditionalFormatting sqref="G17:H18 K17:L18 G31:H32 K31:L32 K59:L60 K66:L67 K24:L25 K38:L39 K45:L46 K52:L53 K73:L74 G59:H60 G66:H67 G24:H25 G45:H46 G52:H53 G73:H74">
    <cfRule type="expression" dxfId="75" priority="197">
      <formula>COUNTIF($G$11,"T2")</formula>
    </cfRule>
  </conditionalFormatting>
  <conditionalFormatting sqref="G17:H18 G31:H32 G59:H60 G66:H67 G24:H25 G45:H46 G52:H53 G73:H74">
    <cfRule type="expression" dxfId="74" priority="198">
      <formula>COUNTIF($G$11,"T3 IF IN ECA ELSE T2")</formula>
    </cfRule>
  </conditionalFormatting>
  <conditionalFormatting sqref="G38:H39">
    <cfRule type="expression" dxfId="73" priority="199">
      <formula>COUNTIF($G$11,"T3 IF IN ECA ELSE T2")</formula>
    </cfRule>
    <cfRule type="expression" dxfId="72" priority="200">
      <formula>COUNTIF($G$11,"T2")</formula>
    </cfRule>
  </conditionalFormatting>
  <conditionalFormatting sqref="M25">
    <cfRule type="expression" dxfId="71" priority="201">
      <formula>ROUND($K$25,1)&gt;ROUND($K$24,1)</formula>
    </cfRule>
    <cfRule type="expression" dxfId="70" priority="202">
      <formula>ROUND($I$25,1)&gt;ROUND($I$24,1)</formula>
    </cfRule>
    <cfRule type="expression" dxfId="69" priority="203">
      <formula>ROUND($G$25,1)&gt;ROUND($G$24,1)</formula>
    </cfRule>
    <cfRule type="expression" dxfId="68" priority="204">
      <formula>AND($G$11="T3 IF IN ECA ELSE T2",I25&gt;0,K25&gt;0)</formula>
    </cfRule>
    <cfRule type="expression" dxfId="67" priority="205">
      <formula>AND($G$11="T2",I25&gt;0)</formula>
    </cfRule>
    <cfRule type="expression" dxfId="66" priority="206">
      <formula>AND($G$11="T1",G25&gt;0)</formula>
    </cfRule>
  </conditionalFormatting>
  <conditionalFormatting sqref="M32">
    <cfRule type="expression" dxfId="65" priority="207">
      <formula>ROUND($K$32,1)&gt;ROUND($K$31,1)</formula>
    </cfRule>
    <cfRule type="expression" dxfId="64" priority="208">
      <formula>ROUND($I$32,1)&gt;ROUND($I$31,1)</formula>
    </cfRule>
    <cfRule type="expression" dxfId="63" priority="209">
      <formula>ROUND($G$32,1)&gt;ROUND($G$31,1)</formula>
    </cfRule>
    <cfRule type="expression" dxfId="62" priority="210">
      <formula>AND($G$11="T3 IF IN ECA ELSE T2",I32&gt;0,K32&gt;0)</formula>
    </cfRule>
    <cfRule type="expression" dxfId="61" priority="211">
      <formula>AND($G$11="T2",I32&gt;0)</formula>
    </cfRule>
    <cfRule type="expression" dxfId="60" priority="212">
      <formula>AND($G$11="T1",G32&gt;0)</formula>
    </cfRule>
  </conditionalFormatting>
  <conditionalFormatting sqref="M39">
    <cfRule type="expression" dxfId="59" priority="213">
      <formula>ROUND($K$39,1)&gt;ROUND($K$38,1)</formula>
    </cfRule>
    <cfRule type="expression" dxfId="58" priority="214">
      <formula>ROUND($I$39,1)&gt;ROUND($I$38,1)</formula>
    </cfRule>
    <cfRule type="expression" dxfId="57" priority="215">
      <formula>ROUND($G$39,1)&gt;ROUND($G$38,1)</formula>
    </cfRule>
    <cfRule type="expression" dxfId="56" priority="216">
      <formula>AND($G$11="T3 IF IN ECA ELSE T2",I39&gt;0,K39&gt;0)</formula>
    </cfRule>
    <cfRule type="expression" dxfId="55" priority="217">
      <formula>AND($G$11="T2",I39&gt;0)</formula>
    </cfRule>
    <cfRule type="expression" dxfId="54" priority="218">
      <formula>AND($G$11="T1",G39&gt;0)</formula>
    </cfRule>
  </conditionalFormatting>
  <conditionalFormatting sqref="M46">
    <cfRule type="expression" dxfId="53" priority="219">
      <formula>ROUND($K$46,1)&gt;ROUND($K$45,1)</formula>
    </cfRule>
    <cfRule type="expression" dxfId="52" priority="220">
      <formula>ROUND($I$46,1)&gt;ROUND($I$45,1)</formula>
    </cfRule>
    <cfRule type="expression" dxfId="51" priority="221">
      <formula>ROUND($G$46,1)&gt;ROUND($G$45,1)</formula>
    </cfRule>
    <cfRule type="expression" dxfId="50" priority="222">
      <formula>AND($G$11="T3 IF IN ECA ELSE T2",I46&gt;0,K46&gt;0)</formula>
    </cfRule>
    <cfRule type="expression" dxfId="49" priority="223">
      <formula>AND($G$11="T2",I46&gt;0)</formula>
    </cfRule>
    <cfRule type="expression" dxfId="48" priority="224">
      <formula>AND($G$11="T1",G46&gt;0)</formula>
    </cfRule>
  </conditionalFormatting>
  <conditionalFormatting sqref="M53">
    <cfRule type="expression" dxfId="47" priority="225">
      <formula>ROUND($K$53,1)&gt;ROUND($K$52,1)</formula>
    </cfRule>
    <cfRule type="expression" dxfId="46" priority="226">
      <formula>ROUND($I$53,1)&gt;ROUND($I$52,1)</formula>
    </cfRule>
    <cfRule type="expression" dxfId="45" priority="227">
      <formula>ROUND($G$53,1)&gt;ROUND($G$52,1)</formula>
    </cfRule>
    <cfRule type="expression" dxfId="44" priority="228">
      <formula>AND($G$11="T3 IF IN ECA ELSE T2",I53&gt;0,K53&gt;0)</formula>
    </cfRule>
    <cfRule type="expression" dxfId="43" priority="229">
      <formula>AND($G$11="T2",I53&gt;0)</formula>
    </cfRule>
    <cfRule type="expression" dxfId="42" priority="230">
      <formula>AND($G$11="T1",G53&gt;0)</formula>
    </cfRule>
  </conditionalFormatting>
  <conditionalFormatting sqref="M60">
    <cfRule type="expression" dxfId="41" priority="231">
      <formula>ROUND($K$60,1)&gt;ROUND($K$59,1)</formula>
    </cfRule>
    <cfRule type="expression" dxfId="40" priority="232">
      <formula>ROUND($I$60,1)&gt;ROUND($I$59,1)</formula>
    </cfRule>
    <cfRule type="expression" dxfId="39" priority="233">
      <formula>ROUND($G$60,1)&gt;ROUND($G$59,1)</formula>
    </cfRule>
    <cfRule type="expression" dxfId="38" priority="234">
      <formula>AND($G$11="T3 IF IN ECA ELSE T2",I60&gt;0,K60&gt;0)</formula>
    </cfRule>
    <cfRule type="expression" dxfId="37" priority="235">
      <formula>AND($G$11="T2",I60&gt;0)</formula>
    </cfRule>
    <cfRule type="expression" dxfId="36" priority="236">
      <formula>AND($G$11="T1",G60&gt;0)</formula>
    </cfRule>
  </conditionalFormatting>
  <conditionalFormatting sqref="M67">
    <cfRule type="expression" dxfId="35" priority="237">
      <formula>ROUND($K$67,1)&gt;ROUND($K$66,1)</formula>
    </cfRule>
    <cfRule type="expression" dxfId="34" priority="238">
      <formula>ROUND($I$67,1)&gt;ROUND($I$66,1)</formula>
    </cfRule>
    <cfRule type="expression" dxfId="33" priority="239">
      <formula>ROUND($G$67,1)&gt;ROUND($G$66,1)</formula>
    </cfRule>
    <cfRule type="expression" dxfId="32" priority="240">
      <formula>AND($G$11="T3 IF IN ECA ELSE T2",I67&gt;0,K67&gt;0)</formula>
    </cfRule>
    <cfRule type="expression" dxfId="31" priority="241">
      <formula>AND($G$11="T2",I67&gt;0)</formula>
    </cfRule>
    <cfRule type="expression" dxfId="30" priority="242">
      <formula>AND($G$11="T1",G67&gt;0)</formula>
    </cfRule>
  </conditionalFormatting>
  <conditionalFormatting sqref="M74">
    <cfRule type="expression" dxfId="29" priority="243">
      <formula>ROUND($K$74,1)&gt;ROUND($K$73,1)</formula>
    </cfRule>
    <cfRule type="expression" dxfId="28" priority="244">
      <formula>ROUND($I$74,1)&gt;ROUND($I$73,1)</formula>
    </cfRule>
    <cfRule type="expression" dxfId="27" priority="245">
      <formula>ROUND($G$74,1)&gt;ROUND($G$73,1)</formula>
    </cfRule>
    <cfRule type="expression" dxfId="26" priority="246">
      <formula>AND($G$11="T3 IF IN ECA ELSE T2",I74&gt;0,K74&gt;0)</formula>
    </cfRule>
    <cfRule type="expression" dxfId="25" priority="247">
      <formula>AND($G$11="T2",I74&gt;0)</formula>
    </cfRule>
    <cfRule type="expression" dxfId="24" priority="248">
      <formula>AND($G$11="T1",G74&gt;0)</formula>
    </cfRule>
  </conditionalFormatting>
  <conditionalFormatting sqref="G7:L7">
    <cfRule type="expression" dxfId="23" priority="149">
      <formula>$G$7="S"</formula>
    </cfRule>
    <cfRule type="expression" dxfId="22" priority="150">
      <formula>$G$7="A"</formula>
    </cfRule>
    <cfRule type="expression" dxfId="21" priority="163">
      <formula>$G$7="N"</formula>
    </cfRule>
    <cfRule type="expression" dxfId="20" priority="164">
      <formula>$G$7="Y"</formula>
    </cfRule>
  </conditionalFormatting>
  <dataValidations count="9">
    <dataValidation type="list" allowBlank="1" showInputMessage="1" showErrorMessage="1" promptTitle="ELECTRICITY GENERATION" prompt="Use drop-down to select as appropriate" sqref="G10:L10" xr:uid="{5527EFA9-524E-4F3D-B774-463F9359C139}">
      <formula1>$AD$12:$AD$16</formula1>
    </dataValidation>
    <dataValidation type="list" allowBlank="1" showInputMessage="1" showErrorMessage="1" promptTitle="PROPULSION TYPE" prompt="Use drop-down to select as approproiate" sqref="G9:L9" xr:uid="{6C1D7990-3FF8-4DC9-9CBE-C7781B7192EC}">
      <formula1>$AC$12:$AC$16</formula1>
    </dataValidation>
    <dataValidation type="list" allowBlank="1" showInputMessage="1" showErrorMessage="1" promptTitle="MAIN/AUXILIARY" prompt="Select Appropriate Engine Type" sqref="G57:H57 G71:H71 G64:H64" xr:uid="{51AA3846-9597-47DE-9D6D-BA1780A0CDF7}">
      <formula1>$AC$9:$AC$11</formula1>
    </dataValidation>
    <dataValidation type="date" allowBlank="1" showInputMessage="1" showErrorMessage="1" errorTitle="DATE ERROR" error="Enter a valid date on/after 01/01/2000" promptTitle="Date Format" prompt="DD/MM/YYYY" sqref="G6:L6" xr:uid="{734844FE-E962-404F-976F-DF4C8D07F1D3}">
      <formula1>36526</formula1>
      <formula2>55153</formula2>
    </dataValidation>
    <dataValidation type="textLength" operator="equal" allowBlank="1" showDropDown="1" showInputMessage="1" showErrorMessage="1" errorTitle="Check entered value" error="Enter Y or N" prompt="Enter Y or N" sqref="G7:L8" xr:uid="{59C43D72-6D40-4B69-A6FC-8BD6860CFC98}">
      <formula1>1</formula1>
    </dataValidation>
    <dataValidation allowBlank="1" showInputMessage="1" showErrorMessage="1" promptTitle="Main Engine" prompt="Please input main engine value only." sqref="K15:L15 K22:L22" xr:uid="{AE991448-8515-4C5F-B521-F74E39DFBD48}"/>
    <dataValidation allowBlank="1" showInputMessage="1" showErrorMessage="1" promptTitle="Auxiliary Engine" prompt="Please input auxiliary engine value only." sqref="K43:L43 K29:L29 K36:L36" xr:uid="{F007A043-DFF2-45E8-86AA-536A6E09FB73}"/>
    <dataValidation allowBlank="1" showInputMessage="1" showErrorMessage="1" promptTitle="Auxiliary engine" prompt="Please input auxiliary engine value only." sqref="K50:L50" xr:uid="{0AC12ED8-DD1A-43CF-A285-0988D41C6E4D}"/>
    <dataValidation allowBlank="1" showInputMessage="1" showErrorMessage="1" promptTitle="Main/Auxiliary/Other Engine" prompt="Please input appropriate value as per engine type selected." sqref="K64:L64 K57:L57 K71:L71" xr:uid="{776559EF-491A-4BB7-8907-F7C3BCA25260}"/>
  </dataValidations>
  <pageMargins left="0.70866141732283472" right="0.70866141732283472" top="0.74803149606299213" bottom="0.74803149606299213" header="0.31496062992125984" footer="0.31496062992125984"/>
  <pageSetup paperSize="9" scale="56" fitToWidth="0" fitToHeight="0" orientation="portrait" r:id="rId1"/>
  <headerFooter alignWithMargins="0">
    <oddFooter>&amp;LCKL LNG / VERSION 2023 / 1.0&amp;R&amp;P of &amp;N</oddFooter>
  </headerFooter>
  <rowBreaks count="1" manualBreakCount="1">
    <brk id="56"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15"/>
  <sheetViews>
    <sheetView zoomScale="90" zoomScaleNormal="90" zoomScaleSheetLayoutView="90" workbookViewId="0">
      <pane ySplit="1" topLeftCell="A2" activePane="bottomLeft" state="frozen"/>
      <selection pane="bottomLeft" activeCell="F1" sqref="F1"/>
    </sheetView>
  </sheetViews>
  <sheetFormatPr defaultColWidth="9.140625" defaultRowHeight="15" x14ac:dyDescent="0.25"/>
  <cols>
    <col min="1" max="1" width="5.85546875" style="514" customWidth="1"/>
    <col min="2" max="2" width="25.42578125" style="514" customWidth="1"/>
    <col min="3" max="3" width="33.5703125" style="514" customWidth="1"/>
    <col min="4" max="4" width="21.5703125" style="514" bestFit="1" customWidth="1"/>
    <col min="5" max="5" width="14.7109375" style="514" customWidth="1"/>
    <col min="6" max="6" width="18" style="556" customWidth="1"/>
    <col min="7" max="7" width="9.140625" style="556"/>
    <col min="8" max="16384" width="9.140625" style="557"/>
  </cols>
  <sheetData>
    <row r="1" spans="1:7" s="514" customFormat="1" ht="18.75" customHeight="1" x14ac:dyDescent="0.25">
      <c r="A1" s="834" t="s">
        <v>801</v>
      </c>
      <c r="B1" s="835"/>
      <c r="C1" s="835"/>
      <c r="D1" s="835"/>
      <c r="E1" s="836"/>
      <c r="F1" s="513"/>
      <c r="G1" s="513"/>
    </row>
    <row r="2" spans="1:7" s="514" customFormat="1" ht="9.9499999999999993" customHeight="1" x14ac:dyDescent="0.25">
      <c r="F2" s="513"/>
      <c r="G2" s="513"/>
    </row>
    <row r="3" spans="1:7" s="514" customFormat="1" ht="15.75" x14ac:dyDescent="0.25">
      <c r="A3" s="515" t="s">
        <v>802</v>
      </c>
      <c r="D3" s="837" t="str">
        <f>'Checklist - Basic Ship LNG'!A1</f>
        <v xml:space="preserve">GA Code: </v>
      </c>
      <c r="E3" s="837"/>
      <c r="F3" s="513"/>
      <c r="G3" s="513"/>
    </row>
    <row r="4" spans="1:7" s="514" customFormat="1" x14ac:dyDescent="0.25">
      <c r="A4" s="514" t="s">
        <v>803</v>
      </c>
      <c r="D4" s="837" t="str">
        <f>'Checklist - Basic Ship LNG'!C1</f>
        <v xml:space="preserve">Ship name:   </v>
      </c>
      <c r="E4" s="837"/>
      <c r="F4" s="513"/>
      <c r="G4" s="513"/>
    </row>
    <row r="5" spans="1:7" s="514" customFormat="1" x14ac:dyDescent="0.25">
      <c r="A5" s="516" t="s">
        <v>804</v>
      </c>
      <c r="D5" s="837" t="str">
        <f>'Checklist - Basic Ship LNG'!T1</f>
        <v xml:space="preserve">Date of Ship Survey:  </v>
      </c>
      <c r="E5" s="837"/>
      <c r="F5" s="513"/>
      <c r="G5" s="513"/>
    </row>
    <row r="6" spans="1:7" s="514" customFormat="1" ht="9.9499999999999993" customHeight="1" x14ac:dyDescent="0.25">
      <c r="A6" s="516"/>
      <c r="F6" s="513"/>
      <c r="G6" s="513"/>
    </row>
    <row r="7" spans="1:7" s="514" customFormat="1" x14ac:dyDescent="0.25">
      <c r="A7" s="517" t="s">
        <v>805</v>
      </c>
      <c r="F7" s="513"/>
      <c r="G7" s="513"/>
    </row>
    <row r="8" spans="1:7" s="514" customFormat="1" ht="52.5" customHeight="1" thickBot="1" x14ac:dyDescent="0.3">
      <c r="A8" s="829" t="s">
        <v>806</v>
      </c>
      <c r="B8" s="830"/>
      <c r="C8" s="830"/>
      <c r="D8" s="830"/>
      <c r="E8" s="830"/>
      <c r="F8" s="513"/>
      <c r="G8" s="513"/>
    </row>
    <row r="9" spans="1:7" s="514" customFormat="1" ht="15.75" thickBot="1" x14ac:dyDescent="0.3">
      <c r="A9" s="518" t="s">
        <v>807</v>
      </c>
      <c r="B9" s="518" t="s">
        <v>808</v>
      </c>
      <c r="C9" s="519" t="s">
        <v>809</v>
      </c>
      <c r="D9" s="519" t="s">
        <v>810</v>
      </c>
      <c r="E9" s="520" t="s">
        <v>811</v>
      </c>
      <c r="F9" s="513"/>
      <c r="G9" s="513"/>
    </row>
    <row r="10" spans="1:7" s="514" customFormat="1" ht="15.75" hidden="1" thickBot="1" x14ac:dyDescent="0.3">
      <c r="A10" s="521"/>
      <c r="B10" s="522"/>
      <c r="C10" s="523"/>
      <c r="D10" s="523"/>
      <c r="E10" s="524"/>
      <c r="F10" s="513"/>
      <c r="G10" s="513"/>
    </row>
    <row r="11" spans="1:7" s="530" customFormat="1" ht="45" x14ac:dyDescent="0.25">
      <c r="A11" s="525"/>
      <c r="B11" s="526" t="s">
        <v>812</v>
      </c>
      <c r="C11" s="527" t="s">
        <v>813</v>
      </c>
      <c r="D11" s="527" t="s">
        <v>814</v>
      </c>
      <c r="E11" s="528" t="s">
        <v>815</v>
      </c>
      <c r="F11" s="529"/>
      <c r="G11" s="529"/>
    </row>
    <row r="12" spans="1:7" s="530" customFormat="1" ht="60" x14ac:dyDescent="0.25">
      <c r="A12" s="531"/>
      <c r="B12" s="532" t="s">
        <v>816</v>
      </c>
      <c r="C12" s="533" t="s">
        <v>817</v>
      </c>
      <c r="D12" s="533" t="s">
        <v>814</v>
      </c>
      <c r="E12" s="534" t="s">
        <v>818</v>
      </c>
      <c r="F12" s="529"/>
      <c r="G12" s="529"/>
    </row>
    <row r="13" spans="1:7" s="530" customFormat="1" ht="60" x14ac:dyDescent="0.25">
      <c r="A13" s="531" t="s">
        <v>767</v>
      </c>
      <c r="B13" s="532" t="s">
        <v>819</v>
      </c>
      <c r="C13" s="533" t="s">
        <v>820</v>
      </c>
      <c r="D13" s="533" t="s">
        <v>814</v>
      </c>
      <c r="E13" s="534" t="s">
        <v>821</v>
      </c>
      <c r="F13" s="529"/>
      <c r="G13" s="529"/>
    </row>
    <row r="14" spans="1:7" s="530" customFormat="1" ht="60" x14ac:dyDescent="0.25">
      <c r="A14" s="531"/>
      <c r="B14" s="532" t="s">
        <v>822</v>
      </c>
      <c r="C14" s="533" t="s">
        <v>823</v>
      </c>
      <c r="D14" s="533" t="s">
        <v>824</v>
      </c>
      <c r="E14" s="534" t="s">
        <v>815</v>
      </c>
      <c r="F14" s="529"/>
      <c r="G14" s="529"/>
    </row>
    <row r="15" spans="1:7" s="530" customFormat="1" ht="60" x14ac:dyDescent="0.25">
      <c r="A15" s="531"/>
      <c r="B15" s="532" t="s">
        <v>825</v>
      </c>
      <c r="C15" s="533" t="s">
        <v>826</v>
      </c>
      <c r="D15" s="533" t="s">
        <v>814</v>
      </c>
      <c r="E15" s="534" t="s">
        <v>827</v>
      </c>
      <c r="F15" s="529"/>
      <c r="G15" s="529"/>
    </row>
    <row r="16" spans="1:7" s="530" customFormat="1" ht="105" x14ac:dyDescent="0.25">
      <c r="A16" s="531"/>
      <c r="B16" s="532" t="s">
        <v>828</v>
      </c>
      <c r="C16" s="533" t="s">
        <v>829</v>
      </c>
      <c r="D16" s="533" t="s">
        <v>814</v>
      </c>
      <c r="E16" s="534" t="s">
        <v>830</v>
      </c>
      <c r="F16" s="529"/>
      <c r="G16" s="529"/>
    </row>
    <row r="17" spans="1:7" s="530" customFormat="1" ht="60" x14ac:dyDescent="0.25">
      <c r="A17" s="531"/>
      <c r="B17" s="532" t="s">
        <v>831</v>
      </c>
      <c r="C17" s="533" t="s">
        <v>832</v>
      </c>
      <c r="D17" s="533" t="s">
        <v>814</v>
      </c>
      <c r="E17" s="534" t="s">
        <v>815</v>
      </c>
      <c r="F17" s="529"/>
      <c r="G17" s="529"/>
    </row>
    <row r="18" spans="1:7" s="530" customFormat="1" ht="75" x14ac:dyDescent="0.25">
      <c r="A18" s="531"/>
      <c r="B18" s="532" t="s">
        <v>833</v>
      </c>
      <c r="C18" s="533" t="s">
        <v>834</v>
      </c>
      <c r="D18" s="533" t="s">
        <v>824</v>
      </c>
      <c r="E18" s="534" t="s">
        <v>835</v>
      </c>
      <c r="F18" s="529"/>
      <c r="G18" s="529"/>
    </row>
    <row r="19" spans="1:7" s="530" customFormat="1" ht="90" x14ac:dyDescent="0.25">
      <c r="A19" s="531"/>
      <c r="B19" s="532" t="s">
        <v>836</v>
      </c>
      <c r="C19" s="533" t="s">
        <v>837</v>
      </c>
      <c r="D19" s="533" t="s">
        <v>814</v>
      </c>
      <c r="E19" s="534" t="s">
        <v>838</v>
      </c>
      <c r="F19" s="529"/>
      <c r="G19" s="529"/>
    </row>
    <row r="20" spans="1:7" s="530" customFormat="1" ht="45" x14ac:dyDescent="0.25">
      <c r="A20" s="531"/>
      <c r="B20" s="532" t="s">
        <v>839</v>
      </c>
      <c r="C20" s="533" t="s">
        <v>840</v>
      </c>
      <c r="D20" s="533" t="s">
        <v>824</v>
      </c>
      <c r="E20" s="534" t="s">
        <v>841</v>
      </c>
      <c r="F20" s="529"/>
      <c r="G20" s="529"/>
    </row>
    <row r="21" spans="1:7" s="530" customFormat="1" ht="45.75" thickBot="1" x14ac:dyDescent="0.3">
      <c r="A21" s="535"/>
      <c r="B21" s="536" t="s">
        <v>842</v>
      </c>
      <c r="C21" s="537" t="s">
        <v>843</v>
      </c>
      <c r="D21" s="537" t="s">
        <v>814</v>
      </c>
      <c r="E21" s="538" t="s">
        <v>844</v>
      </c>
      <c r="F21" s="529"/>
      <c r="G21" s="529"/>
    </row>
    <row r="22" spans="1:7" s="514" customFormat="1" x14ac:dyDescent="0.25">
      <c r="B22" s="539"/>
      <c r="C22" s="539"/>
      <c r="D22" s="539"/>
      <c r="E22" s="539"/>
      <c r="F22" s="513"/>
      <c r="G22" s="513"/>
    </row>
    <row r="23" spans="1:7" s="514" customFormat="1" ht="9.9499999999999993" customHeight="1" x14ac:dyDescent="0.25">
      <c r="F23" s="513"/>
      <c r="G23" s="513"/>
    </row>
    <row r="24" spans="1:7" s="514" customFormat="1" x14ac:dyDescent="0.25">
      <c r="A24" s="540" t="s">
        <v>845</v>
      </c>
      <c r="C24" s="539"/>
      <c r="D24" s="539"/>
      <c r="E24" s="539"/>
      <c r="F24" s="513"/>
      <c r="G24" s="513"/>
    </row>
    <row r="25" spans="1:7" s="514" customFormat="1" ht="63" customHeight="1" thickBot="1" x14ac:dyDescent="0.3">
      <c r="A25" s="829" t="s">
        <v>846</v>
      </c>
      <c r="B25" s="830"/>
      <c r="C25" s="830"/>
      <c r="D25" s="830"/>
      <c r="E25" s="830"/>
      <c r="F25" s="513"/>
      <c r="G25" s="513"/>
    </row>
    <row r="26" spans="1:7" s="514" customFormat="1" ht="15.75" thickBot="1" x14ac:dyDescent="0.3">
      <c r="A26" s="541" t="s">
        <v>807</v>
      </c>
      <c r="B26" s="542" t="s">
        <v>808</v>
      </c>
      <c r="C26" s="543" t="s">
        <v>809</v>
      </c>
      <c r="D26" s="543" t="s">
        <v>810</v>
      </c>
      <c r="E26" s="544" t="s">
        <v>811</v>
      </c>
      <c r="F26" s="513"/>
      <c r="G26" s="513"/>
    </row>
    <row r="27" spans="1:7" s="514" customFormat="1" ht="15.75" hidden="1" thickBot="1" x14ac:dyDescent="0.3">
      <c r="A27" s="545"/>
      <c r="B27" s="546"/>
      <c r="C27" s="547"/>
      <c r="D27" s="547"/>
      <c r="E27" s="548"/>
      <c r="F27" s="513"/>
      <c r="G27" s="513"/>
    </row>
    <row r="28" spans="1:7" s="514" customFormat="1" ht="45" x14ac:dyDescent="0.25">
      <c r="A28" s="525"/>
      <c r="B28" s="549" t="s">
        <v>847</v>
      </c>
      <c r="C28" s="550" t="s">
        <v>848</v>
      </c>
      <c r="D28" s="550" t="s">
        <v>814</v>
      </c>
      <c r="E28" s="551" t="s">
        <v>849</v>
      </c>
      <c r="F28" s="513"/>
      <c r="G28" s="513"/>
    </row>
    <row r="29" spans="1:7" s="514" customFormat="1" ht="45" x14ac:dyDescent="0.25">
      <c r="A29" s="531"/>
      <c r="B29" s="532" t="s">
        <v>850</v>
      </c>
      <c r="C29" s="533" t="s">
        <v>851</v>
      </c>
      <c r="D29" s="533" t="s">
        <v>824</v>
      </c>
      <c r="E29" s="534" t="s">
        <v>815</v>
      </c>
      <c r="F29" s="513"/>
      <c r="G29" s="513"/>
    </row>
    <row r="30" spans="1:7" s="514" customFormat="1" ht="30" x14ac:dyDescent="0.25">
      <c r="A30" s="531"/>
      <c r="B30" s="532" t="s">
        <v>852</v>
      </c>
      <c r="C30" s="533" t="s">
        <v>853</v>
      </c>
      <c r="D30" s="533" t="s">
        <v>824</v>
      </c>
      <c r="E30" s="534" t="s">
        <v>815</v>
      </c>
      <c r="F30" s="513"/>
      <c r="G30" s="513"/>
    </row>
    <row r="31" spans="1:7" s="514" customFormat="1" ht="30" x14ac:dyDescent="0.25">
      <c r="A31" s="531"/>
      <c r="B31" s="532" t="s">
        <v>854</v>
      </c>
      <c r="C31" s="533" t="s">
        <v>855</v>
      </c>
      <c r="D31" s="533" t="s">
        <v>824</v>
      </c>
      <c r="E31" s="534" t="s">
        <v>815</v>
      </c>
      <c r="F31" s="513"/>
      <c r="G31" s="513"/>
    </row>
    <row r="32" spans="1:7" s="514" customFormat="1" ht="45" x14ac:dyDescent="0.25">
      <c r="A32" s="531"/>
      <c r="B32" s="532" t="s">
        <v>856</v>
      </c>
      <c r="C32" s="533" t="s">
        <v>857</v>
      </c>
      <c r="D32" s="533" t="s">
        <v>824</v>
      </c>
      <c r="E32" s="534" t="s">
        <v>815</v>
      </c>
      <c r="F32" s="513"/>
      <c r="G32" s="513"/>
    </row>
    <row r="33" spans="1:7" s="514" customFormat="1" ht="30" x14ac:dyDescent="0.25">
      <c r="A33" s="531"/>
      <c r="B33" s="532" t="s">
        <v>858</v>
      </c>
      <c r="C33" s="533" t="s">
        <v>859</v>
      </c>
      <c r="D33" s="533" t="s">
        <v>824</v>
      </c>
      <c r="E33" s="534" t="s">
        <v>815</v>
      </c>
      <c r="F33" s="513"/>
      <c r="G33" s="513"/>
    </row>
    <row r="34" spans="1:7" s="514" customFormat="1" ht="30" x14ac:dyDescent="0.25">
      <c r="A34" s="531"/>
      <c r="B34" s="532" t="s">
        <v>860</v>
      </c>
      <c r="C34" s="533" t="s">
        <v>861</v>
      </c>
      <c r="D34" s="533" t="s">
        <v>814</v>
      </c>
      <c r="E34" s="534" t="s">
        <v>815</v>
      </c>
      <c r="F34" s="513"/>
      <c r="G34" s="513"/>
    </row>
    <row r="35" spans="1:7" s="514" customFormat="1" ht="30.75" thickBot="1" x14ac:dyDescent="0.3">
      <c r="A35" s="535"/>
      <c r="B35" s="536" t="s">
        <v>862</v>
      </c>
      <c r="C35" s="537" t="s">
        <v>863</v>
      </c>
      <c r="D35" s="537" t="s">
        <v>824</v>
      </c>
      <c r="E35" s="538" t="s">
        <v>815</v>
      </c>
      <c r="F35" s="513"/>
      <c r="G35" s="513"/>
    </row>
    <row r="36" spans="1:7" s="514" customFormat="1" x14ac:dyDescent="0.25">
      <c r="B36" s="539"/>
      <c r="C36" s="539"/>
      <c r="D36" s="539"/>
      <c r="E36" s="539"/>
      <c r="F36" s="513"/>
      <c r="G36" s="513"/>
    </row>
    <row r="37" spans="1:7" s="514" customFormat="1" x14ac:dyDescent="0.25">
      <c r="A37" s="540" t="s">
        <v>864</v>
      </c>
      <c r="C37" s="539"/>
      <c r="D37" s="539"/>
      <c r="E37" s="539"/>
      <c r="F37" s="513"/>
      <c r="G37" s="513"/>
    </row>
    <row r="38" spans="1:7" s="514" customFormat="1" ht="51" customHeight="1" thickBot="1" x14ac:dyDescent="0.3">
      <c r="A38" s="829" t="s">
        <v>865</v>
      </c>
      <c r="B38" s="830"/>
      <c r="C38" s="830"/>
      <c r="D38" s="830"/>
      <c r="E38" s="830"/>
      <c r="F38" s="513"/>
      <c r="G38" s="513"/>
    </row>
    <row r="39" spans="1:7" s="514" customFormat="1" ht="15.75" thickBot="1" x14ac:dyDescent="0.3">
      <c r="A39" s="541" t="s">
        <v>807</v>
      </c>
      <c r="B39" s="542" t="s">
        <v>808</v>
      </c>
      <c r="C39" s="543" t="s">
        <v>809</v>
      </c>
      <c r="D39" s="543" t="s">
        <v>810</v>
      </c>
      <c r="E39" s="544" t="s">
        <v>811</v>
      </c>
      <c r="F39" s="513"/>
      <c r="G39" s="513"/>
    </row>
    <row r="40" spans="1:7" s="514" customFormat="1" ht="15.75" hidden="1" thickBot="1" x14ac:dyDescent="0.3">
      <c r="A40" s="545"/>
      <c r="B40" s="546"/>
      <c r="C40" s="547"/>
      <c r="D40" s="547"/>
      <c r="E40" s="548"/>
      <c r="F40" s="513"/>
      <c r="G40" s="513"/>
    </row>
    <row r="41" spans="1:7" s="514" customFormat="1" ht="60" x14ac:dyDescent="0.25">
      <c r="A41" s="525"/>
      <c r="B41" s="549" t="s">
        <v>866</v>
      </c>
      <c r="C41" s="550" t="s">
        <v>867</v>
      </c>
      <c r="D41" s="550" t="s">
        <v>814</v>
      </c>
      <c r="E41" s="551" t="s">
        <v>868</v>
      </c>
      <c r="F41" s="513"/>
      <c r="G41" s="513"/>
    </row>
    <row r="42" spans="1:7" s="514" customFormat="1" ht="60" x14ac:dyDescent="0.25">
      <c r="A42" s="531"/>
      <c r="B42" s="532" t="s">
        <v>869</v>
      </c>
      <c r="C42" s="533" t="s">
        <v>870</v>
      </c>
      <c r="D42" s="533" t="s">
        <v>824</v>
      </c>
      <c r="E42" s="534" t="s">
        <v>815</v>
      </c>
      <c r="F42" s="513"/>
      <c r="G42" s="513"/>
    </row>
    <row r="43" spans="1:7" s="514" customFormat="1" ht="45.75" thickBot="1" x14ac:dyDescent="0.3">
      <c r="A43" s="535"/>
      <c r="B43" s="536" t="s">
        <v>871</v>
      </c>
      <c r="C43" s="537" t="s">
        <v>872</v>
      </c>
      <c r="D43" s="537" t="s">
        <v>824</v>
      </c>
      <c r="E43" s="538" t="s">
        <v>815</v>
      </c>
      <c r="F43" s="513"/>
      <c r="G43" s="513"/>
    </row>
    <row r="44" spans="1:7" s="514" customFormat="1" x14ac:dyDescent="0.25">
      <c r="B44" s="539"/>
      <c r="C44" s="539"/>
      <c r="D44" s="539"/>
      <c r="E44" s="539"/>
      <c r="F44" s="513"/>
      <c r="G44" s="513"/>
    </row>
    <row r="45" spans="1:7" s="514" customFormat="1" ht="9.9499999999999993" customHeight="1" x14ac:dyDescent="0.25">
      <c r="F45" s="513"/>
      <c r="G45" s="513"/>
    </row>
    <row r="46" spans="1:7" s="514" customFormat="1" x14ac:dyDescent="0.25">
      <c r="A46" s="540" t="s">
        <v>873</v>
      </c>
      <c r="C46" s="539"/>
      <c r="D46" s="539"/>
      <c r="E46" s="539"/>
      <c r="F46" s="513"/>
      <c r="G46" s="513"/>
    </row>
    <row r="47" spans="1:7" s="514" customFormat="1" ht="48" customHeight="1" thickBot="1" x14ac:dyDescent="0.3">
      <c r="A47" s="829" t="s">
        <v>874</v>
      </c>
      <c r="B47" s="830"/>
      <c r="C47" s="830"/>
      <c r="D47" s="830"/>
      <c r="E47" s="830"/>
      <c r="F47" s="513"/>
      <c r="G47" s="513"/>
    </row>
    <row r="48" spans="1:7" s="514" customFormat="1" ht="15.75" thickBot="1" x14ac:dyDescent="0.3">
      <c r="A48" s="541" t="s">
        <v>807</v>
      </c>
      <c r="B48" s="542" t="s">
        <v>808</v>
      </c>
      <c r="C48" s="543" t="s">
        <v>809</v>
      </c>
      <c r="D48" s="543" t="s">
        <v>810</v>
      </c>
      <c r="E48" s="544" t="s">
        <v>811</v>
      </c>
      <c r="F48" s="513"/>
      <c r="G48" s="513"/>
    </row>
    <row r="49" spans="1:7" s="514" customFormat="1" ht="15.75" hidden="1" thickBot="1" x14ac:dyDescent="0.3">
      <c r="A49" s="545"/>
      <c r="B49" s="546"/>
      <c r="C49" s="547"/>
      <c r="D49" s="547"/>
      <c r="E49" s="548"/>
      <c r="F49" s="513"/>
      <c r="G49" s="513"/>
    </row>
    <row r="50" spans="1:7" s="514" customFormat="1" ht="90" x14ac:dyDescent="0.25">
      <c r="A50" s="525"/>
      <c r="B50" s="549" t="s">
        <v>875</v>
      </c>
      <c r="C50" s="550" t="s">
        <v>876</v>
      </c>
      <c r="D50" s="550" t="s">
        <v>877</v>
      </c>
      <c r="E50" s="551" t="s">
        <v>878</v>
      </c>
      <c r="F50" s="513"/>
      <c r="G50" s="513"/>
    </row>
    <row r="51" spans="1:7" s="514" customFormat="1" ht="75" x14ac:dyDescent="0.25">
      <c r="A51" s="531"/>
      <c r="B51" s="532" t="s">
        <v>879</v>
      </c>
      <c r="C51" s="533" t="s">
        <v>880</v>
      </c>
      <c r="D51" s="533" t="s">
        <v>877</v>
      </c>
      <c r="E51" s="534" t="s">
        <v>881</v>
      </c>
      <c r="F51" s="513"/>
      <c r="G51" s="513"/>
    </row>
    <row r="52" spans="1:7" s="514" customFormat="1" ht="30" x14ac:dyDescent="0.25">
      <c r="A52" s="531"/>
      <c r="B52" s="532" t="s">
        <v>882</v>
      </c>
      <c r="C52" s="533" t="s">
        <v>883</v>
      </c>
      <c r="D52" s="533" t="s">
        <v>877</v>
      </c>
      <c r="E52" s="534" t="s">
        <v>815</v>
      </c>
      <c r="F52" s="513"/>
      <c r="G52" s="513"/>
    </row>
    <row r="53" spans="1:7" s="514" customFormat="1" ht="75.75" thickBot="1" x14ac:dyDescent="0.3">
      <c r="A53" s="535"/>
      <c r="B53" s="536" t="s">
        <v>884</v>
      </c>
      <c r="C53" s="537" t="s">
        <v>885</v>
      </c>
      <c r="D53" s="537" t="s">
        <v>877</v>
      </c>
      <c r="E53" s="538" t="s">
        <v>881</v>
      </c>
      <c r="F53" s="513"/>
      <c r="G53" s="513"/>
    </row>
    <row r="54" spans="1:7" s="514" customFormat="1" ht="9.9499999999999993" customHeight="1" x14ac:dyDescent="0.25">
      <c r="B54" s="539"/>
      <c r="C54" s="539"/>
      <c r="D54" s="539"/>
      <c r="E54" s="539"/>
      <c r="F54" s="513"/>
      <c r="G54" s="513"/>
    </row>
    <row r="55" spans="1:7" s="514" customFormat="1" x14ac:dyDescent="0.25">
      <c r="A55" s="540" t="s">
        <v>886</v>
      </c>
      <c r="C55" s="539"/>
      <c r="D55" s="539"/>
      <c r="E55" s="539"/>
      <c r="F55" s="513"/>
      <c r="G55" s="513"/>
    </row>
    <row r="56" spans="1:7" s="514" customFormat="1" ht="64.5" customHeight="1" thickBot="1" x14ac:dyDescent="0.3">
      <c r="A56" s="829" t="s">
        <v>887</v>
      </c>
      <c r="B56" s="830"/>
      <c r="C56" s="830"/>
      <c r="D56" s="830"/>
      <c r="E56" s="830"/>
      <c r="F56" s="513"/>
      <c r="G56" s="513"/>
    </row>
    <row r="57" spans="1:7" s="514" customFormat="1" ht="15.75" thickBot="1" x14ac:dyDescent="0.3">
      <c r="A57" s="541" t="s">
        <v>807</v>
      </c>
      <c r="B57" s="542" t="s">
        <v>808</v>
      </c>
      <c r="C57" s="543" t="s">
        <v>809</v>
      </c>
      <c r="D57" s="543" t="s">
        <v>810</v>
      </c>
      <c r="E57" s="544" t="s">
        <v>811</v>
      </c>
      <c r="F57" s="513"/>
      <c r="G57" s="513"/>
    </row>
    <row r="58" spans="1:7" s="514" customFormat="1" ht="15.75" hidden="1" thickBot="1" x14ac:dyDescent="0.3">
      <c r="A58" s="545"/>
      <c r="B58" s="546"/>
      <c r="C58" s="547"/>
      <c r="D58" s="547"/>
      <c r="E58" s="548"/>
      <c r="F58" s="513"/>
      <c r="G58" s="513"/>
    </row>
    <row r="59" spans="1:7" s="514" customFormat="1" ht="45" x14ac:dyDescent="0.25">
      <c r="A59" s="525"/>
      <c r="B59" s="549" t="s">
        <v>888</v>
      </c>
      <c r="C59" s="550" t="s">
        <v>889</v>
      </c>
      <c r="D59" s="550" t="s">
        <v>824</v>
      </c>
      <c r="E59" s="551" t="s">
        <v>815</v>
      </c>
      <c r="F59" s="513"/>
      <c r="G59" s="513"/>
    </row>
    <row r="60" spans="1:7" s="514" customFormat="1" ht="60" x14ac:dyDescent="0.25">
      <c r="A60" s="531"/>
      <c r="B60" s="532" t="s">
        <v>890</v>
      </c>
      <c r="C60" s="533" t="s">
        <v>891</v>
      </c>
      <c r="D60" s="533" t="s">
        <v>824</v>
      </c>
      <c r="E60" s="534" t="s">
        <v>892</v>
      </c>
      <c r="F60" s="513"/>
      <c r="G60" s="513"/>
    </row>
    <row r="61" spans="1:7" s="514" customFormat="1" ht="30" x14ac:dyDescent="0.25">
      <c r="A61" s="531"/>
      <c r="B61" s="532" t="s">
        <v>893</v>
      </c>
      <c r="C61" s="533" t="s">
        <v>894</v>
      </c>
      <c r="D61" s="533" t="s">
        <v>814</v>
      </c>
      <c r="E61" s="534" t="s">
        <v>895</v>
      </c>
      <c r="F61" s="513"/>
      <c r="G61" s="513"/>
    </row>
    <row r="62" spans="1:7" s="514" customFormat="1" ht="30" x14ac:dyDescent="0.25">
      <c r="A62" s="531"/>
      <c r="B62" s="532" t="s">
        <v>896</v>
      </c>
      <c r="C62" s="533" t="s">
        <v>897</v>
      </c>
      <c r="D62" s="533" t="s">
        <v>814</v>
      </c>
      <c r="E62" s="534" t="s">
        <v>815</v>
      </c>
      <c r="F62" s="513"/>
      <c r="G62" s="513"/>
    </row>
    <row r="63" spans="1:7" s="514" customFormat="1" ht="45" x14ac:dyDescent="0.25">
      <c r="A63" s="531"/>
      <c r="B63" s="532" t="s">
        <v>898</v>
      </c>
      <c r="C63" s="533" t="s">
        <v>899</v>
      </c>
      <c r="D63" s="533" t="s">
        <v>814</v>
      </c>
      <c r="E63" s="534" t="s">
        <v>815</v>
      </c>
      <c r="F63" s="513"/>
      <c r="G63" s="513"/>
    </row>
    <row r="64" spans="1:7" s="514" customFormat="1" ht="30.75" thickBot="1" x14ac:dyDescent="0.3">
      <c r="A64" s="535"/>
      <c r="B64" s="536" t="s">
        <v>900</v>
      </c>
      <c r="C64" s="537" t="s">
        <v>901</v>
      </c>
      <c r="D64" s="537" t="s">
        <v>824</v>
      </c>
      <c r="E64" s="538" t="s">
        <v>815</v>
      </c>
      <c r="F64" s="513"/>
      <c r="G64" s="513"/>
    </row>
    <row r="65" spans="1:7" s="514" customFormat="1" ht="5.0999999999999996" customHeight="1" x14ac:dyDescent="0.25">
      <c r="F65" s="513"/>
      <c r="G65" s="513"/>
    </row>
    <row r="66" spans="1:7" s="514" customFormat="1" x14ac:dyDescent="0.25">
      <c r="A66" s="552" t="s">
        <v>902</v>
      </c>
      <c r="F66" s="513"/>
      <c r="G66" s="513"/>
    </row>
    <row r="67" spans="1:7" s="514" customFormat="1" x14ac:dyDescent="0.25">
      <c r="B67" s="553" t="s">
        <v>824</v>
      </c>
      <c r="C67" s="831" t="s">
        <v>903</v>
      </c>
      <c r="D67" s="828"/>
      <c r="E67" s="828"/>
      <c r="F67" s="513"/>
      <c r="G67" s="513"/>
    </row>
    <row r="68" spans="1:7" s="514" customFormat="1" ht="32.1" customHeight="1" x14ac:dyDescent="0.25">
      <c r="B68" s="553" t="s">
        <v>814</v>
      </c>
      <c r="C68" s="831" t="s">
        <v>904</v>
      </c>
      <c r="D68" s="827"/>
      <c r="E68" s="827"/>
      <c r="F68" s="513"/>
      <c r="G68" s="513"/>
    </row>
    <row r="69" spans="1:7" s="514" customFormat="1" ht="32.25" customHeight="1" x14ac:dyDescent="0.25">
      <c r="B69" s="554" t="s">
        <v>877</v>
      </c>
      <c r="C69" s="832" t="s">
        <v>905</v>
      </c>
      <c r="D69" s="833"/>
      <c r="E69" s="833"/>
      <c r="F69" s="513"/>
      <c r="G69" s="513"/>
    </row>
    <row r="70" spans="1:7" s="514" customFormat="1" ht="9.9499999999999993" customHeight="1" x14ac:dyDescent="0.25">
      <c r="F70" s="513"/>
      <c r="G70" s="513"/>
    </row>
    <row r="71" spans="1:7" s="514" customFormat="1" x14ac:dyDescent="0.25">
      <c r="A71" s="514" t="s">
        <v>906</v>
      </c>
      <c r="F71" s="513"/>
      <c r="G71" s="513"/>
    </row>
    <row r="72" spans="1:7" s="514" customFormat="1" x14ac:dyDescent="0.25">
      <c r="A72" s="514" t="s">
        <v>907</v>
      </c>
      <c r="F72" s="513"/>
      <c r="G72" s="513"/>
    </row>
    <row r="73" spans="1:7" s="514" customFormat="1" ht="33.75" customHeight="1" x14ac:dyDescent="0.25">
      <c r="A73" s="827" t="s">
        <v>908</v>
      </c>
      <c r="B73" s="828"/>
      <c r="C73" s="828"/>
      <c r="D73" s="828"/>
      <c r="E73" s="828"/>
      <c r="F73" s="513"/>
      <c r="G73" s="513"/>
    </row>
    <row r="74" spans="1:7" s="514" customFormat="1" x14ac:dyDescent="0.25">
      <c r="A74" s="555" t="s">
        <v>909</v>
      </c>
      <c r="F74" s="513"/>
      <c r="G74" s="513"/>
    </row>
    <row r="75" spans="1:7" s="514" customFormat="1" x14ac:dyDescent="0.25">
      <c r="F75" s="513"/>
      <c r="G75" s="513"/>
    </row>
    <row r="76" spans="1:7" s="514" customFormat="1" x14ac:dyDescent="0.25">
      <c r="F76" s="513"/>
      <c r="G76" s="513"/>
    </row>
    <row r="77" spans="1:7" s="514" customFormat="1" x14ac:dyDescent="0.25">
      <c r="F77" s="513"/>
      <c r="G77" s="513"/>
    </row>
    <row r="78" spans="1:7" s="514" customFormat="1" x14ac:dyDescent="0.25">
      <c r="F78" s="513"/>
      <c r="G78" s="513"/>
    </row>
    <row r="79" spans="1:7" s="514" customFormat="1" x14ac:dyDescent="0.25">
      <c r="F79" s="513"/>
      <c r="G79" s="513"/>
    </row>
    <row r="80" spans="1:7" s="514" customFormat="1" x14ac:dyDescent="0.25">
      <c r="F80" s="513"/>
      <c r="G80" s="513"/>
    </row>
    <row r="81" spans="6:7" s="514" customFormat="1" x14ac:dyDescent="0.25">
      <c r="F81" s="513"/>
      <c r="G81" s="513"/>
    </row>
    <row r="82" spans="6:7" s="514" customFormat="1" x14ac:dyDescent="0.25">
      <c r="F82" s="513"/>
      <c r="G82" s="513"/>
    </row>
    <row r="83" spans="6:7" s="514" customFormat="1" x14ac:dyDescent="0.25">
      <c r="F83" s="513"/>
      <c r="G83" s="513"/>
    </row>
    <row r="84" spans="6:7" s="514" customFormat="1" x14ac:dyDescent="0.25">
      <c r="F84" s="513"/>
      <c r="G84" s="513"/>
    </row>
    <row r="85" spans="6:7" s="514" customFormat="1" x14ac:dyDescent="0.25">
      <c r="F85" s="513"/>
      <c r="G85" s="513"/>
    </row>
    <row r="86" spans="6:7" s="514" customFormat="1" x14ac:dyDescent="0.25">
      <c r="F86" s="513"/>
      <c r="G86" s="513"/>
    </row>
    <row r="87" spans="6:7" s="514" customFormat="1" x14ac:dyDescent="0.25">
      <c r="F87" s="513"/>
      <c r="G87" s="513"/>
    </row>
    <row r="88" spans="6:7" s="514" customFormat="1" x14ac:dyDescent="0.25">
      <c r="F88" s="513"/>
      <c r="G88" s="513"/>
    </row>
    <row r="89" spans="6:7" s="514" customFormat="1" x14ac:dyDescent="0.25">
      <c r="F89" s="513"/>
      <c r="G89" s="513"/>
    </row>
    <row r="90" spans="6:7" s="514" customFormat="1" x14ac:dyDescent="0.25">
      <c r="F90" s="513"/>
      <c r="G90" s="513"/>
    </row>
    <row r="91" spans="6:7" s="514" customFormat="1" x14ac:dyDescent="0.25">
      <c r="F91" s="513"/>
      <c r="G91" s="513"/>
    </row>
    <row r="92" spans="6:7" s="514" customFormat="1" x14ac:dyDescent="0.25">
      <c r="F92" s="513"/>
      <c r="G92" s="513"/>
    </row>
    <row r="93" spans="6:7" s="514" customFormat="1" x14ac:dyDescent="0.25">
      <c r="F93" s="513"/>
      <c r="G93" s="513"/>
    </row>
    <row r="94" spans="6:7" s="514" customFormat="1" x14ac:dyDescent="0.25">
      <c r="F94" s="513"/>
      <c r="G94" s="513"/>
    </row>
    <row r="95" spans="6:7" s="514" customFormat="1" x14ac:dyDescent="0.25">
      <c r="F95" s="513"/>
      <c r="G95" s="513"/>
    </row>
    <row r="96" spans="6:7" s="514" customFormat="1" x14ac:dyDescent="0.25">
      <c r="F96" s="513"/>
      <c r="G96" s="513"/>
    </row>
    <row r="97" spans="6:7" s="514" customFormat="1" x14ac:dyDescent="0.25">
      <c r="F97" s="513"/>
      <c r="G97" s="513"/>
    </row>
    <row r="98" spans="6:7" s="514" customFormat="1" x14ac:dyDescent="0.25">
      <c r="F98" s="513"/>
      <c r="G98" s="513"/>
    </row>
    <row r="99" spans="6:7" s="514" customFormat="1" x14ac:dyDescent="0.25">
      <c r="F99" s="513"/>
      <c r="G99" s="513"/>
    </row>
    <row r="100" spans="6:7" s="514" customFormat="1" x14ac:dyDescent="0.25">
      <c r="F100" s="513"/>
      <c r="G100" s="513"/>
    </row>
    <row r="101" spans="6:7" s="514" customFormat="1" x14ac:dyDescent="0.25">
      <c r="F101" s="513"/>
      <c r="G101" s="513"/>
    </row>
    <row r="102" spans="6:7" s="514" customFormat="1" x14ac:dyDescent="0.25">
      <c r="F102" s="513"/>
      <c r="G102" s="513"/>
    </row>
    <row r="103" spans="6:7" s="514" customFormat="1" x14ac:dyDescent="0.25">
      <c r="F103" s="513"/>
      <c r="G103" s="513"/>
    </row>
    <row r="104" spans="6:7" s="514" customFormat="1" x14ac:dyDescent="0.25">
      <c r="F104" s="513"/>
      <c r="G104" s="513"/>
    </row>
    <row r="105" spans="6:7" s="514" customFormat="1" x14ac:dyDescent="0.25">
      <c r="F105" s="513"/>
      <c r="G105" s="513"/>
    </row>
    <row r="106" spans="6:7" s="514" customFormat="1" x14ac:dyDescent="0.25">
      <c r="F106" s="513"/>
      <c r="G106" s="513"/>
    </row>
    <row r="107" spans="6:7" s="514" customFormat="1" x14ac:dyDescent="0.25">
      <c r="F107" s="513"/>
      <c r="G107" s="513"/>
    </row>
    <row r="108" spans="6:7" s="514" customFormat="1" x14ac:dyDescent="0.25">
      <c r="F108" s="513"/>
      <c r="G108" s="513"/>
    </row>
    <row r="109" spans="6:7" s="514" customFormat="1" x14ac:dyDescent="0.25">
      <c r="F109" s="513"/>
      <c r="G109" s="513"/>
    </row>
    <row r="110" spans="6:7" s="514" customFormat="1" x14ac:dyDescent="0.25">
      <c r="F110" s="513"/>
      <c r="G110" s="513"/>
    </row>
    <row r="111" spans="6:7" s="514" customFormat="1" x14ac:dyDescent="0.25">
      <c r="F111" s="513"/>
      <c r="G111" s="513"/>
    </row>
    <row r="112" spans="6:7" s="514" customFormat="1" x14ac:dyDescent="0.25">
      <c r="F112" s="513"/>
      <c r="G112" s="513"/>
    </row>
    <row r="113" spans="6:7" s="514" customFormat="1" x14ac:dyDescent="0.25">
      <c r="F113" s="513"/>
      <c r="G113" s="513"/>
    </row>
    <row r="114" spans="6:7" s="514" customFormat="1" x14ac:dyDescent="0.25">
      <c r="F114" s="513"/>
      <c r="G114" s="513"/>
    </row>
    <row r="115" spans="6:7" s="514" customFormat="1" x14ac:dyDescent="0.25">
      <c r="F115" s="513"/>
      <c r="G115" s="513"/>
    </row>
  </sheetData>
  <sheetProtection algorithmName="SHA-512" hashValue="o6h99OiYcUBeHFg91KDYAQpjAREtElbpJb1T/nsLmL3/zpUw8E+x7oP01IUFtgfns59iJp5YtdErcvDfA6i6Dg==" saltValue="55Eq1Ygn+A/2b7bhKnGozQ==" spinCount="100000" sheet="1" objects="1" scenarios="1"/>
  <mergeCells count="13">
    <mergeCell ref="A73:E73"/>
    <mergeCell ref="A38:E38"/>
    <mergeCell ref="A47:E47"/>
    <mergeCell ref="A56:E56"/>
    <mergeCell ref="C67:E67"/>
    <mergeCell ref="C68:E68"/>
    <mergeCell ref="C69:E69"/>
    <mergeCell ref="A25:E25"/>
    <mergeCell ref="A1:E1"/>
    <mergeCell ref="D3:E3"/>
    <mergeCell ref="D4:E4"/>
    <mergeCell ref="D5:E5"/>
    <mergeCell ref="A8:E8"/>
  </mergeCells>
  <conditionalFormatting sqref="A11">
    <cfRule type="containsText" dxfId="19" priority="19" operator="containsText" text="y">
      <formula>NOT(ISERROR(SEARCH("y",A11)))</formula>
    </cfRule>
    <cfRule type="containsText" dxfId="18" priority="20" operator="containsText" text="a">
      <formula>NOT(ISERROR(SEARCH("a",A11)))</formula>
    </cfRule>
  </conditionalFormatting>
  <conditionalFormatting sqref="A12:A21">
    <cfRule type="containsText" dxfId="17" priority="17" operator="containsText" text="y">
      <formula>NOT(ISERROR(SEARCH("y",A12)))</formula>
    </cfRule>
    <cfRule type="containsText" dxfId="16" priority="18" operator="containsText" text="a">
      <formula>NOT(ISERROR(SEARCH("a",A12)))</formula>
    </cfRule>
  </conditionalFormatting>
  <conditionalFormatting sqref="A28">
    <cfRule type="containsText" dxfId="15" priority="15" operator="containsText" text="y">
      <formula>NOT(ISERROR(SEARCH("y",A28)))</formula>
    </cfRule>
    <cfRule type="containsText" dxfId="14" priority="16" operator="containsText" text="a">
      <formula>NOT(ISERROR(SEARCH("a",A28)))</formula>
    </cfRule>
  </conditionalFormatting>
  <conditionalFormatting sqref="A29:A35">
    <cfRule type="containsText" dxfId="13" priority="13" operator="containsText" text="y">
      <formula>NOT(ISERROR(SEARCH("y",A29)))</formula>
    </cfRule>
    <cfRule type="containsText" dxfId="12" priority="14" operator="containsText" text="a">
      <formula>NOT(ISERROR(SEARCH("a",A29)))</formula>
    </cfRule>
  </conditionalFormatting>
  <conditionalFormatting sqref="A41">
    <cfRule type="containsText" dxfId="11" priority="11" operator="containsText" text="y">
      <formula>NOT(ISERROR(SEARCH("y",A41)))</formula>
    </cfRule>
    <cfRule type="containsText" dxfId="10" priority="12" operator="containsText" text="a">
      <formula>NOT(ISERROR(SEARCH("a",A41)))</formula>
    </cfRule>
  </conditionalFormatting>
  <conditionalFormatting sqref="A42:A43">
    <cfRule type="containsText" dxfId="9" priority="9" operator="containsText" text="y">
      <formula>NOT(ISERROR(SEARCH("y",A42)))</formula>
    </cfRule>
    <cfRule type="containsText" dxfId="8" priority="10" operator="containsText" text="a">
      <formula>NOT(ISERROR(SEARCH("a",A42)))</formula>
    </cfRule>
  </conditionalFormatting>
  <conditionalFormatting sqref="A60:A64">
    <cfRule type="containsText" dxfId="7" priority="1" operator="containsText" text="y">
      <formula>NOT(ISERROR(SEARCH("y",A60)))</formula>
    </cfRule>
    <cfRule type="containsText" dxfId="6" priority="2" operator="containsText" text="a">
      <formula>NOT(ISERROR(SEARCH("a",A60)))</formula>
    </cfRule>
  </conditionalFormatting>
  <conditionalFormatting sqref="A50">
    <cfRule type="containsText" dxfId="5" priority="7" operator="containsText" text="y">
      <formula>NOT(ISERROR(SEARCH("y",A50)))</formula>
    </cfRule>
    <cfRule type="containsText" dxfId="4" priority="8" operator="containsText" text="a">
      <formula>NOT(ISERROR(SEARCH("a",A50)))</formula>
    </cfRule>
  </conditionalFormatting>
  <conditionalFormatting sqref="A51:A53">
    <cfRule type="containsText" dxfId="3" priority="5" operator="containsText" text="y">
      <formula>NOT(ISERROR(SEARCH("y",A51)))</formula>
    </cfRule>
    <cfRule type="containsText" dxfId="2" priority="6" operator="containsText" text="a">
      <formula>NOT(ISERROR(SEARCH("a",A51)))</formula>
    </cfRule>
  </conditionalFormatting>
  <conditionalFormatting sqref="A59">
    <cfRule type="containsText" dxfId="1" priority="3" operator="containsText" text="y">
      <formula>NOT(ISERROR(SEARCH("y",A59)))</formula>
    </cfRule>
    <cfRule type="containsText" dxfId="0" priority="4" operator="containsText" text="a">
      <formula>NOT(ISERROR(SEARCH("a",A59)))</formula>
    </cfRule>
  </conditionalFormatting>
  <dataValidations count="1">
    <dataValidation type="custom" errorStyle="information" allowBlank="1" showInputMessage="1" showErrorMessage="1" errorTitle="Fill 'Y'" error="Fill 'Y' if technology used on-board" sqref="A11:A21 A28:A35 A41:A43 A50:A53 A59:A64" xr:uid="{00000000-0002-0000-0E00-000000000000}">
      <formula1>OR(A11="Y", A11="A")</formula1>
    </dataValidation>
  </dataValidations>
  <hyperlinks>
    <hyperlink ref="B11" r:id="rId1" display="http://glomeep.imo.org/technology/auxiliary-systems-optimization/" xr:uid="{00000000-0004-0000-0E00-000000000000}"/>
    <hyperlink ref="B12" r:id="rId2" display="http://glomeep.imo.org/technology/engine-de-rating/" xr:uid="{00000000-0004-0000-0E00-000001000000}"/>
    <hyperlink ref="B13" r:id="rId3" display="http://glomeep.imo.org/technology/engine-performance-optimization-automatic/" xr:uid="{00000000-0004-0000-0E00-000002000000}"/>
    <hyperlink ref="B14" r:id="rId4" display="http://glomeep.imo.org/technology/engine-performance-optimization-manual/" xr:uid="{00000000-0004-0000-0E00-000003000000}"/>
    <hyperlink ref="B15" r:id="rId5" display="http://glomeep.imo.org/technology/exhaust-gas-boilers-on-auxiliary-engines/" xr:uid="{00000000-0004-0000-0E00-000004000000}"/>
    <hyperlink ref="B16" r:id="rId6" display="http://glomeep.imo.org/technology/hybridization-plug-in-or-conventional/" xr:uid="{00000000-0004-0000-0E00-000005000000}"/>
    <hyperlink ref="B17" r:id="rId7" display="http://glomeep.imo.org/technology/improved-auxiliary-engine-load/" xr:uid="{00000000-0004-0000-0E00-000006000000}"/>
    <hyperlink ref="B18" r:id="rId8" display="http://glomeep.imo.org/technology/shaft-generator/" xr:uid="{00000000-0004-0000-0E00-000007000000}"/>
    <hyperlink ref="B19" r:id="rId9" display="http://glomeep.imo.org/technology/shore-power/" xr:uid="{00000000-0004-0000-0E00-000008000000}"/>
    <hyperlink ref="B20" r:id="rId10" display="http://glomeep.imo.org/technology/steam-plant-operation-improvement/" xr:uid="{00000000-0004-0000-0E00-000009000000}"/>
    <hyperlink ref="B21" r:id="rId11" display="http://glomeep.imo.org/technology/waste-heat-recovery-systems/" xr:uid="{00000000-0004-0000-0E00-00000A000000}"/>
    <hyperlink ref="B28" r:id="rId12" display="http://glomeep.imo.org/technology/air-cavity-lubrication/" xr:uid="{00000000-0004-0000-0E00-00000B000000}"/>
    <hyperlink ref="B29" r:id="rId13" display="http://glomeep.imo.org/technology/hull-cleaning/" xr:uid="{00000000-0004-0000-0E00-00000C000000}"/>
    <hyperlink ref="B30" r:id="rId14" display="http://glomeep.imo.org/technology/hull-coating/" xr:uid="{00000000-0004-0000-0E00-00000D000000}"/>
    <hyperlink ref="B31" r:id="rId15" display="http://glomeep.imo.org/technology/hull-form-optimization/" xr:uid="{00000000-0004-0000-0E00-00000E000000}"/>
    <hyperlink ref="B32" r:id="rId16" display="http://glomeep.imo.org/technology/hull-retrofitting/" xr:uid="{00000000-0004-0000-0E00-00000F000000}"/>
    <hyperlink ref="B33" r:id="rId17" display="http://glomeep.imo.org/technology/propeller-polishing/" xr:uid="{00000000-0004-0000-0E00-000010000000}"/>
    <hyperlink ref="B34" r:id="rId18" display="http://glomeep.imo.org/technology/propeller-retrofitting/" xr:uid="{00000000-0004-0000-0E00-000011000000}"/>
    <hyperlink ref="B35" r:id="rId19" display="http://glomeep.imo.org/technology/propulsion-improving-devices-pids/" xr:uid="{00000000-0004-0000-0E00-000012000000}"/>
    <hyperlink ref="B41" r:id="rId20" display="http://glomeep.imo.org/technology/cargo-handling-systems-cargo-discharge-operation/" xr:uid="{00000000-0004-0000-0E00-000013000000}"/>
    <hyperlink ref="B42" r:id="rId21" display="http://glomeep.imo.org/technology/energy-efficient-lighting-system/" xr:uid="{00000000-0004-0000-0E00-000014000000}"/>
    <hyperlink ref="B43" r:id="rId22" display="http://glomeep.imo.org/technology/frequency-controlled-electric-motors/" xr:uid="{00000000-0004-0000-0E00-000015000000}"/>
    <hyperlink ref="B50" r:id="rId23" display="http://glomeep.imo.org/technology/fixed-sails-or-wings/" xr:uid="{00000000-0004-0000-0E00-000016000000}"/>
    <hyperlink ref="B51" r:id="rId24" display="http://glomeep.imo.org/technology/flettner-rotors/" xr:uid="{00000000-0004-0000-0E00-000017000000}"/>
    <hyperlink ref="B52" r:id="rId25" display="http://glomeep.imo.org/technology/kite/" xr:uid="{00000000-0004-0000-0E00-000018000000}"/>
    <hyperlink ref="B53" r:id="rId26" display="http://glomeep.imo.org/technology/solar-panels/" xr:uid="{00000000-0004-0000-0E00-000019000000}"/>
    <hyperlink ref="B59" r:id="rId27" display="http://glomeep.imo.org/technology/autopilot-adjustment-and-use/" xr:uid="{00000000-0004-0000-0E00-00001A000000}"/>
    <hyperlink ref="B60" r:id="rId28" display="http://glomeep.imo.org/technology/combinator-optimizing/" xr:uid="{00000000-0004-0000-0E00-00001B000000}"/>
    <hyperlink ref="B61" r:id="rId29" display="http://glomeep.imo.org/technology/efficient-dp-operation/" xr:uid="{00000000-0004-0000-0E00-00001C000000}"/>
    <hyperlink ref="B62" r:id="rId30" display="http://glomeep.imo.org/technology/speed-management/" xr:uid="{00000000-0004-0000-0E00-00001D000000}"/>
    <hyperlink ref="B63" r:id="rId31" display="http://glomeep.imo.org/technology/trim-and-draft-optimization/" xr:uid="{00000000-0004-0000-0E00-00001E000000}"/>
    <hyperlink ref="B64" r:id="rId32" display="http://glomeep.imo.org/technology/weather-routing/" xr:uid="{00000000-0004-0000-0E00-00001F000000}"/>
    <hyperlink ref="A74" r:id="rId33" display="http://glomeep.imo.org/legal-disclaimer-for-eet-ip/" xr:uid="{00000000-0004-0000-0E00-000020000000}"/>
    <hyperlink ref="A5" r:id="rId34" xr:uid="{00000000-0004-0000-0E00-000021000000}"/>
  </hyperlinks>
  <pageMargins left="0.43307086614173229" right="0.23622047244094491" top="0.39370078740157483" bottom="0.31496062992125984" header="0.23622047244094491" footer="0.15748031496062992"/>
  <pageSetup paperSize="9" scale="89" orientation="portrait" r:id="rId35"/>
  <headerFooter alignWithMargins="0">
    <oddFooter>&amp;L&amp;8CKL LNG / VERSION 2023 / 1.0&amp;R&amp;8&amp;P of &amp;N</oddFooter>
  </headerFooter>
  <rowBreaks count="2" manualBreakCount="2">
    <brk id="22" max="4" man="1"/>
    <brk id="4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Checklist - Basic Ship LNG</vt:lpstr>
      <vt:lpstr>Checklist - Ranking Ship LNG</vt:lpstr>
      <vt:lpstr>Ship - Total Score Review</vt:lpstr>
      <vt:lpstr>NOx Data Sheet</vt:lpstr>
      <vt:lpstr>Ship - CO2 - GloMEEP</vt:lpstr>
      <vt:lpstr>'Checklist - Basic Ship LNG'!Print_Area</vt:lpstr>
      <vt:lpstr>'Checklist - Ranking Ship LNG'!Print_Area</vt:lpstr>
      <vt:lpstr>'NOx Data Sheet'!Print_Area</vt:lpstr>
      <vt:lpstr>'Ship - CO2 - GloMEEP'!Print_Area</vt:lpstr>
      <vt:lpstr>'Ship - Total Score Review'!Print_Area</vt:lpstr>
      <vt:lpstr>'Checklist - Basic Ship LNG'!Print_Titles</vt:lpstr>
      <vt:lpstr>'Checklist - Ranking Ship LNG'!Print_Titles</vt:lpstr>
      <vt:lpstr>'NOx Data Sheet'!Print_Titles</vt:lpstr>
      <vt:lpstr>'Ship - CO2 - GloMEEP'!Print_Titles</vt:lpstr>
      <vt:lpstr>'Ship - Total Score Review'!Print_Titles</vt:lpstr>
      <vt:lpstr>'Ship - CO2 - GloMEEP'!PropulsionImprovements</vt:lpstr>
    </vt:vector>
  </TitlesOfParts>
  <Company>Green Award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 Award</dc:creator>
  <cp:lastModifiedBy>Jain, K. P. (Kanu Priya) - Green Award</cp:lastModifiedBy>
  <cp:lastPrinted>2023-01-10T11:44:50Z</cp:lastPrinted>
  <dcterms:created xsi:type="dcterms:W3CDTF">2001-05-28T13:46:28Z</dcterms:created>
  <dcterms:modified xsi:type="dcterms:W3CDTF">2023-01-25T11:24:47Z</dcterms:modified>
</cp:coreProperties>
</file>