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N:\Quality\Master BGA documents\Master Copies\00 AA Launch files\230301 Launch TNK BBU LNG TCH UCC LPG GCC OSS ROR 2023\"/>
    </mc:Choice>
  </mc:AlternateContent>
  <xr:revisionPtr revIDLastSave="0" documentId="13_ncr:1_{CBD5EC7B-72FD-4061-87F1-AF5C51E164AA}" xr6:coauthVersionLast="47" xr6:coauthVersionMax="47" xr10:uidLastSave="{00000000-0000-0000-0000-000000000000}"/>
  <bookViews>
    <workbookView xWindow="25080" yWindow="-120" windowWidth="25440" windowHeight="15390" tabRatio="945" xr2:uid="{00000000-000D-0000-FFFF-FFFF00000000}"/>
  </bookViews>
  <sheets>
    <sheet name="Checklist - Basic Ship Supply" sheetId="18" r:id="rId1"/>
    <sheet name="Checklist - Ranking Ship Supply" sheetId="19" r:id="rId2"/>
    <sheet name="Ship - Total Score Review" sheetId="29" r:id="rId3"/>
    <sheet name="NOx Data Sheet" sheetId="37" r:id="rId4"/>
    <sheet name="Ship - CO2 - GloMEEP" sheetId="32" r:id="rId5"/>
  </sheets>
  <definedNames>
    <definedName name="_xlnm.Print_Area" localSheetId="0">'Checklist - Basic Ship Supply'!$A$1:$V$91</definedName>
    <definedName name="_xlnm.Print_Area" localSheetId="1">'Checklist - Ranking Ship Supply'!$A$1:$X$556</definedName>
    <definedName name="_xlnm.Print_Area" localSheetId="3">'NOx Data Sheet'!$A$1:$M$77</definedName>
    <definedName name="_xlnm.Print_Area" localSheetId="4">'Ship - CO2 - GloMEEP'!$A$1:$E$74</definedName>
    <definedName name="_xlnm.Print_Area" localSheetId="2">'Ship - Total Score Review'!$A$1:$X$76</definedName>
    <definedName name="_xlnm.Print_Titles" localSheetId="0">'Checklist - Basic Ship Supply'!$1:$3</definedName>
    <definedName name="_xlnm.Print_Titles" localSheetId="1">'Checklist - Ranking Ship Supply'!$1:$3</definedName>
    <definedName name="_xlnm.Print_Titles" localSheetId="3">'NOx Data Sheet'!$1:$14</definedName>
    <definedName name="_xlnm.Print_Titles" localSheetId="4">'Ship - CO2 - GloMEEP'!$1:$1</definedName>
    <definedName name="_xlnm.Print_Titles" localSheetId="2">'Ship - Total Score Review'!$1:$3</definedName>
    <definedName name="PropulsionImprovements" localSheetId="4">'Ship - CO2 - GloMEEP'!$D$29</definedName>
    <definedName name="Z_FD0AFB41_F344_11D7_B106_0008C7076B3B_.wvu.PrintArea" localSheetId="0" hidden="1">'Checklist - Basic Ship Supply'!$A$2:$T$91</definedName>
    <definedName name="Z_FD0AFB41_F344_11D7_B106_0008C7076B3B_.wvu.PrintArea" localSheetId="1" hidden="1">'Checklist - Ranking Ship Supply'!$A$2:$V$556</definedName>
    <definedName name="Z_FD0AFB41_F344_11D7_B106_0008C7076B3B_.wvu.PrintArea" localSheetId="2" hidden="1">'Ship - Total Score Review'!$A$2:$V$65</definedName>
  </definedNames>
  <calcPr calcId="191029"/>
  <customWorkbookViews>
    <customWorkbookView name="Green Award - Persoonlijke weergave" guid="{FD0AFB41-F344-11D7-B106-0008C7076B3B}" mergeInterval="0" personalView="1" maximized="1" windowWidth="1020" windowHeight="623" tabRatio="821" activeSheetId="17"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450" i="19" l="1"/>
  <c r="V450" i="19"/>
  <c r="W449" i="19"/>
  <c r="U449" i="19"/>
  <c r="F451" i="19"/>
  <c r="W448" i="19"/>
  <c r="V448" i="19"/>
  <c r="U448" i="19"/>
  <c r="W447" i="19"/>
  <c r="V447" i="19"/>
  <c r="U447" i="19"/>
  <c r="W373" i="19" l="1"/>
  <c r="U373" i="19"/>
  <c r="W371" i="19"/>
  <c r="V371" i="19"/>
  <c r="U371" i="19" s="1"/>
  <c r="W370" i="19"/>
  <c r="V370" i="19"/>
  <c r="U370" i="19"/>
  <c r="W369" i="19"/>
  <c r="V369" i="19"/>
  <c r="U369" i="19"/>
  <c r="W368" i="19"/>
  <c r="V368" i="19"/>
  <c r="U368" i="19"/>
  <c r="W367" i="19"/>
  <c r="V367" i="19"/>
  <c r="U367" i="19" s="1"/>
  <c r="V374" i="19" l="1"/>
  <c r="U374" i="19"/>
  <c r="W443" i="19"/>
  <c r="W441" i="19"/>
  <c r="U441" i="19"/>
  <c r="T439" i="19"/>
  <c r="G1" i="37"/>
  <c r="D1" i="37"/>
  <c r="A1" i="37"/>
  <c r="W391" i="19"/>
  <c r="W390" i="19"/>
  <c r="W389" i="19"/>
  <c r="W388" i="19"/>
  <c r="W387" i="19"/>
  <c r="W383" i="19"/>
  <c r="J76" i="37"/>
  <c r="N73" i="37"/>
  <c r="K73" i="37"/>
  <c r="K75" i="37" s="1"/>
  <c r="I73" i="37"/>
  <c r="I75" i="37" s="1"/>
  <c r="I76" i="37" s="1"/>
  <c r="G73" i="37"/>
  <c r="G75" i="37" s="1"/>
  <c r="G76" i="37" s="1"/>
  <c r="J69" i="37"/>
  <c r="N66" i="37"/>
  <c r="K66" i="37"/>
  <c r="K68" i="37" s="1"/>
  <c r="I66" i="37"/>
  <c r="I68" i="37" s="1"/>
  <c r="I69" i="37" s="1"/>
  <c r="G66" i="37"/>
  <c r="G68" i="37" s="1"/>
  <c r="G69" i="37" s="1"/>
  <c r="J62" i="37"/>
  <c r="N59" i="37"/>
  <c r="K59" i="37"/>
  <c r="K61" i="37" s="1"/>
  <c r="I59" i="37"/>
  <c r="I61" i="37" s="1"/>
  <c r="I62" i="37" s="1"/>
  <c r="G59" i="37"/>
  <c r="G61" i="37" s="1"/>
  <c r="G62" i="37" s="1"/>
  <c r="J55" i="37"/>
  <c r="H55" i="37"/>
  <c r="N52" i="37"/>
  <c r="K52" i="37"/>
  <c r="K54" i="37" s="1"/>
  <c r="I52" i="37"/>
  <c r="I54" i="37" s="1"/>
  <c r="I55" i="37" s="1"/>
  <c r="G52" i="37"/>
  <c r="G54" i="37" s="1"/>
  <c r="G55" i="37" s="1"/>
  <c r="J48" i="37"/>
  <c r="H48" i="37"/>
  <c r="N45" i="37"/>
  <c r="K45" i="37"/>
  <c r="K47" i="37" s="1"/>
  <c r="I45" i="37"/>
  <c r="I47" i="37" s="1"/>
  <c r="I48" i="37" s="1"/>
  <c r="G45" i="37"/>
  <c r="G47" i="37" s="1"/>
  <c r="G48" i="37" s="1"/>
  <c r="J41" i="37"/>
  <c r="H41" i="37"/>
  <c r="K40" i="37"/>
  <c r="N38" i="37"/>
  <c r="K38" i="37"/>
  <c r="I38" i="37"/>
  <c r="I40" i="37" s="1"/>
  <c r="I41" i="37" s="1"/>
  <c r="G38" i="37"/>
  <c r="G40" i="37" s="1"/>
  <c r="G41" i="37" s="1"/>
  <c r="J34" i="37"/>
  <c r="H34" i="37"/>
  <c r="I33" i="37"/>
  <c r="I34" i="37" s="1"/>
  <c r="N31" i="37"/>
  <c r="K31" i="37"/>
  <c r="K33" i="37" s="1"/>
  <c r="I31" i="37"/>
  <c r="G31" i="37"/>
  <c r="G33" i="37" s="1"/>
  <c r="G34" i="37" s="1"/>
  <c r="J27" i="37"/>
  <c r="H27" i="37"/>
  <c r="N24" i="37"/>
  <c r="K24" i="37"/>
  <c r="K26" i="37" s="1"/>
  <c r="I24" i="37"/>
  <c r="I26" i="37" s="1"/>
  <c r="I27" i="37" s="1"/>
  <c r="G24" i="37"/>
  <c r="G26" i="37" s="1"/>
  <c r="G27" i="37" s="1"/>
  <c r="J20" i="37"/>
  <c r="H20" i="37"/>
  <c r="N17" i="37"/>
  <c r="K17" i="37"/>
  <c r="K19" i="37" s="1"/>
  <c r="I17" i="37"/>
  <c r="I19" i="37" s="1"/>
  <c r="I20" i="37" s="1"/>
  <c r="G17" i="37"/>
  <c r="G19" i="37" s="1"/>
  <c r="G20" i="37" s="1"/>
  <c r="L12" i="37"/>
  <c r="K12" i="37"/>
  <c r="J12" i="37"/>
  <c r="I12" i="37"/>
  <c r="H12" i="37"/>
  <c r="G11" i="37"/>
  <c r="G12" i="37" s="1"/>
  <c r="T238" i="19" s="1"/>
  <c r="W280" i="19"/>
  <c r="F104" i="19"/>
  <c r="V102" i="19"/>
  <c r="W102" i="19"/>
  <c r="T241" i="19" l="1"/>
  <c r="T235" i="19"/>
  <c r="T236" i="19"/>
  <c r="Q32" i="29" l="1"/>
  <c r="C32" i="29"/>
  <c r="B32" i="29"/>
  <c r="V205" i="19"/>
  <c r="N32" i="29" s="1"/>
  <c r="W204" i="19"/>
  <c r="U204" i="19"/>
  <c r="W203" i="19"/>
  <c r="U203" i="19"/>
  <c r="W202" i="19"/>
  <c r="U202" i="19"/>
  <c r="W201" i="19"/>
  <c r="U201" i="19"/>
  <c r="U205" i="19" l="1"/>
  <c r="K32" i="29" s="1"/>
  <c r="AB32" i="29"/>
  <c r="F396" i="19"/>
  <c r="U394" i="19"/>
  <c r="T394" i="19"/>
  <c r="V394" i="19" s="1"/>
  <c r="W393" i="19"/>
  <c r="V393" i="19"/>
  <c r="U393" i="19"/>
  <c r="V391" i="19"/>
  <c r="U391" i="19"/>
  <c r="V390" i="19"/>
  <c r="U390" i="19"/>
  <c r="V389" i="19"/>
  <c r="U389" i="19"/>
  <c r="V388" i="19"/>
  <c r="U388" i="19"/>
  <c r="V387" i="19"/>
  <c r="U387" i="19"/>
  <c r="U385" i="19"/>
  <c r="T385" i="19"/>
  <c r="U384" i="19"/>
  <c r="T384" i="19"/>
  <c r="V383" i="19"/>
  <c r="U383" i="19"/>
  <c r="V384" i="19" l="1"/>
  <c r="W384" i="19"/>
  <c r="V385" i="19"/>
  <c r="V395" i="19" s="1"/>
  <c r="W385" i="19"/>
  <c r="W394" i="19"/>
  <c r="U395" i="19"/>
  <c r="W218" i="19" l="1"/>
  <c r="U552" i="19" l="1"/>
  <c r="W552" i="19"/>
  <c r="U548" i="19"/>
  <c r="W548" i="19"/>
  <c r="V224" i="19" l="1"/>
  <c r="V225" i="19"/>
  <c r="V226" i="19"/>
  <c r="V227" i="19"/>
  <c r="V223" i="19"/>
  <c r="W224" i="19"/>
  <c r="W225" i="19"/>
  <c r="W226" i="19"/>
  <c r="W227" i="19"/>
  <c r="W223" i="19"/>
  <c r="F229" i="19"/>
  <c r="U227" i="19"/>
  <c r="U226" i="19"/>
  <c r="U225" i="19"/>
  <c r="U224" i="19"/>
  <c r="U223" i="19"/>
  <c r="W222" i="19"/>
  <c r="U222" i="19"/>
  <c r="W220" i="19"/>
  <c r="U220" i="19"/>
  <c r="U218" i="19"/>
  <c r="W216" i="19"/>
  <c r="U216" i="19"/>
  <c r="W215" i="19"/>
  <c r="U215" i="19"/>
  <c r="W212" i="19"/>
  <c r="U212" i="19"/>
  <c r="W211" i="19"/>
  <c r="U211" i="19"/>
  <c r="W210" i="19"/>
  <c r="V210" i="19"/>
  <c r="U210" i="19"/>
  <c r="W209" i="19"/>
  <c r="U209" i="19"/>
  <c r="U228" i="19" l="1"/>
  <c r="V228" i="19"/>
  <c r="Q38" i="29"/>
  <c r="C38" i="29"/>
  <c r="B38" i="29"/>
  <c r="U356" i="19"/>
  <c r="T356" i="19"/>
  <c r="V356" i="19" s="1"/>
  <c r="U354" i="19"/>
  <c r="T354" i="19"/>
  <c r="V354" i="19" s="1"/>
  <c r="W352" i="19"/>
  <c r="V352" i="19"/>
  <c r="U352" i="19"/>
  <c r="W350" i="19"/>
  <c r="V350" i="19"/>
  <c r="U350" i="19"/>
  <c r="Q44" i="29"/>
  <c r="C44" i="29"/>
  <c r="B44" i="29"/>
  <c r="V406" i="19"/>
  <c r="N44" i="29" s="1"/>
  <c r="W405" i="19"/>
  <c r="U405" i="19"/>
  <c r="U406" i="19" s="1"/>
  <c r="K44" i="29" s="1"/>
  <c r="Q64" i="29"/>
  <c r="C64" i="29"/>
  <c r="B64" i="29"/>
  <c r="V543" i="19"/>
  <c r="W542" i="19"/>
  <c r="U542" i="19"/>
  <c r="W541" i="19"/>
  <c r="U541" i="19"/>
  <c r="W539" i="19"/>
  <c r="U539" i="19"/>
  <c r="W538" i="19"/>
  <c r="U538" i="19"/>
  <c r="W537" i="19"/>
  <c r="U537" i="19"/>
  <c r="W535" i="19"/>
  <c r="U535" i="19"/>
  <c r="W534" i="19"/>
  <c r="U534" i="19"/>
  <c r="T245" i="19"/>
  <c r="V245" i="19" s="1"/>
  <c r="C22" i="29"/>
  <c r="B22" i="29"/>
  <c r="V151" i="19"/>
  <c r="W150" i="19"/>
  <c r="U150" i="19"/>
  <c r="W148" i="19"/>
  <c r="U148" i="19"/>
  <c r="W147" i="19"/>
  <c r="U147" i="19"/>
  <c r="W145" i="19"/>
  <c r="U145" i="19"/>
  <c r="W143" i="19"/>
  <c r="U143" i="19"/>
  <c r="W141" i="19"/>
  <c r="U141" i="19"/>
  <c r="V50" i="19"/>
  <c r="W49" i="19"/>
  <c r="U49" i="19"/>
  <c r="W48" i="19"/>
  <c r="U48" i="19"/>
  <c r="W47" i="19"/>
  <c r="U47" i="19"/>
  <c r="W46" i="19"/>
  <c r="U46" i="19"/>
  <c r="W45" i="19"/>
  <c r="U45" i="19"/>
  <c r="W44" i="19"/>
  <c r="U44" i="19"/>
  <c r="W356" i="19" l="1"/>
  <c r="W354" i="19"/>
  <c r="V357" i="19"/>
  <c r="N38" i="29" s="1"/>
  <c r="AB38" i="29" s="1"/>
  <c r="U357" i="19"/>
  <c r="K38" i="29" s="1"/>
  <c r="AB44" i="29"/>
  <c r="W245" i="19"/>
  <c r="U543" i="19"/>
  <c r="U151" i="19"/>
  <c r="U245" i="19"/>
  <c r="U50" i="19"/>
  <c r="V555" i="19"/>
  <c r="N64" i="29" s="1"/>
  <c r="W554" i="19"/>
  <c r="U554" i="19"/>
  <c r="W553" i="19"/>
  <c r="U553" i="19"/>
  <c r="W551" i="19"/>
  <c r="U551" i="19"/>
  <c r="W550" i="19"/>
  <c r="U550" i="19"/>
  <c r="W549" i="19"/>
  <c r="U549" i="19"/>
  <c r="W547" i="19"/>
  <c r="U547" i="19"/>
  <c r="V439" i="19"/>
  <c r="F137" i="19"/>
  <c r="Q22" i="29" s="1"/>
  <c r="U135" i="19"/>
  <c r="T135" i="19"/>
  <c r="V135" i="19" s="1"/>
  <c r="U134" i="19"/>
  <c r="T134" i="19"/>
  <c r="V134" i="19" s="1"/>
  <c r="U133" i="19"/>
  <c r="T133" i="19"/>
  <c r="V133" i="19" s="1"/>
  <c r="U132" i="19"/>
  <c r="T132" i="19"/>
  <c r="V132" i="19" s="1"/>
  <c r="U131" i="19"/>
  <c r="T131" i="19"/>
  <c r="V131" i="19" s="1"/>
  <c r="W130" i="19"/>
  <c r="V130" i="19"/>
  <c r="U130" i="19"/>
  <c r="W134" i="19" l="1"/>
  <c r="W132" i="19"/>
  <c r="W131" i="19"/>
  <c r="W135" i="19"/>
  <c r="U555" i="19"/>
  <c r="K64" i="29" s="1"/>
  <c r="U136" i="19"/>
  <c r="K22" i="29" s="1"/>
  <c r="V136" i="19"/>
  <c r="N22" i="29" s="1"/>
  <c r="AB22" i="29" s="1"/>
  <c r="W133" i="19"/>
  <c r="V242" i="19" l="1"/>
  <c r="V236" i="19"/>
  <c r="V240" i="19"/>
  <c r="Q50" i="29"/>
  <c r="C50" i="29"/>
  <c r="B50" i="29"/>
  <c r="C49" i="29"/>
  <c r="B49" i="29"/>
  <c r="Q48" i="29"/>
  <c r="C48" i="29"/>
  <c r="B48" i="29"/>
  <c r="Q43" i="29"/>
  <c r="C43" i="29"/>
  <c r="B43" i="29"/>
  <c r="Q40" i="29"/>
  <c r="C40" i="29"/>
  <c r="B40" i="29"/>
  <c r="C37" i="29"/>
  <c r="B37" i="29"/>
  <c r="Q36" i="29"/>
  <c r="C36" i="29"/>
  <c r="B36" i="29"/>
  <c r="C35" i="29"/>
  <c r="B35" i="29"/>
  <c r="C34" i="29"/>
  <c r="B34" i="29"/>
  <c r="Q12" i="29"/>
  <c r="C12" i="29"/>
  <c r="B12" i="29"/>
  <c r="Q8" i="29"/>
  <c r="C8" i="29"/>
  <c r="B8" i="29"/>
  <c r="F445" i="19"/>
  <c r="Q49" i="29" s="1"/>
  <c r="W339" i="19"/>
  <c r="W340" i="19"/>
  <c r="W338" i="19"/>
  <c r="W330" i="19"/>
  <c r="W331" i="19"/>
  <c r="W332" i="19"/>
  <c r="W333" i="19"/>
  <c r="W334" i="19"/>
  <c r="W329" i="19"/>
  <c r="W321" i="19"/>
  <c r="W322" i="19"/>
  <c r="W323" i="19"/>
  <c r="W324" i="19"/>
  <c r="W325" i="19"/>
  <c r="W320" i="19"/>
  <c r="W308" i="19"/>
  <c r="W309" i="19"/>
  <c r="W310" i="19"/>
  <c r="W311" i="19"/>
  <c r="W312" i="19"/>
  <c r="W313" i="19"/>
  <c r="W314" i="19"/>
  <c r="W315" i="19"/>
  <c r="W307" i="19"/>
  <c r="W296" i="19"/>
  <c r="W297" i="19"/>
  <c r="W298" i="19"/>
  <c r="W299" i="19"/>
  <c r="W300" i="19"/>
  <c r="W301" i="19"/>
  <c r="W302" i="19"/>
  <c r="W303" i="19"/>
  <c r="W295" i="19"/>
  <c r="W288" i="19"/>
  <c r="W289" i="19"/>
  <c r="W290" i="19"/>
  <c r="W291" i="19"/>
  <c r="W287" i="19"/>
  <c r="D5" i="32"/>
  <c r="D4" i="32"/>
  <c r="D3" i="32"/>
  <c r="N50" i="29"/>
  <c r="U443" i="19"/>
  <c r="U440" i="19"/>
  <c r="T440" i="19"/>
  <c r="W439" i="19"/>
  <c r="U439" i="19"/>
  <c r="W437" i="19"/>
  <c r="U437" i="19"/>
  <c r="V433" i="19"/>
  <c r="N48" i="29" s="1"/>
  <c r="W432" i="19"/>
  <c r="U432" i="19"/>
  <c r="W431" i="19"/>
  <c r="U431" i="19"/>
  <c r="V402" i="19"/>
  <c r="N43" i="29" s="1"/>
  <c r="W401" i="19"/>
  <c r="U401" i="19"/>
  <c r="W400" i="19"/>
  <c r="U400" i="19"/>
  <c r="W399" i="19"/>
  <c r="U399" i="19"/>
  <c r="W398" i="19"/>
  <c r="U398" i="19"/>
  <c r="F346" i="19"/>
  <c r="Q37" i="29" s="1"/>
  <c r="W344" i="19"/>
  <c r="V344" i="19"/>
  <c r="U344" i="19"/>
  <c r="W342" i="19"/>
  <c r="W341" i="19"/>
  <c r="W336" i="19"/>
  <c r="U336" i="19"/>
  <c r="W335" i="19"/>
  <c r="W327" i="19"/>
  <c r="U327" i="19"/>
  <c r="W326" i="19"/>
  <c r="W318" i="19"/>
  <c r="U318" i="19"/>
  <c r="W316" i="19"/>
  <c r="W305" i="19"/>
  <c r="U305" i="19"/>
  <c r="W304" i="19"/>
  <c r="W293" i="19"/>
  <c r="U293" i="19"/>
  <c r="W285" i="19"/>
  <c r="V285" i="19"/>
  <c r="U285" i="19"/>
  <c r="W282" i="19"/>
  <c r="V282" i="19"/>
  <c r="U282" i="19"/>
  <c r="W281" i="19"/>
  <c r="V280" i="19"/>
  <c r="U280" i="19"/>
  <c r="W279" i="19"/>
  <c r="V279" i="19"/>
  <c r="U279" i="19"/>
  <c r="V275" i="19"/>
  <c r="N36" i="29" s="1"/>
  <c r="W274" i="19"/>
  <c r="U274" i="19"/>
  <c r="W273" i="19"/>
  <c r="U273" i="19"/>
  <c r="W272" i="19"/>
  <c r="U272" i="19"/>
  <c r="U268" i="19"/>
  <c r="U267" i="19"/>
  <c r="T267" i="19"/>
  <c r="F270" i="19" s="1"/>
  <c r="Q35" i="29" s="1"/>
  <c r="U266" i="19"/>
  <c r="T266" i="19"/>
  <c r="V266" i="19" s="1"/>
  <c r="U265" i="19"/>
  <c r="T265" i="19"/>
  <c r="V265" i="19" s="1"/>
  <c r="U264" i="19"/>
  <c r="T264" i="19"/>
  <c r="W264" i="19" s="1"/>
  <c r="U263" i="19"/>
  <c r="T263" i="19"/>
  <c r="V263" i="19" s="1"/>
  <c r="W262" i="19"/>
  <c r="V262" i="19"/>
  <c r="U262" i="19"/>
  <c r="W259" i="19"/>
  <c r="V259" i="19"/>
  <c r="U259" i="19"/>
  <c r="W257" i="19"/>
  <c r="V257" i="19"/>
  <c r="U257" i="19"/>
  <c r="F254" i="19"/>
  <c r="Q34" i="29" s="1"/>
  <c r="W252" i="19"/>
  <c r="V252" i="19"/>
  <c r="U252" i="19"/>
  <c r="U250" i="19"/>
  <c r="T250" i="19"/>
  <c r="W250" i="19" s="1"/>
  <c r="U249" i="19"/>
  <c r="T249" i="19"/>
  <c r="W249" i="19" s="1"/>
  <c r="W248" i="19"/>
  <c r="V248" i="19"/>
  <c r="U248" i="19"/>
  <c r="U243" i="19"/>
  <c r="U242" i="19"/>
  <c r="W241" i="19"/>
  <c r="U241" i="19"/>
  <c r="U240" i="19"/>
  <c r="U239" i="19"/>
  <c r="U238" i="19"/>
  <c r="U236" i="19"/>
  <c r="W235" i="19"/>
  <c r="U235" i="19"/>
  <c r="W232" i="19"/>
  <c r="V232" i="19"/>
  <c r="U232" i="19"/>
  <c r="W77" i="19"/>
  <c r="V77" i="19"/>
  <c r="V78" i="19" s="1"/>
  <c r="N12" i="29" s="1"/>
  <c r="U77" i="19"/>
  <c r="W76" i="19"/>
  <c r="U76" i="19"/>
  <c r="W74" i="19"/>
  <c r="U74" i="19"/>
  <c r="W73" i="19"/>
  <c r="U73" i="19"/>
  <c r="W70" i="19"/>
  <c r="U70" i="19"/>
  <c r="W69" i="19"/>
  <c r="U69" i="19"/>
  <c r="W68" i="19"/>
  <c r="U68" i="19"/>
  <c r="W67" i="19"/>
  <c r="U67" i="19"/>
  <c r="V31" i="19"/>
  <c r="N8" i="29" s="1"/>
  <c r="W30" i="19"/>
  <c r="U30" i="19"/>
  <c r="W29" i="19"/>
  <c r="U29" i="19"/>
  <c r="W238" i="19" l="1"/>
  <c r="W239" i="19"/>
  <c r="W440" i="19"/>
  <c r="V440" i="19"/>
  <c r="W240" i="19"/>
  <c r="U444" i="19"/>
  <c r="K49" i="29" s="1"/>
  <c r="V238" i="19"/>
  <c r="V239" i="19"/>
  <c r="V235" i="19"/>
  <c r="W242" i="19"/>
  <c r="W243" i="19"/>
  <c r="V243" i="19"/>
  <c r="V241" i="19"/>
  <c r="AB12" i="29"/>
  <c r="AB8" i="29"/>
  <c r="K50" i="29"/>
  <c r="U433" i="19"/>
  <c r="K48" i="29" s="1"/>
  <c r="U275" i="19"/>
  <c r="K36" i="29" s="1"/>
  <c r="K40" i="29"/>
  <c r="U402" i="19"/>
  <c r="K43" i="29" s="1"/>
  <c r="U253" i="19"/>
  <c r="K34" i="29" s="1"/>
  <c r="V264" i="19"/>
  <c r="W266" i="19"/>
  <c r="V345" i="19"/>
  <c r="N37" i="29" s="1"/>
  <c r="U78" i="19"/>
  <c r="K12" i="29" s="1"/>
  <c r="U345" i="19"/>
  <c r="K37" i="29" s="1"/>
  <c r="N40" i="29"/>
  <c r="W236" i="19"/>
  <c r="U31" i="19"/>
  <c r="K8" i="29" s="1"/>
  <c r="U269" i="19"/>
  <c r="K35" i="29" s="1"/>
  <c r="W265" i="19"/>
  <c r="V267" i="19"/>
  <c r="W267" i="19"/>
  <c r="T268" i="19"/>
  <c r="V249" i="19"/>
  <c r="W263" i="19"/>
  <c r="V250" i="19"/>
  <c r="V444" i="19" l="1"/>
  <c r="N49" i="29" s="1"/>
  <c r="V253" i="19"/>
  <c r="N34" i="29" s="1"/>
  <c r="V268" i="19"/>
  <c r="V269" i="19" s="1"/>
  <c r="N35" i="29" s="1"/>
  <c r="W268" i="19"/>
  <c r="Q10" i="29" l="1"/>
  <c r="C10" i="29"/>
  <c r="B10" i="29"/>
  <c r="N10" i="29"/>
  <c r="Q7" i="29"/>
  <c r="V26" i="19"/>
  <c r="N7" i="29" s="1"/>
  <c r="W25" i="19"/>
  <c r="U25" i="19"/>
  <c r="W24" i="19"/>
  <c r="U24" i="19"/>
  <c r="W23" i="19"/>
  <c r="U23" i="19"/>
  <c r="W22" i="19"/>
  <c r="U22" i="19"/>
  <c r="K10" i="29" l="1"/>
  <c r="AB10" i="29"/>
  <c r="U26" i="19"/>
  <c r="K7" i="29" s="1"/>
  <c r="A1" i="19"/>
  <c r="Q27" i="29" l="1"/>
  <c r="C27" i="29"/>
  <c r="B27" i="29"/>
  <c r="C26" i="29"/>
  <c r="B26" i="29"/>
  <c r="C19" i="29"/>
  <c r="B19" i="29"/>
  <c r="V513" i="19"/>
  <c r="F523" i="19"/>
  <c r="W521" i="19"/>
  <c r="W520" i="19"/>
  <c r="W519" i="19"/>
  <c r="W518" i="19"/>
  <c r="W517" i="19"/>
  <c r="W516" i="19"/>
  <c r="W515" i="19"/>
  <c r="W514" i="19"/>
  <c r="W513" i="19"/>
  <c r="U520" i="19" l="1"/>
  <c r="V186" i="19"/>
  <c r="V185" i="19"/>
  <c r="V184" i="19"/>
  <c r="V183" i="19"/>
  <c r="V182" i="19"/>
  <c r="V181" i="19"/>
  <c r="V180" i="19"/>
  <c r="V179" i="19"/>
  <c r="W178" i="19"/>
  <c r="U178" i="19"/>
  <c r="W179" i="19" l="1"/>
  <c r="U179" i="19"/>
  <c r="F164" i="19" l="1"/>
  <c r="Q26" i="29" s="1"/>
  <c r="V162" i="19"/>
  <c r="V161" i="19"/>
  <c r="V160" i="19"/>
  <c r="W162" i="19"/>
  <c r="W161" i="19"/>
  <c r="W160" i="19"/>
  <c r="V163" i="19" l="1"/>
  <c r="N26" i="29" s="1"/>
  <c r="U162" i="19"/>
  <c r="U161" i="19"/>
  <c r="U160" i="19"/>
  <c r="U163" i="19" l="1"/>
  <c r="K26" i="29" s="1"/>
  <c r="V522" i="19" l="1"/>
  <c r="W186" i="19" l="1"/>
  <c r="W185" i="19"/>
  <c r="W184" i="19"/>
  <c r="W183" i="19"/>
  <c r="W182" i="19"/>
  <c r="W181" i="19"/>
  <c r="W180" i="19"/>
  <c r="F128" i="19" l="1"/>
  <c r="V125" i="19"/>
  <c r="W125" i="19"/>
  <c r="U515" i="19" l="1"/>
  <c r="U514" i="19"/>
  <c r="U513" i="19"/>
  <c r="U517" i="19"/>
  <c r="U516" i="19"/>
  <c r="U518" i="19"/>
  <c r="V486" i="19"/>
  <c r="V479" i="19"/>
  <c r="W476" i="19"/>
  <c r="U476" i="19"/>
  <c r="V472" i="19"/>
  <c r="W195" i="19"/>
  <c r="U195" i="19"/>
  <c r="W194" i="19"/>
  <c r="U194" i="19"/>
  <c r="W196" i="19"/>
  <c r="U196" i="19"/>
  <c r="W192" i="19"/>
  <c r="U192" i="19"/>
  <c r="W193" i="19"/>
  <c r="U193" i="19"/>
  <c r="U190" i="19"/>
  <c r="W190" i="19"/>
  <c r="U191" i="19"/>
  <c r="W191" i="19"/>
  <c r="V197" i="19"/>
  <c r="V170" i="19"/>
  <c r="N27" i="29" s="1"/>
  <c r="AB27" i="29" s="1"/>
  <c r="W169" i="19"/>
  <c r="U169" i="19"/>
  <c r="W168" i="19"/>
  <c r="U168" i="19"/>
  <c r="W167" i="19"/>
  <c r="U167" i="19"/>
  <c r="W166" i="19"/>
  <c r="U166" i="19"/>
  <c r="W126" i="19"/>
  <c r="U126" i="19"/>
  <c r="F119" i="19"/>
  <c r="Q19" i="29" s="1"/>
  <c r="V117" i="19"/>
  <c r="V116" i="19"/>
  <c r="W117" i="19"/>
  <c r="W116" i="19"/>
  <c r="U117" i="19"/>
  <c r="U116" i="19"/>
  <c r="U197" i="19" l="1"/>
  <c r="U170" i="19"/>
  <c r="K27" i="29" s="1"/>
  <c r="U118" i="19"/>
  <c r="K19" i="29" s="1"/>
  <c r="V118" i="19"/>
  <c r="N19" i="29" s="1"/>
  <c r="AB19" i="29" l="1"/>
  <c r="Q24" i="29" l="1"/>
  <c r="F99" i="19" l="1"/>
  <c r="V97" i="19"/>
  <c r="V96" i="19"/>
  <c r="W377" i="19" l="1"/>
  <c r="W378" i="19"/>
  <c r="F64" i="19" l="1"/>
  <c r="V54" i="19" l="1"/>
  <c r="W54" i="19"/>
  <c r="W411" i="19" l="1"/>
  <c r="W412" i="19"/>
  <c r="V415" i="19"/>
  <c r="W414" i="19"/>
  <c r="U414" i="19"/>
  <c r="W413" i="19"/>
  <c r="U413" i="19"/>
  <c r="U412" i="19"/>
  <c r="U411" i="19"/>
  <c r="W410" i="19"/>
  <c r="U410" i="19"/>
  <c r="W527" i="19" l="1"/>
  <c r="U527" i="19"/>
  <c r="B41" i="29" l="1"/>
  <c r="Q41" i="29"/>
  <c r="C41" i="29"/>
  <c r="B24" i="29"/>
  <c r="C24" i="29"/>
  <c r="Q15" i="29"/>
  <c r="C15" i="29"/>
  <c r="B15" i="29"/>
  <c r="B11" i="29"/>
  <c r="Q11" i="29"/>
  <c r="C11" i="29"/>
  <c r="B9" i="29"/>
  <c r="C9" i="29"/>
  <c r="Q9" i="29"/>
  <c r="V156" i="19" l="1"/>
  <c r="N24" i="29" s="1"/>
  <c r="AB24" i="29" s="1"/>
  <c r="W155" i="19"/>
  <c r="U155" i="19"/>
  <c r="W154" i="19"/>
  <c r="U154" i="19"/>
  <c r="U156" i="19" l="1"/>
  <c r="K24" i="29" s="1"/>
  <c r="U377" i="19"/>
  <c r="W88" i="19" l="1"/>
  <c r="U88" i="19"/>
  <c r="W87" i="19"/>
  <c r="U87" i="19"/>
  <c r="W86" i="19"/>
  <c r="V86" i="19"/>
  <c r="V92" i="19" s="1"/>
  <c r="U86" i="19"/>
  <c r="W362" i="19" l="1"/>
  <c r="U362" i="19"/>
  <c r="U361" i="19" s="1"/>
  <c r="U360" i="19" s="1"/>
  <c r="W361" i="19"/>
  <c r="W360" i="19"/>
  <c r="V379" i="19" l="1"/>
  <c r="N41" i="29" s="1"/>
  <c r="AB41" i="29" s="1"/>
  <c r="U378" i="19"/>
  <c r="U379" i="19" s="1"/>
  <c r="K41" i="29" s="1"/>
  <c r="AB40" i="29"/>
  <c r="U102" i="19" l="1"/>
  <c r="W101" i="19"/>
  <c r="U101" i="19"/>
  <c r="W97" i="19" l="1"/>
  <c r="W96" i="19"/>
  <c r="V98" i="19" l="1"/>
  <c r="N15" i="29" s="1"/>
  <c r="U97" i="19"/>
  <c r="U96" i="19"/>
  <c r="W91" i="19"/>
  <c r="U91" i="19"/>
  <c r="W90" i="19"/>
  <c r="U90" i="19"/>
  <c r="W89" i="19"/>
  <c r="U89" i="19"/>
  <c r="W85" i="19"/>
  <c r="U85" i="19"/>
  <c r="W84" i="19"/>
  <c r="U84" i="19"/>
  <c r="W83" i="19"/>
  <c r="U83" i="19"/>
  <c r="W82" i="19"/>
  <c r="U82" i="19"/>
  <c r="U74" i="18"/>
  <c r="U73" i="18"/>
  <c r="U98" i="19" l="1"/>
  <c r="K15" i="29" s="1"/>
  <c r="AB15" i="29" s="1"/>
  <c r="V530" i="19" l="1"/>
  <c r="W529" i="19"/>
  <c r="U529" i="19"/>
  <c r="W528" i="19"/>
  <c r="U528" i="19"/>
  <c r="W526" i="19"/>
  <c r="U526" i="19"/>
  <c r="W525" i="19"/>
  <c r="U525" i="19"/>
  <c r="U521" i="19"/>
  <c r="U519" i="19"/>
  <c r="W511" i="19"/>
  <c r="U511" i="19"/>
  <c r="W510" i="19"/>
  <c r="U510" i="19"/>
  <c r="W509" i="19"/>
  <c r="U509" i="19"/>
  <c r="W508" i="19"/>
  <c r="U508" i="19"/>
  <c r="W507" i="19"/>
  <c r="U507" i="19"/>
  <c r="W506" i="19"/>
  <c r="U506" i="19"/>
  <c r="W502" i="19"/>
  <c r="U502" i="19"/>
  <c r="W501" i="19"/>
  <c r="U501" i="19"/>
  <c r="W500" i="19"/>
  <c r="U500" i="19"/>
  <c r="W499" i="19"/>
  <c r="U499" i="19"/>
  <c r="W498" i="19"/>
  <c r="U498" i="19"/>
  <c r="W497" i="19"/>
  <c r="U497" i="19"/>
  <c r="U91" i="18" l="1"/>
  <c r="U90" i="18"/>
  <c r="V63" i="19" l="1"/>
  <c r="N11" i="29" s="1"/>
  <c r="AB11" i="29" s="1"/>
  <c r="W62" i="19"/>
  <c r="U62" i="19"/>
  <c r="W61" i="19"/>
  <c r="U61" i="19"/>
  <c r="W60" i="19"/>
  <c r="U60" i="19"/>
  <c r="W59" i="19"/>
  <c r="U59" i="19"/>
  <c r="W58" i="19"/>
  <c r="U58" i="19"/>
  <c r="W57" i="19"/>
  <c r="W56" i="19"/>
  <c r="U56" i="19"/>
  <c r="W55" i="19"/>
  <c r="U55" i="19"/>
  <c r="U54" i="19"/>
  <c r="U78" i="18"/>
  <c r="U77" i="18"/>
  <c r="U63" i="19" l="1"/>
  <c r="K11" i="29" s="1"/>
  <c r="V14" i="19"/>
  <c r="N5" i="29" s="1"/>
  <c r="N6" i="29"/>
  <c r="V41" i="19"/>
  <c r="N9" i="29" s="1"/>
  <c r="AB9" i="29" s="1"/>
  <c r="N14" i="29"/>
  <c r="V103" i="19"/>
  <c r="N16" i="29" s="1"/>
  <c r="V108" i="19"/>
  <c r="N17" i="29" s="1"/>
  <c r="V113" i="19"/>
  <c r="N18" i="29" s="1"/>
  <c r="V127" i="19"/>
  <c r="N21" i="29" s="1"/>
  <c r="N23" i="29"/>
  <c r="V175" i="19"/>
  <c r="N28" i="29" s="1"/>
  <c r="V187" i="19"/>
  <c r="N29" i="29" s="1"/>
  <c r="N30" i="29"/>
  <c r="N33" i="29"/>
  <c r="V363" i="19"/>
  <c r="N39" i="29" s="1"/>
  <c r="N42" i="29"/>
  <c r="N45" i="29"/>
  <c r="V419" i="19"/>
  <c r="N46" i="29" s="1"/>
  <c r="V428" i="19"/>
  <c r="N47" i="29" s="1"/>
  <c r="V458" i="19"/>
  <c r="N52" i="29" s="1"/>
  <c r="V464" i="19"/>
  <c r="N53" i="29" s="1"/>
  <c r="N54" i="29"/>
  <c r="N55" i="29"/>
  <c r="N56" i="29"/>
  <c r="V493" i="19"/>
  <c r="N57" i="29" s="1"/>
  <c r="V503" i="19"/>
  <c r="N59" i="29" s="1"/>
  <c r="N60" i="29"/>
  <c r="N61" i="29"/>
  <c r="N62" i="29"/>
  <c r="U489" i="19"/>
  <c r="U490" i="19"/>
  <c r="U491" i="19"/>
  <c r="U492" i="19"/>
  <c r="U111" i="19"/>
  <c r="U112" i="19"/>
  <c r="C17" i="29"/>
  <c r="Q5" i="29"/>
  <c r="Q6" i="29"/>
  <c r="Q14" i="29"/>
  <c r="Q16" i="29"/>
  <c r="Q17" i="29"/>
  <c r="Q18" i="29"/>
  <c r="Q21" i="29"/>
  <c r="Q23" i="29"/>
  <c r="Q28" i="29"/>
  <c r="Q29" i="29"/>
  <c r="Q30" i="29"/>
  <c r="Q33" i="29"/>
  <c r="Q39" i="29"/>
  <c r="Q42" i="29"/>
  <c r="Q45" i="29"/>
  <c r="Q46" i="29"/>
  <c r="Q47" i="29"/>
  <c r="Q52" i="29"/>
  <c r="Q53" i="29"/>
  <c r="Q54" i="29"/>
  <c r="Q55" i="29"/>
  <c r="Q56" i="29"/>
  <c r="Q57" i="29"/>
  <c r="Q59" i="29"/>
  <c r="Q60" i="29"/>
  <c r="Q61" i="29"/>
  <c r="Q62" i="29"/>
  <c r="U6" i="19"/>
  <c r="U7" i="19"/>
  <c r="U8" i="19"/>
  <c r="U9" i="19"/>
  <c r="U10" i="19"/>
  <c r="U11" i="19"/>
  <c r="U12" i="19"/>
  <c r="U13" i="19"/>
  <c r="U17" i="19"/>
  <c r="U18" i="19"/>
  <c r="U34" i="19"/>
  <c r="U35" i="19"/>
  <c r="U36" i="19"/>
  <c r="U37" i="19"/>
  <c r="U38" i="19"/>
  <c r="U39" i="19"/>
  <c r="U40" i="19"/>
  <c r="U106" i="19"/>
  <c r="U107" i="19"/>
  <c r="U122" i="19"/>
  <c r="U123" i="19"/>
  <c r="U124" i="19"/>
  <c r="U125" i="19"/>
  <c r="U173" i="19"/>
  <c r="U174" i="19"/>
  <c r="U180" i="19"/>
  <c r="U181" i="19"/>
  <c r="U182" i="19"/>
  <c r="U183" i="19"/>
  <c r="U184" i="19"/>
  <c r="U185" i="19"/>
  <c r="U186" i="19"/>
  <c r="U363" i="19"/>
  <c r="K39" i="29" s="1"/>
  <c r="U418" i="19"/>
  <c r="U419" i="19" s="1"/>
  <c r="K46" i="29" s="1"/>
  <c r="U426" i="19"/>
  <c r="U422" i="19"/>
  <c r="U423" i="19"/>
  <c r="U424" i="19"/>
  <c r="U425" i="19"/>
  <c r="U427" i="19"/>
  <c r="U454" i="19"/>
  <c r="U455" i="19"/>
  <c r="U456" i="19"/>
  <c r="U457" i="19"/>
  <c r="U461" i="19"/>
  <c r="U462" i="19"/>
  <c r="U463" i="19"/>
  <c r="U467" i="19"/>
  <c r="U468" i="19"/>
  <c r="U469" i="19"/>
  <c r="U470" i="19"/>
  <c r="U471" i="19"/>
  <c r="U475" i="19"/>
  <c r="U477" i="19"/>
  <c r="U478" i="19"/>
  <c r="U482" i="19"/>
  <c r="U483" i="19"/>
  <c r="U484" i="19"/>
  <c r="U485" i="19"/>
  <c r="V1" i="29"/>
  <c r="C1" i="29"/>
  <c r="A1" i="29"/>
  <c r="B31" i="29"/>
  <c r="C31" i="29"/>
  <c r="C62" i="29"/>
  <c r="B62" i="29"/>
  <c r="C61" i="29"/>
  <c r="B61" i="29"/>
  <c r="C60" i="29"/>
  <c r="B60" i="29"/>
  <c r="C59" i="29"/>
  <c r="B59" i="29"/>
  <c r="C57" i="29"/>
  <c r="B57" i="29"/>
  <c r="B56" i="29"/>
  <c r="C56" i="29"/>
  <c r="C55" i="29"/>
  <c r="B55" i="29"/>
  <c r="C54" i="29"/>
  <c r="B54" i="29"/>
  <c r="C53" i="29"/>
  <c r="B53" i="29"/>
  <c r="C52" i="29"/>
  <c r="B52" i="29"/>
  <c r="B47" i="29"/>
  <c r="C47" i="29"/>
  <c r="B46" i="29"/>
  <c r="C46" i="29"/>
  <c r="C45" i="29"/>
  <c r="B45" i="29"/>
  <c r="C33" i="29"/>
  <c r="B33" i="29"/>
  <c r="B42" i="29"/>
  <c r="C42" i="29"/>
  <c r="C39" i="29"/>
  <c r="B39" i="29"/>
  <c r="C30" i="29"/>
  <c r="B30" i="29"/>
  <c r="B6" i="29"/>
  <c r="B29" i="29"/>
  <c r="C29" i="29"/>
  <c r="C28" i="29"/>
  <c r="B28" i="29"/>
  <c r="C23" i="29"/>
  <c r="B23" i="29"/>
  <c r="C21" i="29"/>
  <c r="B21" i="29"/>
  <c r="C18" i="29"/>
  <c r="B18" i="29"/>
  <c r="B17" i="29"/>
  <c r="C16" i="29"/>
  <c r="B16" i="29"/>
  <c r="C14" i="29"/>
  <c r="B14" i="29"/>
  <c r="C7" i="29"/>
  <c r="B7" i="29"/>
  <c r="C6" i="29"/>
  <c r="C5" i="29"/>
  <c r="B5" i="29"/>
  <c r="C63" i="29"/>
  <c r="B63" i="29"/>
  <c r="C58" i="29"/>
  <c r="B58" i="29"/>
  <c r="C51" i="29"/>
  <c r="B51" i="29"/>
  <c r="B20" i="29"/>
  <c r="C20" i="29"/>
  <c r="C25" i="29"/>
  <c r="B25" i="29"/>
  <c r="C13" i="29"/>
  <c r="B13" i="29"/>
  <c r="C4" i="29"/>
  <c r="B4" i="29"/>
  <c r="W9" i="19"/>
  <c r="V1" i="19"/>
  <c r="C1" i="19"/>
  <c r="W463" i="19"/>
  <c r="W462" i="19"/>
  <c r="W461" i="19"/>
  <c r="W457" i="19"/>
  <c r="W456" i="19"/>
  <c r="W455" i="19"/>
  <c r="W454" i="19"/>
  <c r="W418" i="19"/>
  <c r="W174" i="19"/>
  <c r="W173" i="19"/>
  <c r="W485" i="19"/>
  <c r="W478" i="19"/>
  <c r="W477" i="19"/>
  <c r="W475" i="19"/>
  <c r="W427" i="19"/>
  <c r="W426" i="19"/>
  <c r="W425" i="19"/>
  <c r="W424" i="19"/>
  <c r="W423" i="19"/>
  <c r="W422" i="19"/>
  <c r="W122" i="19"/>
  <c r="U6" i="18"/>
  <c r="U8" i="18"/>
  <c r="U10" i="18"/>
  <c r="U11" i="18"/>
  <c r="U13" i="18"/>
  <c r="U14" i="18"/>
  <c r="U16" i="18"/>
  <c r="U17" i="18"/>
  <c r="U18" i="18"/>
  <c r="U19" i="18"/>
  <c r="U20" i="18"/>
  <c r="U22" i="18"/>
  <c r="U23" i="18"/>
  <c r="U24" i="18"/>
  <c r="U25" i="18"/>
  <c r="U26" i="18"/>
  <c r="U27" i="18"/>
  <c r="U28" i="18"/>
  <c r="U29" i="18"/>
  <c r="U30" i="18"/>
  <c r="U31" i="18"/>
  <c r="U33" i="18"/>
  <c r="U34" i="18"/>
  <c r="U36" i="18"/>
  <c r="U37" i="18"/>
  <c r="U38" i="18"/>
  <c r="U39" i="18"/>
  <c r="U41" i="18"/>
  <c r="U42" i="18"/>
  <c r="U43" i="18"/>
  <c r="U44" i="18"/>
  <c r="U45" i="18"/>
  <c r="U47" i="18"/>
  <c r="U48" i="18"/>
  <c r="U49" i="18"/>
  <c r="U50" i="18"/>
  <c r="U51" i="18"/>
  <c r="U52" i="18"/>
  <c r="U54" i="18"/>
  <c r="U55" i="18"/>
  <c r="U56" i="18"/>
  <c r="U57" i="18"/>
  <c r="U59" i="18"/>
  <c r="U60" i="18"/>
  <c r="U64" i="18"/>
  <c r="U66" i="18"/>
  <c r="U69" i="18"/>
  <c r="U70" i="18"/>
  <c r="U81" i="18"/>
  <c r="U83" i="18"/>
  <c r="U84" i="18"/>
  <c r="U85" i="18"/>
  <c r="U86" i="18"/>
  <c r="U87" i="18"/>
  <c r="U88" i="18"/>
  <c r="W484" i="19"/>
  <c r="W483" i="19"/>
  <c r="W482" i="19"/>
  <c r="W34" i="19"/>
  <c r="W18" i="19"/>
  <c r="W17" i="19"/>
  <c r="W492" i="19"/>
  <c r="W491" i="19"/>
  <c r="W490" i="19"/>
  <c r="W489" i="19"/>
  <c r="W471" i="19"/>
  <c r="W470" i="19"/>
  <c r="W469" i="19"/>
  <c r="W468" i="19"/>
  <c r="W467" i="19"/>
  <c r="W124" i="19"/>
  <c r="W123" i="19"/>
  <c r="W112" i="19"/>
  <c r="W111" i="19"/>
  <c r="W107" i="19"/>
  <c r="W106" i="19"/>
  <c r="W40" i="19"/>
  <c r="W39" i="19"/>
  <c r="W38" i="19"/>
  <c r="W37" i="19"/>
  <c r="W36" i="19"/>
  <c r="W35" i="19"/>
  <c r="W13" i="19"/>
  <c r="W12" i="19"/>
  <c r="W11" i="19"/>
  <c r="W10" i="19"/>
  <c r="W8" i="19"/>
  <c r="W7" i="19"/>
  <c r="W6" i="19"/>
  <c r="U113" i="19" l="1"/>
  <c r="K23" i="29"/>
  <c r="AB59" i="29"/>
  <c r="AB28" i="29"/>
  <c r="AB18" i="29"/>
  <c r="AB37" i="29"/>
  <c r="U108" i="19"/>
  <c r="K17" i="29" s="1"/>
  <c r="AB17" i="29" s="1"/>
  <c r="U103" i="19"/>
  <c r="K16" i="29" s="1"/>
  <c r="AB16" i="29" s="1"/>
  <c r="K62" i="29"/>
  <c r="AB62" i="29" s="1"/>
  <c r="AB34" i="29"/>
  <c r="K30" i="29"/>
  <c r="AB56" i="29"/>
  <c r="AB48" i="29"/>
  <c r="U503" i="19"/>
  <c r="K59" i="29" s="1"/>
  <c r="AB26" i="29"/>
  <c r="AB39" i="29"/>
  <c r="U530" i="19"/>
  <c r="K61" i="29" s="1"/>
  <c r="AB45" i="29"/>
  <c r="AB64" i="29"/>
  <c r="U522" i="19"/>
  <c r="K60" i="29" s="1"/>
  <c r="U472" i="19"/>
  <c r="K54" i="29" s="1"/>
  <c r="U415" i="19"/>
  <c r="K45" i="29" s="1"/>
  <c r="U92" i="19"/>
  <c r="K14" i="29" s="1"/>
  <c r="AB60" i="29"/>
  <c r="AB30" i="29"/>
  <c r="U486" i="19"/>
  <c r="K56" i="29" s="1"/>
  <c r="U479" i="19"/>
  <c r="K55" i="29" s="1"/>
  <c r="AB55" i="29" s="1"/>
  <c r="U464" i="19"/>
  <c r="K53" i="29" s="1"/>
  <c r="U428" i="19"/>
  <c r="K47" i="29" s="1"/>
  <c r="K42" i="29"/>
  <c r="AB42" i="29" s="1"/>
  <c r="K33" i="29"/>
  <c r="U175" i="19"/>
  <c r="K28" i="29" s="1"/>
  <c r="AB7" i="29"/>
  <c r="U19" i="19"/>
  <c r="K6" i="29" s="1"/>
  <c r="U14" i="19"/>
  <c r="K5" i="29" s="1"/>
  <c r="AB5" i="29" s="1"/>
  <c r="AB61" i="29"/>
  <c r="AB14" i="29"/>
  <c r="U493" i="19"/>
  <c r="K57" i="29" s="1"/>
  <c r="AB57" i="29" s="1"/>
  <c r="AB49" i="29"/>
  <c r="AB46" i="29"/>
  <c r="AB23" i="29"/>
  <c r="AB6" i="29"/>
  <c r="AB35" i="29"/>
  <c r="N65" i="29"/>
  <c r="AB47" i="29"/>
  <c r="AB36" i="29"/>
  <c r="AB33" i="29"/>
  <c r="AB50" i="29"/>
  <c r="AB53" i="29"/>
  <c r="AB54" i="29"/>
  <c r="AB43" i="29"/>
  <c r="U187" i="19"/>
  <c r="K29" i="29" s="1"/>
  <c r="AB29" i="29" s="1"/>
  <c r="U458" i="19"/>
  <c r="K52" i="29" s="1"/>
  <c r="AB52" i="29" s="1"/>
  <c r="Q65" i="29"/>
  <c r="U127" i="19"/>
  <c r="K21" i="29" s="1"/>
  <c r="AB21" i="29" s="1"/>
  <c r="U41" i="19"/>
  <c r="K9" i="29" s="1"/>
  <c r="K18" i="29" l="1"/>
  <c r="K65" i="29" s="1"/>
  <c r="AB69" i="29" s="1"/>
  <c r="AA65" i="29"/>
</calcChain>
</file>

<file path=xl/sharedStrings.xml><?xml version="1.0" encoding="utf-8"?>
<sst xmlns="http://schemas.openxmlformats.org/spreadsheetml/2006/main" count="1668" uniqueCount="1097">
  <si>
    <t>Is the crew aware of characteristics of environmentally friendly lubricants (EEL certified) with respect to maintenance &amp; their effect on the applicable system if needed? (e.g. condition of seals &amp; filters, temperature &amp; condition of oil, prevention of humidity ingress etc.)</t>
  </si>
  <si>
    <t>Environmental Ship Index (ESI)</t>
  </si>
  <si>
    <t>5900.10</t>
  </si>
  <si>
    <t>5900.13</t>
  </si>
  <si>
    <t>Are obsolete documents promptly removed ?</t>
  </si>
  <si>
    <t>Is a maintenance checklist used regarding the (monthly) maintenance inspection?</t>
  </si>
  <si>
    <t>SOLAS General Provisions</t>
  </si>
  <si>
    <r>
      <t>Certificates and documents on board</t>
    </r>
    <r>
      <rPr>
        <b/>
        <sz val="14"/>
        <color indexed="52"/>
        <rFont val="Arial"/>
        <family val="2"/>
      </rPr>
      <t/>
    </r>
  </si>
  <si>
    <t>Maritime security</t>
  </si>
  <si>
    <t>ENGINEER RATING</t>
  </si>
  <si>
    <t>CATERING PERSONNEL</t>
  </si>
  <si>
    <t>1400.1</t>
  </si>
  <si>
    <t>1400.2</t>
  </si>
  <si>
    <t xml:space="preserve">Are adequate back-ups for administrative PC systems made and are procedures for this documented ? </t>
  </si>
  <si>
    <t>Is the internal audit scheme applicable to the IT elements and vessel computer-based systems?</t>
  </si>
  <si>
    <t>Norm item</t>
  </si>
  <si>
    <t>MASTER</t>
  </si>
  <si>
    <t>5430</t>
  </si>
  <si>
    <t>Are crew members who are involved in helicopter/ship operations trained in standards and procedures?</t>
  </si>
  <si>
    <t>Does the company give procedures/instructions for mooring/unmooring operations?</t>
  </si>
  <si>
    <t>2300.2</t>
  </si>
  <si>
    <t>5821</t>
  </si>
  <si>
    <t>Outfitting of bilge water system</t>
  </si>
  <si>
    <t>Oily bilge water tank arrangement</t>
  </si>
  <si>
    <t>Does the master verify that specified requirements are observed?</t>
  </si>
  <si>
    <t>Enclosed Space Entry &amp; Hot Work</t>
  </si>
  <si>
    <t>Computer Systems, Networks, Data Security and Training</t>
  </si>
  <si>
    <t>Navigation</t>
  </si>
  <si>
    <t>Mooring Operations</t>
  </si>
  <si>
    <t>* for detailed interpretations of the colours and the usage of the checklist, please refer to the pdf-file named "Instruction Notes" located on www.greenaward.org under "Certification/ Download".</t>
  </si>
  <si>
    <t>Points that add up 
to minimum score
(indication only)</t>
  </si>
  <si>
    <t>a</t>
  </si>
  <si>
    <t>Min = Max</t>
  </si>
  <si>
    <t>Scoring (%)</t>
  </si>
  <si>
    <t>5810.4</t>
  </si>
  <si>
    <t>5460</t>
  </si>
  <si>
    <t>TOTAL SCORES</t>
  </si>
  <si>
    <t>Deck equipment lubrication (use of oils)</t>
  </si>
  <si>
    <t>Is a responsible officer designated for all aspects of the operation?</t>
  </si>
  <si>
    <t>7500.1</t>
  </si>
  <si>
    <t>Accidental Bunker Oil Pollution Prevention Measures (overflow prevention systems)</t>
  </si>
  <si>
    <t>5800.5</t>
  </si>
  <si>
    <t>5800.6</t>
  </si>
  <si>
    <t>101.1</t>
  </si>
  <si>
    <t>102.1</t>
  </si>
  <si>
    <t>103.1</t>
  </si>
  <si>
    <t>103.2</t>
  </si>
  <si>
    <t>104.2</t>
  </si>
  <si>
    <t>Is (are) (a) designated person(s) known on board?</t>
  </si>
  <si>
    <t>104.3</t>
  </si>
  <si>
    <t>1300.1</t>
  </si>
  <si>
    <t>5812.5</t>
  </si>
  <si>
    <t>5812.4</t>
  </si>
  <si>
    <t>5812.3</t>
  </si>
  <si>
    <t>5812</t>
  </si>
  <si>
    <t>6400.5</t>
  </si>
  <si>
    <t>6400.4</t>
  </si>
  <si>
    <t>6400.3</t>
  </si>
  <si>
    <t>6400</t>
  </si>
  <si>
    <t>7000</t>
  </si>
  <si>
    <t>7200</t>
  </si>
  <si>
    <t>7400.4</t>
  </si>
  <si>
    <t>7400</t>
  </si>
  <si>
    <t>7500</t>
  </si>
  <si>
    <t>9000</t>
  </si>
  <si>
    <t>5821.13</t>
  </si>
  <si>
    <t>Is an Oily bilge water holding tank (Oily bilge water storage tank) available for the storage of oily bilge water?</t>
  </si>
  <si>
    <t>Is a certificate of test and thorough examination of wire rope issued? (CG4)</t>
  </si>
  <si>
    <t xml:space="preserve">Programme of Inspections &amp; Cargo Hold Inspection / Maintenance </t>
  </si>
  <si>
    <t>Does the ship have an internal technical inspection programme?</t>
  </si>
  <si>
    <t>Are relevant previous survey and internal technical inspection reports available on board?</t>
  </si>
  <si>
    <t>Is a Computer Based Program installed to register failures, break downs and near misses in order to have a constant event report on the systems?</t>
  </si>
  <si>
    <t>Is a Computer Based Program installed for spare parts management of critical equipment and stand- by equipment?</t>
  </si>
  <si>
    <t>Is a  safety stock available for critical equipment and stand-by equipment?</t>
  </si>
  <si>
    <t>The Total Score Review has been moved to another tab named "Ship - Total Score Review"</t>
  </si>
  <si>
    <t xml:space="preserve">GA Code: </t>
  </si>
  <si>
    <t xml:space="preserve">Ship name:   </t>
  </si>
  <si>
    <t xml:space="preserve">Date of Ship Survey:  </t>
  </si>
  <si>
    <t>Is crew on board provided with suitable personal protective equipment and suitable equipment for testing the atmosphere of an enclosed space? (e.g. breathing apparatus, protective clothing and approved + calibrated atmosphere testing equipment)</t>
  </si>
  <si>
    <t>Is a register of cargo handling gear and lifting appliances issued? (CG1)</t>
  </si>
  <si>
    <t>6500.2</t>
  </si>
  <si>
    <t>Is a certificate of test and thorough examination of lifting appliances issued? (CG2)</t>
  </si>
  <si>
    <t>Are ballast tanks maintained in a good condition?</t>
  </si>
  <si>
    <t>1600.4</t>
  </si>
  <si>
    <t>Are ship inspections held at defined intervals? (minimum of twice a year or equivalent)</t>
  </si>
  <si>
    <r>
      <t>Prevention of pollution by oil</t>
    </r>
    <r>
      <rPr>
        <sz val="16"/>
        <rFont val="Arial"/>
        <family val="2"/>
      </rPr>
      <t xml:space="preserve">                                    </t>
    </r>
    <r>
      <rPr>
        <b/>
        <sz val="16"/>
        <rFont val="Arial"/>
        <family val="2"/>
      </rPr>
      <t xml:space="preserve">                                                                                     </t>
    </r>
  </si>
  <si>
    <r>
      <t xml:space="preserve">Compressor for the refilling of air cylinders for breathing apparatus or alternative, </t>
    </r>
    <r>
      <rPr>
        <sz val="16"/>
        <rFont val="Arial"/>
        <family val="2"/>
      </rPr>
      <t>Additional Green Award requirement</t>
    </r>
  </si>
  <si>
    <t>Are all senior and deck officers conversant in the English language for maritime communication?</t>
  </si>
  <si>
    <t>7400.1</t>
  </si>
  <si>
    <t>5810.5</t>
  </si>
  <si>
    <t>Does the system cover the arrangements needed to ensure that the company, day and night, can be notified if a hazard, accident or emergency involving the ship occurs ?</t>
  </si>
  <si>
    <t>Is communication with media described in the emergency procedures and is shipboard personnel aware of these instructions?</t>
  </si>
  <si>
    <t>106.4</t>
  </si>
  <si>
    <t>Are shipboard personnel informed about new/revised rules, regulations, codes and guidelines?</t>
  </si>
  <si>
    <t>106.6</t>
  </si>
  <si>
    <t>106.11</t>
  </si>
  <si>
    <t>Does the vessel use grease that is certified according to the EEL (all deck equipment)?</t>
  </si>
  <si>
    <t>MINIMUM RANKING SCORE REQUIRED</t>
  </si>
  <si>
    <t>1600.5</t>
  </si>
  <si>
    <t>1600.6</t>
  </si>
  <si>
    <t>5820.3</t>
  </si>
  <si>
    <t>Are results of the audits and reviews brought to the attention of all shipboard personnel having responsibility in the area involved?</t>
  </si>
  <si>
    <t>213.1</t>
  </si>
  <si>
    <t>Are all regulatory certificates valid ?</t>
  </si>
  <si>
    <t>301.1</t>
  </si>
  <si>
    <t>Does the Master have a procedure in order to report an incident to the nearest coastal state?</t>
  </si>
  <si>
    <t>310.2</t>
  </si>
  <si>
    <t>Are internal audits carried out to verify whether safety and pollution-prevention activities and other procedures comply with the MS?</t>
  </si>
  <si>
    <t xml:space="preserve">Are updated contact lists of coastal States, port contacts and ship interest contacts available? </t>
  </si>
  <si>
    <t>Does the voyage or passage plan include contingency planning?</t>
  </si>
  <si>
    <t>2100.3</t>
  </si>
  <si>
    <t>2100.7</t>
  </si>
  <si>
    <t>Does the plan provide procedures for the removal of oil spilled and contained on deck?</t>
  </si>
  <si>
    <t>Is the shipboard oil pollution emergency plan maintained and updated?</t>
  </si>
  <si>
    <t>310.5</t>
  </si>
  <si>
    <t>310.6</t>
  </si>
  <si>
    <t>Does the company have a policy concerning the retention and disposal of oil residues (sludge)?</t>
  </si>
  <si>
    <t>310.8</t>
  </si>
  <si>
    <t>310.9</t>
  </si>
  <si>
    <t>Are computer systems, in relation to IMO MSC/Circ.891, certified by a recognised organisation?</t>
  </si>
  <si>
    <t>5820.4</t>
  </si>
  <si>
    <t>5800.8</t>
  </si>
  <si>
    <t>Are high level alarms and/or (over) flow alarms given on the location where the person in charge of the bunkering or transfer operation will normally be located?</t>
  </si>
  <si>
    <t>Is all the bilge water from machinery spaces always delivered to reception facilities?</t>
  </si>
  <si>
    <t>216.1</t>
  </si>
  <si>
    <t>216.2</t>
  </si>
  <si>
    <t>1200.4</t>
  </si>
  <si>
    <t>1600.1</t>
  </si>
  <si>
    <t>109</t>
  </si>
  <si>
    <r>
      <t xml:space="preserve">Familiarisation, </t>
    </r>
    <r>
      <rPr>
        <sz val="16"/>
        <rFont val="Arial"/>
        <family val="2"/>
      </rPr>
      <t>Additional Green Award Requirement</t>
    </r>
  </si>
  <si>
    <t>5460.2</t>
  </si>
  <si>
    <t>5460.3</t>
  </si>
  <si>
    <t>5460.4</t>
  </si>
  <si>
    <t xml:space="preserve">Does the ship participate in the Environmental Ship Index (ESI) and are ESI points above 30?  </t>
  </si>
  <si>
    <t>Indicates which crew/employee may be interviewed/questioned.</t>
  </si>
  <si>
    <t>Shows that a certain item is complied.</t>
  </si>
  <si>
    <r>
      <t xml:space="preserve">Shows that a certain item is </t>
    </r>
    <r>
      <rPr>
        <i/>
        <sz val="16"/>
        <rFont val="Arial"/>
        <family val="2"/>
      </rPr>
      <t>not</t>
    </r>
    <r>
      <rPr>
        <sz val="16"/>
        <rFont val="Arial"/>
        <family val="2"/>
      </rPr>
      <t xml:space="preserve"> complied.</t>
    </r>
  </si>
  <si>
    <t>Are sediment volumes monitored &amp; recorded ?</t>
  </si>
  <si>
    <t>Ship Recycling - Inventory of Hazardous Materials</t>
  </si>
  <si>
    <t>Safety precautions during cargo operations</t>
  </si>
  <si>
    <t>7300.4</t>
  </si>
  <si>
    <t>Are ship-critical equipment and technical systems identified ?</t>
  </si>
  <si>
    <t>Does the company have procedures to control documents and data relevant to the MS?</t>
  </si>
  <si>
    <t>1200.8</t>
  </si>
  <si>
    <t>Are all personnel entering an enclosed space provided with a personal gas detector which can measure HC, oxygen and relevant toxic vapours?</t>
  </si>
  <si>
    <t>Is there an Enclosed Space Entry and Hot  Work  permit to work system, taking account of IMO and industry guidelines and where relevant local port / terminal requirements?</t>
  </si>
  <si>
    <t>Does the Hot Work permit show the appropriate safety precautions to be taken relevant to the location of work?</t>
  </si>
  <si>
    <t>350</t>
  </si>
  <si>
    <t>5200.4</t>
  </si>
  <si>
    <t>5200.9</t>
  </si>
  <si>
    <t>5200.11</t>
  </si>
  <si>
    <t>5410</t>
  </si>
  <si>
    <t>5700.8</t>
  </si>
  <si>
    <t>5700.7</t>
  </si>
  <si>
    <t>5800</t>
  </si>
  <si>
    <t>6000</t>
  </si>
  <si>
    <t>6100</t>
  </si>
  <si>
    <t>6500</t>
  </si>
  <si>
    <t>7300.7</t>
  </si>
  <si>
    <t>7300</t>
  </si>
  <si>
    <t>Are there procedures/instructions for the internal transfer of fuel oil between main storage tanks?</t>
  </si>
  <si>
    <t>Is there an instruction that all persons involved are to be familiar with the intended bunker operation and/or internal transfer operation and their duties?</t>
  </si>
  <si>
    <t>Does the company issue procedures/instructions for hull / ship's construction condition inspections to be carried out by the ship's personnel?</t>
  </si>
  <si>
    <t>MAINTENANCE / SURVEYS</t>
  </si>
  <si>
    <t>6100.1</t>
  </si>
  <si>
    <t>6100.2</t>
  </si>
  <si>
    <t>Does the vessel have a compressor for the refilling of air cylinders for breathing apparatus?</t>
  </si>
  <si>
    <t>1300.2</t>
  </si>
  <si>
    <t>Is the ship's crew familiarised in general with the principles of the ISPS Code  (ship related) ?</t>
  </si>
  <si>
    <t>Is an action plan in case of a helicopter accident available?</t>
  </si>
  <si>
    <t>Are new personnel and personnel transferred to new assignments given proper familiarisation with their duties?</t>
  </si>
  <si>
    <t>Are arrangements for vessel systems documented ? (configuration scheme)</t>
  </si>
  <si>
    <t>Are actions and responsibilities of the shipboard personnel clearly described in the SOPEP ?</t>
  </si>
  <si>
    <t>Total score</t>
  </si>
  <si>
    <t>LEGEND</t>
  </si>
  <si>
    <t xml:space="preserve">Fuel Change Over / Ballast Water Exchange                       </t>
  </si>
  <si>
    <t>2120.1</t>
  </si>
  <si>
    <t>2120.2</t>
  </si>
  <si>
    <t>Revision Code</t>
  </si>
  <si>
    <t>Is the corrosion prevention system, other than coating, included in the maintenance system?</t>
  </si>
  <si>
    <t>6400.6</t>
  </si>
  <si>
    <t>1200.7</t>
  </si>
  <si>
    <t>3100.5</t>
  </si>
  <si>
    <t>3200.11</t>
  </si>
  <si>
    <t>5812.1</t>
  </si>
  <si>
    <t>5812.2</t>
  </si>
  <si>
    <t>7300.8</t>
  </si>
  <si>
    <t>NOT APPLICABLE</t>
  </si>
  <si>
    <t>Does the ship have a valid (interim) International Ship Security Certificate?</t>
  </si>
  <si>
    <t>6110</t>
  </si>
  <si>
    <t>5821.6</t>
  </si>
  <si>
    <t>Indicates that the whole element did not reach the minimum score, hence a finding is issued. The number shows the scores obtained.</t>
  </si>
  <si>
    <r>
      <t xml:space="preserve">Indicates that the minimum score for the relevant element is "0", hence a finding will </t>
    </r>
    <r>
      <rPr>
        <i/>
        <sz val="16"/>
        <rFont val="Arial"/>
        <family val="2"/>
      </rPr>
      <t>not</t>
    </r>
    <r>
      <rPr>
        <sz val="16"/>
        <rFont val="Arial"/>
        <family val="2"/>
      </rPr>
      <t xml:space="preserve"> be issued.</t>
    </r>
  </si>
  <si>
    <t>Is an evaluation report of vessel's performance sent to the company?</t>
  </si>
  <si>
    <t>350.2</t>
  </si>
  <si>
    <t>350.3</t>
  </si>
  <si>
    <t>Are the Management System (MS) Manuals maintained and updated?</t>
  </si>
  <si>
    <t>DESIGNATED PERSONS</t>
  </si>
  <si>
    <t>DEVELOPMENT OF PLANS FOR SHIPBOARD OPERATIONS</t>
  </si>
  <si>
    <t>EMERGENCY PREPAREDNESS</t>
  </si>
  <si>
    <t>Compliance with General Provisions</t>
  </si>
  <si>
    <t>111.1</t>
  </si>
  <si>
    <t>111.2</t>
  </si>
  <si>
    <t>Are valid documents available at all relevant locations?</t>
  </si>
  <si>
    <t>111.3</t>
  </si>
  <si>
    <t>6500.3</t>
  </si>
  <si>
    <t>Is a certificate of test and thorough examination of loose gear issued? (CG3)</t>
  </si>
  <si>
    <t>6500.4</t>
  </si>
  <si>
    <t>2100.13</t>
  </si>
  <si>
    <t>2300.1</t>
  </si>
  <si>
    <t>MACHINERY / ENGINE OPERATIONS</t>
  </si>
  <si>
    <t>3100.1</t>
  </si>
  <si>
    <t>3100.2</t>
  </si>
  <si>
    <t>3100.3</t>
  </si>
  <si>
    <t>Does the vessel use gear oil that is certified according to the EEL (all deck equipment)?</t>
  </si>
  <si>
    <t>201.1</t>
  </si>
  <si>
    <t>201</t>
  </si>
  <si>
    <t>105</t>
  </si>
  <si>
    <t>111</t>
  </si>
  <si>
    <t>110</t>
  </si>
  <si>
    <t>217</t>
  </si>
  <si>
    <t>106</t>
  </si>
  <si>
    <t>112</t>
  </si>
  <si>
    <t>213</t>
  </si>
  <si>
    <t>200</t>
  </si>
  <si>
    <t>216</t>
  </si>
  <si>
    <t>Indicates that an alternative is used, hence the score for that item is a "0".</t>
  </si>
  <si>
    <t>The checklist was filled in incorrectly, thus shows "error".</t>
  </si>
  <si>
    <t>Shows which elements are minimum = maximum. Hence scores on all items is required to fully comply.</t>
  </si>
  <si>
    <t>Score</t>
  </si>
  <si>
    <t>Min = Max elements</t>
  </si>
  <si>
    <t>Complied?</t>
  </si>
  <si>
    <t>Are there procedures to ensure that a sufficient number of personnel is available in case of emergency during port stay?</t>
  </si>
  <si>
    <t>Is relevant information on the MS written in a working language or languages understood by officers and shipboard personnel?</t>
  </si>
  <si>
    <t>Particulate Matter (PM) Emissions</t>
  </si>
  <si>
    <t>Is the working language monitored and checked by the ships staff?</t>
  </si>
  <si>
    <t>106.15</t>
  </si>
  <si>
    <t>106.16</t>
  </si>
  <si>
    <t>107.2</t>
  </si>
  <si>
    <t>107.3</t>
  </si>
  <si>
    <t>108.1</t>
  </si>
  <si>
    <t>108.2</t>
  </si>
  <si>
    <t>CREW</t>
  </si>
  <si>
    <t>Are plans and instructions for key shipboard operations concerning safety of the ship and prevention of pollution, evaluated and reviewed?</t>
  </si>
  <si>
    <t>4601</t>
  </si>
  <si>
    <t>4601.3</t>
  </si>
  <si>
    <t>4602</t>
  </si>
  <si>
    <t>4606</t>
  </si>
  <si>
    <t>4606.1</t>
  </si>
  <si>
    <t>4606.2</t>
  </si>
  <si>
    <t>1600.7</t>
  </si>
  <si>
    <t>1600.8</t>
  </si>
  <si>
    <t>DOCUMENTATION</t>
  </si>
  <si>
    <t>Are changes to documents reviewed and approved by authorised personnel?</t>
  </si>
  <si>
    <t>111.4</t>
  </si>
  <si>
    <t>112.1</t>
  </si>
  <si>
    <t>112.4</t>
  </si>
  <si>
    <t>Are non-conformities reported including their possible cause?</t>
  </si>
  <si>
    <t>110.5</t>
  </si>
  <si>
    <t>110.6</t>
  </si>
  <si>
    <t>109.2</t>
  </si>
  <si>
    <t>Does the ship have instructions/procedures for the reporting of non-conformities/ near misses?</t>
  </si>
  <si>
    <t>109.3</t>
  </si>
  <si>
    <t>109.4</t>
  </si>
  <si>
    <t>Are corrective and/or preventive actions taken?</t>
  </si>
  <si>
    <t>109.5</t>
  </si>
  <si>
    <t>110.1</t>
  </si>
  <si>
    <t>110.2</t>
  </si>
  <si>
    <t>110.3</t>
  </si>
  <si>
    <t>Is appropriate corrective action taken?</t>
  </si>
  <si>
    <t>110.4</t>
  </si>
  <si>
    <t>Are records of these activities maintained?</t>
  </si>
  <si>
    <t>3100.4</t>
  </si>
  <si>
    <t>CARGO OPERATIONS</t>
  </si>
  <si>
    <t>5800.7</t>
  </si>
  <si>
    <t>7400.2</t>
  </si>
  <si>
    <t>105.5</t>
  </si>
  <si>
    <t>106.1</t>
  </si>
  <si>
    <t>310.10</t>
  </si>
  <si>
    <t>Does the plan provide guidance to ensure proper disposal of removed oil and clean-up materials?</t>
  </si>
  <si>
    <t>Are the responsibilities and authorities of all shipboard personnel clearly defined and implemented?</t>
  </si>
  <si>
    <t xml:space="preserve"> </t>
  </si>
  <si>
    <t>7200.1</t>
  </si>
  <si>
    <t>7200.2</t>
  </si>
  <si>
    <t>7200.3</t>
  </si>
  <si>
    <t>ENGINEER OFFICER</t>
  </si>
  <si>
    <t>6300.2</t>
  </si>
  <si>
    <t>Lubrication and Use of Oils (Element nr.: 5810, 5811 &amp; 5812)</t>
  </si>
  <si>
    <t>Stern tube lubrication</t>
  </si>
  <si>
    <t>5810.1</t>
  </si>
  <si>
    <t>3200.1</t>
  </si>
  <si>
    <t>PREVENTION OF POLLUTION</t>
  </si>
  <si>
    <t>Does the company have objective evidence to show their support of the shipboard personnel in reporting of non-conformities / near misses?</t>
  </si>
  <si>
    <t>CHIEF OFFICER</t>
  </si>
  <si>
    <t>DECK OFFICER</t>
  </si>
  <si>
    <t>DECK RATING</t>
  </si>
  <si>
    <t>CHIEF ENGINEER</t>
  </si>
  <si>
    <r>
      <t>Alternative for 1300.1:</t>
    </r>
    <r>
      <rPr>
        <sz val="16"/>
        <rFont val="Arial"/>
        <family val="2"/>
      </rPr>
      <t xml:space="preserve"> sufficient number of air cylinders for the sole purpose of safety drills.</t>
    </r>
  </si>
  <si>
    <t>Is new crew familiar with the operation and capabilities of the ship's mooring equipment?</t>
  </si>
  <si>
    <t>SAFETY AND ENVIRONMENTAL PROTECTION POLICY</t>
  </si>
  <si>
    <t>Does the shipbroker (or head office staff) contact the master to request his confirmation that a cargo can be safely carried and his calculations of the tonnage that the ship can carry between specified ports?</t>
  </si>
  <si>
    <t>Is it company policy that maintenance meetings are carried out on board? (e.g. each month and at (all) sections on board)</t>
  </si>
  <si>
    <t>Is a safety meeting, attended by all personnel involved, held prior to entering the space or commencement of hot work in order to review  procedures and PPE (including those specific for the intended work) ?</t>
  </si>
  <si>
    <t>SOLAS 1974</t>
  </si>
  <si>
    <t>MARPOL 73/78</t>
  </si>
  <si>
    <t>Control of drugs &amp; alcohol onboard</t>
  </si>
  <si>
    <t>Helicopter / Ship Operations</t>
  </si>
  <si>
    <r>
      <t>Ballast Water Management (BWM)</t>
    </r>
    <r>
      <rPr>
        <sz val="14"/>
        <rFont val="Arial"/>
        <family val="2"/>
      </rPr>
      <t/>
    </r>
  </si>
  <si>
    <t xml:space="preserve">Corrosion Prevention of  Seawater Ballast Tanks </t>
  </si>
  <si>
    <t>Certificates for Cargo Gear</t>
  </si>
  <si>
    <t>Does the company have a procedure for the Master to ensure that assigned sea staff are in possession of necessary certificates when joining the vessel?</t>
  </si>
  <si>
    <t>Does the vessel use hydraulic oil that is certified according to the EEL in mooring and anchor appliances?</t>
  </si>
  <si>
    <t>Does the vessel use hydraulic oil that is certified according to the EEL in crane appliances?</t>
  </si>
  <si>
    <t>Does the vessel use hydraulic oil that is certified according to the EEL in hatch closing system?</t>
  </si>
  <si>
    <t>5810.3</t>
  </si>
  <si>
    <t>Has the master received the details of the nature of the cargo from the shipper of the intended cargo?</t>
  </si>
  <si>
    <t>Cargo handling and operations</t>
  </si>
  <si>
    <t>5820</t>
  </si>
  <si>
    <t>Are tasks &amp; responsibilities of shipboard personnel assigned to ballast water exchange operations defined, documented &amp; controlled ?</t>
  </si>
  <si>
    <t>Is the working language between the office and the vessels defined?</t>
  </si>
  <si>
    <t>106.12</t>
  </si>
  <si>
    <t>106.13</t>
  </si>
  <si>
    <t>106.14</t>
  </si>
  <si>
    <t>5000</t>
  </si>
  <si>
    <t>5200</t>
  </si>
  <si>
    <t>5700.6</t>
  </si>
  <si>
    <t>5700.5</t>
  </si>
  <si>
    <t>5700</t>
  </si>
  <si>
    <t>5810</t>
  </si>
  <si>
    <t>5811</t>
  </si>
  <si>
    <t>5811.1</t>
  </si>
  <si>
    <t>5812.6</t>
  </si>
  <si>
    <t>1200.9</t>
  </si>
  <si>
    <t>1200.10</t>
  </si>
  <si>
    <t>6300.5</t>
  </si>
  <si>
    <t>REPORTS AND ANALYSES OF NON-CONFORMATIES, ACCIDENTS AND  HAZARDOUS  OCCURENCES</t>
  </si>
  <si>
    <t>MAINTENANCE OF THE SHIP AND EQUIPMENT</t>
  </si>
  <si>
    <t>N</t>
  </si>
  <si>
    <t>Bunker Operations</t>
  </si>
  <si>
    <t>Does the company MS specify a safe-maximum percentage fill for bunker tanks? (max. limit 95%)</t>
  </si>
  <si>
    <t>4601.5</t>
  </si>
  <si>
    <t>MANAGEMENT ELEMENTS</t>
  </si>
  <si>
    <t>Is a system administrator designated onboard for administrative PC systems on the ship?</t>
  </si>
  <si>
    <t>Is there a designated space for long term stowage of garbage (except food waste)?</t>
  </si>
  <si>
    <t>Management of bilge water and sludge handling onboard</t>
  </si>
  <si>
    <t xml:space="preserve">Are tasks, qualifications and responsibilities evaluated during drills and exercises as described in the emergency procedures? </t>
  </si>
  <si>
    <t>108.3</t>
  </si>
  <si>
    <t>108.5</t>
  </si>
  <si>
    <t>Is the shipboard personnel prepared to respond to emergency shipboard situations?</t>
  </si>
  <si>
    <t>109.1</t>
  </si>
  <si>
    <t>Are adequate system back-up’s for vessel computer-based systems made (where applicable) and are procedures for this documented ?</t>
  </si>
  <si>
    <t>Is training provided at a level required to effectively operate and maintain the system and cover normal, abnormal and emergency conditions?</t>
  </si>
  <si>
    <t>NAVIGATION / BRIDGE OPERATIONS</t>
  </si>
  <si>
    <t>2100.6</t>
  </si>
  <si>
    <t>2100.8</t>
  </si>
  <si>
    <t xml:space="preserve">                    </t>
  </si>
  <si>
    <t>Doc. &amp; Impl.</t>
  </si>
  <si>
    <t>5821.8</t>
  </si>
  <si>
    <t>5821.9</t>
  </si>
  <si>
    <t>Is a checklist used for bunker operations (company format) ?</t>
  </si>
  <si>
    <t>6100.3</t>
  </si>
  <si>
    <t>6100.4</t>
  </si>
  <si>
    <t>6300.1</t>
  </si>
  <si>
    <t>Does the ship have a repair history?</t>
  </si>
  <si>
    <t>7500.2</t>
  </si>
  <si>
    <t>ELEMENTS WITH NO 
MINIMUM SCORE</t>
  </si>
  <si>
    <t>Is ship's crew trained and drilled periodically according to enclosed space entry procedures ?</t>
  </si>
  <si>
    <t>Does training also include rescue and first aid?</t>
  </si>
  <si>
    <t>Are instructions, which are essential prior to sailing, identified, documented and given to the new personnel?</t>
  </si>
  <si>
    <t>106.17</t>
  </si>
  <si>
    <t>Is the Master fully conversant with the Company's Management Systems?</t>
  </si>
  <si>
    <t>Prevention of pollution by garbage</t>
  </si>
  <si>
    <t>Are tasks, qualifications and responsibilities defined in the manuals and in the job descriptions?</t>
  </si>
  <si>
    <t xml:space="preserve">Are shore-ship communications, defined levels of authority and lines of communication documented and working effectively ?               </t>
  </si>
  <si>
    <t>Does the MS provide for specific measures aimed at promoting the reliability of critical equipment and 
systems ?</t>
  </si>
  <si>
    <t>Critical and Stand-by Equipment</t>
  </si>
  <si>
    <t>6110.5</t>
  </si>
  <si>
    <t>6110.7</t>
  </si>
  <si>
    <t>6110.8</t>
  </si>
  <si>
    <t>Is objective evidence available that safety and environmental aspects of the operation of the ship are monitored and that the required adequate resources and shore-based support is applied ?</t>
  </si>
  <si>
    <t>MASTER'S RESPONSIBILITY AND AUTHORITY</t>
  </si>
  <si>
    <t>Does the master review the MS and are its deficiencies reported to the shore-based management?</t>
  </si>
  <si>
    <t>RESOURCES AND PERSONNEL AND STCW</t>
  </si>
  <si>
    <t>Does ship's personnel receive training/courses which are required in support of the MS?</t>
  </si>
  <si>
    <t>M</t>
  </si>
  <si>
    <t>COMPANY VERIFICATION, REVIEW AND EVALUATION</t>
  </si>
  <si>
    <t>IMO ELEMENTS</t>
  </si>
  <si>
    <t>Provisions concerning Reports on Incidents Involving Harmful Substances (Protocol 1)</t>
  </si>
  <si>
    <t>COMPANY RESPONSIBILITIES AND AUTHORITY</t>
  </si>
  <si>
    <t>Are safety and environmental inspections carried out, documented and reported?</t>
  </si>
  <si>
    <t>Preparation of loading / unloading plan</t>
  </si>
  <si>
    <t>1600.3</t>
  </si>
  <si>
    <t xml:space="preserve">RANKING SCORE </t>
  </si>
  <si>
    <t>RANKING MAX. SCORE</t>
  </si>
  <si>
    <t>GENERAL</t>
  </si>
  <si>
    <t>O</t>
  </si>
  <si>
    <t>Is the master aware of cases where the ship cannot reasonably be expected to carry out ballast water exchange?</t>
  </si>
  <si>
    <t>2200.1</t>
  </si>
  <si>
    <t>2200.2</t>
  </si>
  <si>
    <t>6500.1</t>
  </si>
  <si>
    <t xml:space="preserve">MAXIMUM OBTAINABLE RANKING SCORE </t>
  </si>
  <si>
    <t>SHIP'S RANKING SCORE</t>
  </si>
  <si>
    <r>
      <t xml:space="preserve">Extra personnel, </t>
    </r>
    <r>
      <rPr>
        <sz val="16"/>
        <rFont val="Arial"/>
        <family val="2"/>
      </rPr>
      <t>Additional Green Award Requirement</t>
    </r>
  </si>
  <si>
    <r>
      <t xml:space="preserve">Training / Courses for Personnel, </t>
    </r>
    <r>
      <rPr>
        <sz val="16"/>
        <rFont val="Arial"/>
        <family val="2"/>
      </rPr>
      <t>Additional Green Award Requirements &amp; IMO Model Courses</t>
    </r>
    <r>
      <rPr>
        <b/>
        <sz val="14"/>
        <color indexed="52"/>
        <rFont val="Arial"/>
        <family val="2"/>
      </rPr>
      <t/>
    </r>
  </si>
  <si>
    <t>NOx Emissions</t>
  </si>
  <si>
    <t>105.1</t>
  </si>
  <si>
    <t>Is the responsibility of the master clearly defined and documented?</t>
  </si>
  <si>
    <t>105.2</t>
  </si>
  <si>
    <t>Does the master implement the Company's safety and environmental-protection policy on board?</t>
  </si>
  <si>
    <t>105.3</t>
  </si>
  <si>
    <t>Does the master motivate the crew in the observation of that policy?</t>
  </si>
  <si>
    <t>105.4</t>
  </si>
  <si>
    <t>Does the bunker procedure include a bunker plan (company format) ?</t>
  </si>
  <si>
    <t>Does sediment disposal take place in port (to sediment reception facility) or at sea (more than 200nm from land and at depth greater than 200m) ?</t>
  </si>
  <si>
    <t>1200.1</t>
  </si>
  <si>
    <t>1200.2</t>
  </si>
  <si>
    <t>1200.3</t>
  </si>
  <si>
    <t>Is the company policy concerning safety and the environment available, posted and 
implemented at all levels ?</t>
  </si>
  <si>
    <t>218</t>
  </si>
  <si>
    <t xml:space="preserve">Noise Levels On Board Ships </t>
  </si>
  <si>
    <t>218.1</t>
  </si>
  <si>
    <t>218.2</t>
  </si>
  <si>
    <t>1700</t>
  </si>
  <si>
    <t>Noise and Vibration Management</t>
  </si>
  <si>
    <t>1700.2</t>
  </si>
  <si>
    <t>1700.3</t>
  </si>
  <si>
    <t>1700.4</t>
  </si>
  <si>
    <t>Noise Mitigation and Health Hazards</t>
  </si>
  <si>
    <t>1700.8</t>
  </si>
  <si>
    <t xml:space="preserve">Is the noise survey report available onboard? </t>
  </si>
  <si>
    <t>Are noise areas marked by placing relevant visible warning notices at the entrance to these areas? (IMO noise symbols)</t>
  </si>
  <si>
    <t>Noise/Vibration Monitoring and Measures</t>
  </si>
  <si>
    <t>Is the crew wearing hearing protectors which meet the requirements of the HML(High-Medium-Low) method (ISO 4869-2:1994) when entering spaces where noise levels exceed 85db(a)?</t>
  </si>
  <si>
    <t>Does the PMS have the routine to inspect and rectify any abnormalities in terms of noise and vibration from a machinery equipment ?</t>
  </si>
  <si>
    <t xml:space="preserve">Are appropriated measures implemented onboard in order to protect the crew from cargo handling equipment noise if the noise exceeds 85db(a) (by taking into account technical solutions and/or exposure limits)? </t>
  </si>
  <si>
    <t>Is the noise exposure limit of each rating/officer recorded  and available onboard?</t>
  </si>
  <si>
    <t>1700.9</t>
  </si>
  <si>
    <t>Is the crew restricted towards prolonged exposure in spaces where noise limits exceed 110 db(a)?</t>
  </si>
  <si>
    <t>1700.10</t>
  </si>
  <si>
    <t>Are all engine exhaust pipes insulated with ship specific suitable silencers to attenuate noise?</t>
  </si>
  <si>
    <t>1700.11</t>
  </si>
  <si>
    <t>Is the ship installed with noise cancelling equipment such as active mufflers/mounts, resilient mounts, vibration dampers where practically possible?</t>
  </si>
  <si>
    <t>1700.12</t>
  </si>
  <si>
    <t>Are noise cancelling measures such as mineral wool/silencers being installed in the ventilation ducts or fan rooms to reduce the noise level?</t>
  </si>
  <si>
    <t>Waste Management / Garbage Handling Onboard</t>
  </si>
  <si>
    <t>5200.25</t>
  </si>
  <si>
    <t>5200.28</t>
  </si>
  <si>
    <t>Are records kept according to the garbage management plan?</t>
  </si>
  <si>
    <t xml:space="preserve">5200.20 </t>
  </si>
  <si>
    <t xml:space="preserve">Are the crew aware that  plastic should not be incinerated? </t>
  </si>
  <si>
    <t>5200.31</t>
  </si>
  <si>
    <t>Is the vessel equipped with compactor to reduce the volume of garbage?</t>
  </si>
  <si>
    <t>5200.37</t>
  </si>
  <si>
    <t>Is the vessel equipped with a waste shredder?</t>
  </si>
  <si>
    <t>Is the vessel equipped with grinder/comminutor for food waste ?</t>
  </si>
  <si>
    <t>5200.34</t>
  </si>
  <si>
    <t xml:space="preserve">Are all incinerated ashes and clinkers always delivered to the port reception facilities? </t>
  </si>
  <si>
    <t>7200.7</t>
  </si>
  <si>
    <t>7200.6</t>
  </si>
  <si>
    <t>7200.8</t>
  </si>
  <si>
    <t>7300.18</t>
  </si>
  <si>
    <t>7300.19</t>
  </si>
  <si>
    <t>7300.20</t>
  </si>
  <si>
    <t>7500.5</t>
  </si>
  <si>
    <t>7500.7</t>
  </si>
  <si>
    <t xml:space="preserve">Are there extra deck officers onboard in addition to what is required by minimum safe manning document? </t>
  </si>
  <si>
    <t xml:space="preserve">Are there extra engine officers onboard in addition to what is required by minimum safe manning document? </t>
  </si>
  <si>
    <t>Are there extra deck ratings onboard in addition to what is required by minimum safe manning document?</t>
  </si>
  <si>
    <t xml:space="preserve">Are there extra engine ratings onboard  in addition to what is required by minimum safe manning document? </t>
  </si>
  <si>
    <t>Is there an electrical officer onboard in addition to the engine officers required by the safe manning document?</t>
  </si>
  <si>
    <t>Have the lower ranking deck officers completed advanced fire fighting (IMO2.03) ?</t>
  </si>
  <si>
    <t>Have the lower ranking engine officers completed advanced fire fighting (IMO2.03) ?</t>
  </si>
  <si>
    <t>Have the ship personnel completed "Marine Environmental Awareness" course (IMO 1.38)?</t>
  </si>
  <si>
    <t>Have all the deck officers completed bridge team management/bridge resource management training course (IMO 1.22) ?</t>
  </si>
  <si>
    <t>Have all the engine officers completed engine room resource management training course?</t>
  </si>
  <si>
    <r>
      <rPr>
        <b/>
        <u/>
        <sz val="16"/>
        <rFont val="Arial"/>
        <family val="2"/>
      </rPr>
      <t>Alternative to 7300.8 &amp; 7300.19</t>
    </r>
    <r>
      <rPr>
        <b/>
        <sz val="16"/>
        <rFont val="Arial"/>
        <family val="2"/>
      </rPr>
      <t xml:space="preserve"> </t>
    </r>
    <r>
      <rPr>
        <sz val="16"/>
        <rFont val="Arial"/>
        <family val="2"/>
      </rPr>
      <t>Have all  the officers completed maritime resource management course ?</t>
    </r>
  </si>
  <si>
    <t>Have all the ship board crew after a period of absence or leave has been provided with familiarization of changes with regard to the operations/machinery which is related to their position ?</t>
  </si>
  <si>
    <t>Are the company format handover reports from all off - signing officers available onboard?</t>
  </si>
  <si>
    <t>7400.7</t>
  </si>
  <si>
    <t xml:space="preserve">Are the on-signers aware of the content of the hand-over reports? </t>
  </si>
  <si>
    <t>Safe Manning and Fatigue Management</t>
  </si>
  <si>
    <t>Is the master provided with instruction/procedure to monitor and address non compliance on STCW 2010 Manila amendments on work/rest hours onboard ?</t>
  </si>
  <si>
    <t>2100.15</t>
  </si>
  <si>
    <t>2100.16</t>
  </si>
  <si>
    <t>2100.17</t>
  </si>
  <si>
    <t>Electronic chart display &amp; information systems / ECDIS</t>
  </si>
  <si>
    <t>2110</t>
  </si>
  <si>
    <t>2110.2</t>
  </si>
  <si>
    <r>
      <t>Safety of Navigation / SOLAS chart carriage requirements</t>
    </r>
    <r>
      <rPr>
        <sz val="14"/>
        <rFont val="Arial"/>
        <family val="2"/>
      </rPr>
      <t/>
    </r>
  </si>
  <si>
    <r>
      <rPr>
        <sz val="16"/>
        <color indexed="8"/>
        <rFont val="Arial"/>
        <family val="2"/>
      </rPr>
      <t>Is the vessel automatically supplied with n</t>
    </r>
    <r>
      <rPr>
        <sz val="16"/>
        <rFont val="Arial"/>
        <family val="2"/>
      </rPr>
      <t>ew hydrographic publications?</t>
    </r>
  </si>
  <si>
    <r>
      <t>Is the vessel electronically updated for hydrographic publications? (eg. Temporary and Preliminary NtM</t>
    </r>
    <r>
      <rPr>
        <sz val="16"/>
        <color indexed="8"/>
        <rFont val="Arial"/>
        <family val="2"/>
      </rPr>
      <t>)</t>
    </r>
  </si>
  <si>
    <t>Is navigational equipment included in the electronic Planned Maintenance System?</t>
  </si>
  <si>
    <t>Is the vessel equipped with  the multi constellation GNSS receiver?</t>
  </si>
  <si>
    <t>Is the vessel equipped with the eLoran receiver?</t>
  </si>
  <si>
    <t>Is the position for all stages of voyage compared with a different method of positioning than GPS?</t>
  </si>
  <si>
    <t>Is the ship equipped with ECDIS (type approved, using only official ENCs, and/or RNCs, master &amp; all navigating officers shall have completed generic training &amp; have been familiarized with ECDIS unit(s) installed onboard according to the Industry Recommendations for ECDIS Familiarisation?</t>
  </si>
  <si>
    <t>Are master &amp; all navigating officers part of the introduction programme for usage of ECDIS?</t>
  </si>
  <si>
    <t>2110.1</t>
  </si>
  <si>
    <r>
      <t xml:space="preserve">Only applicable to ships for which implementation date is still in the future and which do </t>
    </r>
    <r>
      <rPr>
        <b/>
        <u/>
        <sz val="16"/>
        <color rgb="FFFF0000"/>
        <rFont val="Arial"/>
        <family val="2"/>
      </rPr>
      <t>NOT</t>
    </r>
    <r>
      <rPr>
        <b/>
        <sz val="16"/>
        <color rgb="FFFF0000"/>
        <rFont val="Arial"/>
        <family val="2"/>
      </rPr>
      <t xml:space="preserve"> use ECDIS as primary means of navigation</t>
    </r>
  </si>
  <si>
    <r>
      <t xml:space="preserve">Does the voyage plan (checklist) include when fuel change over </t>
    </r>
    <r>
      <rPr>
        <u/>
        <sz val="16"/>
        <rFont val="Arial"/>
        <family val="2"/>
      </rPr>
      <t>should</t>
    </r>
    <r>
      <rPr>
        <sz val="16"/>
        <rFont val="Arial"/>
        <family val="2"/>
      </rPr>
      <t xml:space="preserve"> be carried out?</t>
    </r>
  </si>
  <si>
    <r>
      <t xml:space="preserve">Does the voyage plan (checklist) include when ballast water exchange </t>
    </r>
    <r>
      <rPr>
        <u/>
        <sz val="16"/>
        <rFont val="Arial"/>
        <family val="2"/>
      </rPr>
      <t>can</t>
    </r>
    <r>
      <rPr>
        <sz val="16"/>
        <rFont val="Arial"/>
        <family val="2"/>
      </rPr>
      <t xml:space="preserve"> be carried out?</t>
    </r>
  </si>
  <si>
    <t>Is there a ship administrator onboard (In addition to the standard complement and extra deck-officers and -ratings above) ?</t>
  </si>
  <si>
    <t>5500</t>
  </si>
  <si>
    <t>Sewage Management</t>
  </si>
  <si>
    <t>5500.1</t>
  </si>
  <si>
    <t>5500.2</t>
  </si>
  <si>
    <t>5510</t>
  </si>
  <si>
    <t>Grey Water Management</t>
  </si>
  <si>
    <t>5510.1</t>
  </si>
  <si>
    <t>5510.2</t>
  </si>
  <si>
    <t>5500.3</t>
  </si>
  <si>
    <t>5500.8</t>
  </si>
  <si>
    <t>Is the sewage treatment plant regularly checked and maintained as per manufacturer's guidelines?</t>
  </si>
  <si>
    <r>
      <rPr>
        <b/>
        <u/>
        <sz val="16"/>
        <rFont val="Arial"/>
        <family val="2"/>
      </rPr>
      <t>For all ships</t>
    </r>
    <r>
      <rPr>
        <b/>
        <sz val="16"/>
        <rFont val="Arial"/>
        <family val="2"/>
      </rPr>
      <t>: Sewage Holding Tank</t>
    </r>
  </si>
  <si>
    <t>5500.7</t>
  </si>
  <si>
    <t>Is the sewage holding tank regularly checked and maintained?</t>
  </si>
  <si>
    <t>Is the sewage treatment plant capable of treating grey water before being discharged?</t>
  </si>
  <si>
    <t>Is the grey water never discharged within the coastal and port areas?</t>
  </si>
  <si>
    <t xml:space="preserve">Does the ship participate in the Environmental Ship Index (ESI) and are ESI points above 40?  </t>
  </si>
  <si>
    <t xml:space="preserve">Does the ship participate in the Environmental Ship Index (ESI) and are ESI points above 50?  </t>
  </si>
  <si>
    <t>2100.18</t>
  </si>
  <si>
    <t>2100.19</t>
  </si>
  <si>
    <t>Is the vessel using weather routing services while on long haul voyage?</t>
  </si>
  <si>
    <t>Is the vessel enrolled in a meteorological &amp; oceanographic service in a form of a software application?</t>
  </si>
  <si>
    <r>
      <rPr>
        <b/>
        <u/>
        <sz val="16"/>
        <rFont val="Arial"/>
        <family val="2"/>
      </rPr>
      <t>Alternative to 2100.18</t>
    </r>
    <r>
      <rPr>
        <sz val="16"/>
        <rFont val="Arial"/>
        <family val="2"/>
      </rPr>
      <t>:  Does the vessel have a capability to receive comprehensive weather information from the office or from coastal stations / platforms?</t>
    </r>
  </si>
  <si>
    <t>3300</t>
  </si>
  <si>
    <t>On-shore Power Supply</t>
  </si>
  <si>
    <t>3300.1</t>
  </si>
  <si>
    <t>Is the vessel fitted with On-shore Power Supply equipment?</t>
  </si>
  <si>
    <t>3300.2</t>
  </si>
  <si>
    <t>Is the crew familiarised with the operation and safety aspects of On-shore Power Supply?</t>
  </si>
  <si>
    <t>7400.10</t>
  </si>
  <si>
    <t>In those cases when junior or senior officers are transferred to another class of ship that differ considerably from where their experience lie, is an onboard specific familiarisation with previous off-signing officers implemented for a specific minimum period?</t>
  </si>
  <si>
    <t>5810.6</t>
  </si>
  <si>
    <r>
      <t xml:space="preserve">Is the vessel fitted with a class approved stern tube </t>
    </r>
    <r>
      <rPr>
        <u/>
        <sz val="16"/>
        <rFont val="Arial"/>
        <family val="2"/>
      </rPr>
      <t>water</t>
    </r>
    <r>
      <rPr>
        <sz val="16"/>
        <rFont val="Arial"/>
        <family val="2"/>
      </rPr>
      <t xml:space="preserve"> lubricated system which uses </t>
    </r>
    <r>
      <rPr>
        <u/>
        <sz val="16"/>
        <rFont val="Arial"/>
        <family val="2"/>
      </rPr>
      <t>sea water</t>
    </r>
    <r>
      <rPr>
        <sz val="16"/>
        <rFont val="Arial"/>
        <family val="2"/>
      </rPr>
      <t xml:space="preserve"> as a lubricant? (system includes water conditioning and monitoring equipment)</t>
    </r>
  </si>
  <si>
    <r>
      <t>Alternative for 5810.1 and 5810.6:</t>
    </r>
    <r>
      <rPr>
        <sz val="16"/>
        <rFont val="Arial"/>
        <family val="2"/>
      </rPr>
      <t xml:space="preserve">
Does the vessel use a stern tube lubricant that is certified according to the EAL/EEL or equivalent?</t>
    </r>
  </si>
  <si>
    <r>
      <rPr>
        <b/>
        <u/>
        <sz val="16"/>
        <rFont val="Arial"/>
        <family val="2"/>
      </rPr>
      <t xml:space="preserve">Alternative for 5810.1 and 5810.6: </t>
    </r>
    <r>
      <rPr>
        <sz val="16"/>
        <rFont val="Arial"/>
        <family val="2"/>
      </rPr>
      <t xml:space="preserve">
Is the crew aware of characteristics of the environmentally friendly stern tube lubricant (EAL/EEL certified or equivalent) with respect to maintenance &amp; its effect on the system if needed? (e.g. condition of seals &amp; filters, temperature &amp; condition of oil etc.)</t>
    </r>
  </si>
  <si>
    <r>
      <t>Alternative for 5810.1, 5810.3, 5810.4 and 5810.5</t>
    </r>
    <r>
      <rPr>
        <sz val="16"/>
        <rFont val="Arial"/>
        <family val="2"/>
      </rPr>
      <t xml:space="preserve">
Is the vessel fitted with a class approved stern tube water lubricated system which uses </t>
    </r>
    <r>
      <rPr>
        <u/>
        <sz val="16"/>
        <rFont val="Arial"/>
        <family val="2"/>
      </rPr>
      <t>fresh water</t>
    </r>
    <r>
      <rPr>
        <sz val="16"/>
        <rFont val="Arial"/>
        <family val="2"/>
      </rPr>
      <t xml:space="preserve"> as a lubricant? (system  includes water conditioning and monitoring equipment)
*Additives used to maintain the condition of the water should be environmentally friendly.</t>
    </r>
  </si>
  <si>
    <t>na</t>
  </si>
  <si>
    <t>Have all newly employed/engaged shipboard crew (first ship for that specific company) been provided with familiarization with regard to operations/machinery which is related to their position ?</t>
  </si>
  <si>
    <r>
      <t xml:space="preserve">Alternative for 5810.1 and 5810.6: </t>
    </r>
    <r>
      <rPr>
        <sz val="16"/>
        <rFont val="Arial"/>
        <family val="2"/>
      </rPr>
      <t xml:space="preserve">
Is the vessel fitted with a class approved stern tube  lubrication system with an </t>
    </r>
    <r>
      <rPr>
        <u/>
        <sz val="16"/>
        <rFont val="Arial"/>
        <family val="2"/>
      </rPr>
      <t>air type</t>
    </r>
    <r>
      <rPr>
        <sz val="16"/>
        <rFont val="Arial"/>
        <family val="2"/>
      </rPr>
      <t xml:space="preserve"> or </t>
    </r>
    <r>
      <rPr>
        <u/>
        <sz val="16"/>
        <rFont val="Arial"/>
        <family val="2"/>
      </rPr>
      <t>void space seal</t>
    </r>
    <r>
      <rPr>
        <sz val="16"/>
        <rFont val="Arial"/>
        <family val="2"/>
      </rPr>
      <t xml:space="preserve">?  </t>
    </r>
  </si>
  <si>
    <t>217.10</t>
  </si>
  <si>
    <t>2310</t>
  </si>
  <si>
    <t>Towing and Anchor Handling</t>
  </si>
  <si>
    <t>2310.1</t>
  </si>
  <si>
    <t>2310.2</t>
  </si>
  <si>
    <t>4210</t>
  </si>
  <si>
    <t>Ship to Offshore Operations</t>
  </si>
  <si>
    <t>Are towing-object/Offshore operation ABANDON limitations known and agreed?</t>
  </si>
  <si>
    <t>Is towing-object/Offshore operation ABANDON contingency planning prepared and agreed?</t>
  </si>
  <si>
    <t>4210.1</t>
  </si>
  <si>
    <t>4210.2</t>
  </si>
  <si>
    <t>4210.3</t>
  </si>
  <si>
    <t>4210.4</t>
  </si>
  <si>
    <t>4602.14</t>
  </si>
  <si>
    <t>4602.15</t>
  </si>
  <si>
    <t>4602.16</t>
  </si>
  <si>
    <t>4602.17</t>
  </si>
  <si>
    <t>4602.18</t>
  </si>
  <si>
    <t>4602.19</t>
  </si>
  <si>
    <t>Is there any instruction available for a cargo plan preparation (on deck and under deck)?</t>
  </si>
  <si>
    <t>4606.5</t>
  </si>
  <si>
    <t>4606.6</t>
  </si>
  <si>
    <t>4606.7</t>
  </si>
  <si>
    <t>4606.8</t>
  </si>
  <si>
    <t>Mooring/Towing/Working wire lubrication</t>
  </si>
  <si>
    <t>6210</t>
  </si>
  <si>
    <t>6210.1</t>
  </si>
  <si>
    <t>6210.2</t>
  </si>
  <si>
    <t>6210.3</t>
  </si>
  <si>
    <t>6210.4</t>
  </si>
  <si>
    <t>6210.5</t>
  </si>
  <si>
    <t>6300.9</t>
  </si>
  <si>
    <t>Is there any procedure to inspect the ballast tank on regular intervals?</t>
  </si>
  <si>
    <t xml:space="preserve">     H2S</t>
  </si>
  <si>
    <t>7300.23</t>
  </si>
  <si>
    <t>7300.24</t>
  </si>
  <si>
    <t>7300.25</t>
  </si>
  <si>
    <t>7300.26</t>
  </si>
  <si>
    <t>7300.27</t>
  </si>
  <si>
    <t>Navigation Charts and Publications</t>
  </si>
  <si>
    <t>217.11</t>
  </si>
  <si>
    <t>Are all required charts and publication available on board according the prevailing voyage?</t>
  </si>
  <si>
    <t>Are all active charts and publications updated according to the latest NTM?</t>
  </si>
  <si>
    <t>Are records/checklist of completed/planned Dry Bulk Cargo Transfer operations available?</t>
  </si>
  <si>
    <t xml:space="preserve">Is there instruction available for bulk hose handling and securing? </t>
  </si>
  <si>
    <t>Are records/checklist of completed/planned Wet Bulk Cargo Transfer operations available?</t>
  </si>
  <si>
    <t>4602.20</t>
  </si>
  <si>
    <t>4602.21</t>
  </si>
  <si>
    <t>Is there any instruction available to use support for the bulk hoses (Permanent structures or Portable Saddles) ?</t>
  </si>
  <si>
    <t>Is there any (flag approved) loadicator or computer based program on board to assist officers for stability calculation?</t>
  </si>
  <si>
    <t xml:space="preserve">Is there any instruction available for marking bulk hoses and the coupling connections?  </t>
  </si>
  <si>
    <t>Are there any procedures available to inspect  the cargo for any damage, before loading?</t>
  </si>
  <si>
    <t>Are personal GPS Beacons used during offshore activities?</t>
  </si>
  <si>
    <r>
      <t xml:space="preserve">Are </t>
    </r>
    <r>
      <rPr>
        <i/>
        <u/>
        <sz val="16"/>
        <rFont val="Arial"/>
        <family val="2"/>
      </rPr>
      <t>inflatable</t>
    </r>
    <r>
      <rPr>
        <sz val="16"/>
        <rFont val="Arial"/>
        <family val="2"/>
      </rPr>
      <t xml:space="preserve"> life jacket used for offshore operation?</t>
    </r>
  </si>
  <si>
    <t>Is there a cargo securing manual available on board?</t>
  </si>
  <si>
    <t>4606.9</t>
  </si>
  <si>
    <t>Does the vessel use a mooring/towing/working wire lubricant / grease that is certified according to the EEL?</t>
  </si>
  <si>
    <t>Bollard Pull Formula</t>
  </si>
  <si>
    <t>Records of the testing and Inspection for Towing Equipment available?</t>
  </si>
  <si>
    <t>Certificates and test records of the joint and lose gears are available?</t>
  </si>
  <si>
    <t>Certificates and test records of Towing / Working wires are available?</t>
  </si>
  <si>
    <t>Are ballast tanks coated with a hard coating of a light colour?</t>
  </si>
  <si>
    <t xml:space="preserve">     Offshore crane operation</t>
  </si>
  <si>
    <t xml:space="preserve">     Basic Safety</t>
  </si>
  <si>
    <t xml:space="preserve">     Proficiency in survival craft</t>
  </si>
  <si>
    <t xml:space="preserve">     Medical care</t>
  </si>
  <si>
    <t xml:space="preserve">     Medical first aid</t>
  </si>
  <si>
    <t xml:space="preserve">     Towing operation</t>
  </si>
  <si>
    <t xml:space="preserve">     Mooring operations and Offshore anchor handling</t>
  </si>
  <si>
    <t>Is there any instruction available for loading UNUSUAL CARGO ITEMS? (e.g. IMDG, Heavy Lifts etc)</t>
  </si>
  <si>
    <r>
      <t xml:space="preserve">Maintenance of Ship, </t>
    </r>
    <r>
      <rPr>
        <sz val="16"/>
        <rFont val="Arial"/>
        <family val="2"/>
      </rPr>
      <t xml:space="preserve">Additional Green Award requirements </t>
    </r>
  </si>
  <si>
    <t>7300.28</t>
  </si>
  <si>
    <t xml:space="preserve">Are procedures/instructions for safe working practices followed for towing operations? </t>
  </si>
  <si>
    <t>Are procedures/instructions for safe working practices followed for anchor handling operations?</t>
  </si>
  <si>
    <t>Is an appropriate Tug and Salvage Criteria considered for Bollard Pull Calculation?</t>
  </si>
  <si>
    <t>Is Bollard Pull test carried out as per latest Flag's and/or Classification Society's requirements?</t>
  </si>
  <si>
    <t>4110</t>
  </si>
  <si>
    <t>4110.1</t>
  </si>
  <si>
    <t>4110.2</t>
  </si>
  <si>
    <t>4110.3</t>
  </si>
  <si>
    <t>Does the company MS specify a safe-maximum percentage fill for drilling mud tanks? (max. limit 95%)</t>
  </si>
  <si>
    <t>Mud Handling</t>
  </si>
  <si>
    <t>Is a checklist used for drilling mud operations (company format) ?</t>
  </si>
  <si>
    <t>Are there procedures/instructions for drilling mud circulation ?</t>
  </si>
  <si>
    <t>Is damage to the hatch covers, hatch coamings and associated fastenings directly reported with a written notice?  (in order to make the person who caused the damage more careful in avoiding further damage)</t>
  </si>
  <si>
    <t>4602.8</t>
  </si>
  <si>
    <r>
      <t xml:space="preserve">Have all the officers completed </t>
    </r>
    <r>
      <rPr>
        <i/>
        <u/>
        <sz val="16"/>
        <rFont val="Arial"/>
        <family val="2"/>
      </rPr>
      <t>offshore related</t>
    </r>
    <r>
      <rPr>
        <sz val="16"/>
        <rFont val="Arial"/>
        <family val="2"/>
      </rPr>
      <t xml:space="preserve"> training such as: </t>
    </r>
  </si>
  <si>
    <r>
      <t xml:space="preserve">     Other: </t>
    </r>
    <r>
      <rPr>
        <sz val="16"/>
        <color rgb="FF00B050"/>
        <rFont val="Arial"/>
        <family val="2"/>
      </rPr>
      <t>*fill during survey*</t>
    </r>
  </si>
  <si>
    <t>7300.29</t>
  </si>
  <si>
    <t>7300.30</t>
  </si>
  <si>
    <t>7300.31</t>
  </si>
  <si>
    <r>
      <t xml:space="preserve">TOTAL SCORE REVIEW                                                                                                             </t>
    </r>
    <r>
      <rPr>
        <b/>
        <sz val="26"/>
        <rFont val="Arial"/>
        <family val="2"/>
      </rPr>
      <t xml:space="preserve"> SHIP SURVEY - OFFSHORE SUPPLY</t>
    </r>
  </si>
  <si>
    <t>1400.5</t>
  </si>
  <si>
    <t>1400.6</t>
  </si>
  <si>
    <t>s</t>
  </si>
  <si>
    <t>1610</t>
  </si>
  <si>
    <t>Cyber Risk Management</t>
  </si>
  <si>
    <t>1610.1</t>
  </si>
  <si>
    <t>1610.4</t>
  </si>
  <si>
    <t>Does the cyber risk policy focus on elements such as third-party access and bring your own device (BYOD) in the office?</t>
  </si>
  <si>
    <t>1610.5</t>
  </si>
  <si>
    <t>Is evidence of an unannounced alcohol testing initiated by the office available on board? (Approved test equipment to be available on board)</t>
  </si>
  <si>
    <t>Have all current crew members been subjected to shore-based drug and alcohol testing at least once in last 12 months?</t>
  </si>
  <si>
    <r>
      <t xml:space="preserve">Alternative to 1400.1 &amp; 1400.5: </t>
    </r>
    <r>
      <rPr>
        <sz val="16"/>
        <rFont val="Arial"/>
        <family val="2"/>
      </rPr>
      <t>In case crew members are not subject to shore-based drug and alcohol testing at least once in last 12 months, has the vessel been subjected to unannounced drug and alcohol testing at least twice in 12 months by an external organisation?</t>
    </r>
  </si>
  <si>
    <t>Is there a designated shipboard crew member on board appropriately trained to identify and respond to cyber threats to the ship's information and operational technology systems?</t>
  </si>
  <si>
    <t>SUPPLEMENT TO 5410 - NOx EMISSIONS</t>
  </si>
  <si>
    <r>
      <t>DATA FROM "</t>
    </r>
    <r>
      <rPr>
        <b/>
        <sz val="12"/>
        <color theme="1"/>
        <rFont val="Arial"/>
        <family val="2"/>
      </rPr>
      <t xml:space="preserve">SUPPLEMENT TO </t>
    </r>
    <r>
      <rPr>
        <b/>
        <u/>
        <sz val="12"/>
        <color theme="1"/>
        <rFont val="Arial"/>
        <family val="2"/>
      </rPr>
      <t>ENGINE</t>
    </r>
    <r>
      <rPr>
        <b/>
        <sz val="12"/>
        <color theme="1"/>
        <rFont val="Arial"/>
        <family val="2"/>
      </rPr>
      <t xml:space="preserve"> INTERNATIONAL AIR POLLUTION PREVENTION CERTIFICATE -- RECORD OF CONSTRUCTION, TECHNICAL FILE, AND MEANS OF VERIFICATION</t>
    </r>
    <r>
      <rPr>
        <sz val="12"/>
        <color theme="1"/>
        <rFont val="Arial"/>
        <family val="2"/>
      </rPr>
      <t>"</t>
    </r>
  </si>
  <si>
    <t>Keel Laid (DD/MM/YYYY) (available on supplement to IAPP certificate)</t>
  </si>
  <si>
    <t>MAIN</t>
  </si>
  <si>
    <t>TIER</t>
  </si>
  <si>
    <t>AUXILIARY</t>
  </si>
  <si>
    <t>Questions applicable (from 5410.11 - 5410.18)</t>
  </si>
  <si>
    <t>OTHER</t>
  </si>
  <si>
    <t>MAIN ENGINE 1</t>
  </si>
  <si>
    <t>RPM</t>
  </si>
  <si>
    <t>Tier 1</t>
  </si>
  <si>
    <t>Tier 2</t>
  </si>
  <si>
    <t>Tier 3</t>
  </si>
  <si>
    <t>Applicable NOx emission limit (g/kWh)</t>
  </si>
  <si>
    <t>Engine's actual NOx emission value (g/kWh)</t>
  </si>
  <si>
    <t>Percentage reduction</t>
  </si>
  <si>
    <t>GA Compliance</t>
  </si>
  <si>
    <t>MAIN ENGINE 2</t>
  </si>
  <si>
    <t>AUXILIARY ENGINE 1</t>
  </si>
  <si>
    <t>AUXILIARY ENGINE 2</t>
  </si>
  <si>
    <t>AUXILIARY ENGINE 3</t>
  </si>
  <si>
    <t>AUXILIARY ENGINE 4</t>
  </si>
  <si>
    <t>OTHER ENGINE</t>
  </si>
  <si>
    <t>(Only applicable to new ships (ships contracted to build on or after 1st July 2014) of a gross tonnage of 1,600 and above.)</t>
  </si>
  <si>
    <t>1510</t>
  </si>
  <si>
    <t>Emergency Oil Recovery</t>
  </si>
  <si>
    <t>1510.1</t>
  </si>
  <si>
    <t>1510.2</t>
  </si>
  <si>
    <t>1800</t>
  </si>
  <si>
    <t>Social Dimension / Sustainability</t>
  </si>
  <si>
    <t>A. Good Health &amp; Well-Being</t>
  </si>
  <si>
    <t>1800.1</t>
  </si>
  <si>
    <t>1800.3</t>
  </si>
  <si>
    <t>1800.4</t>
  </si>
  <si>
    <t>1800.5</t>
  </si>
  <si>
    <t>B. Reduced Inequalities / Equal Opportunities / Diversity</t>
  </si>
  <si>
    <t>B.1 General</t>
  </si>
  <si>
    <t>1800.7</t>
  </si>
  <si>
    <t>1800.8</t>
  </si>
  <si>
    <t>B.2 Gender-specific</t>
  </si>
  <si>
    <t>1800.10</t>
  </si>
  <si>
    <t>1800.11</t>
  </si>
  <si>
    <t>A. Emission Monitoring</t>
  </si>
  <si>
    <t>5410.10</t>
  </si>
  <si>
    <t>B. Emission Reduction</t>
  </si>
  <si>
    <t>If YES, choose from below options</t>
  </si>
  <si>
    <t>C. Additional Questions</t>
  </si>
  <si>
    <t>Exhaust Gas Recirculation (EGR)</t>
  </si>
  <si>
    <t>5410.22</t>
  </si>
  <si>
    <t>5410.24</t>
  </si>
  <si>
    <t>Selective Catalytic Reduction (SCR)</t>
  </si>
  <si>
    <t>5410.26</t>
  </si>
  <si>
    <t>SOx Emissions</t>
  </si>
  <si>
    <t>5420.11</t>
  </si>
  <si>
    <t>5420.12</t>
  </si>
  <si>
    <t>Exhaust Gas Cleaning System (EGCS)</t>
  </si>
  <si>
    <t>5420.13</t>
  </si>
  <si>
    <t>5420.14</t>
  </si>
  <si>
    <t>5420.20</t>
  </si>
  <si>
    <t>5440.10</t>
  </si>
  <si>
    <t>5440.14</t>
  </si>
  <si>
    <r>
      <t>Short term goals (CO</t>
    </r>
    <r>
      <rPr>
        <b/>
        <vertAlign val="subscript"/>
        <sz val="16"/>
        <rFont val="Arial"/>
        <family val="2"/>
      </rPr>
      <t>2</t>
    </r>
    <r>
      <rPr>
        <b/>
        <sz val="16"/>
        <rFont val="Arial"/>
        <family val="2"/>
      </rPr>
      <t xml:space="preserve"> reduction through energy efficiency measures)</t>
    </r>
  </si>
  <si>
    <t>5440.15</t>
  </si>
  <si>
    <t>For ease of use, measures are grouped according to the GLOMEEP Energy efficiency technologies information portal.</t>
  </si>
  <si>
    <r>
      <t>If YES, choose from below options and fill-in supplement CO</t>
    </r>
    <r>
      <rPr>
        <b/>
        <vertAlign val="subscript"/>
        <sz val="16"/>
        <rFont val="Arial"/>
        <family val="2"/>
      </rPr>
      <t>2</t>
    </r>
    <r>
      <rPr>
        <b/>
        <sz val="16"/>
        <rFont val="Arial"/>
        <family val="2"/>
      </rPr>
      <t xml:space="preserve"> - GloMEEP tab</t>
    </r>
  </si>
  <si>
    <t>Measures related to Machinery</t>
  </si>
  <si>
    <t>Measures related to Propulsion and Hull Improvements</t>
  </si>
  <si>
    <t>Measures related to Energy Consumers</t>
  </si>
  <si>
    <t>Measures related to Energy Recovery</t>
  </si>
  <si>
    <r>
      <t>Mid term goals (CO</t>
    </r>
    <r>
      <rPr>
        <b/>
        <vertAlign val="subscript"/>
        <sz val="16"/>
        <rFont val="Arial"/>
        <family val="2"/>
      </rPr>
      <t>2</t>
    </r>
    <r>
      <rPr>
        <b/>
        <sz val="16"/>
        <rFont val="Arial"/>
        <family val="2"/>
      </rPr>
      <t xml:space="preserve"> reduction through the use of low carbon fuels)</t>
    </r>
  </si>
  <si>
    <t>5440.18</t>
  </si>
  <si>
    <t>Low carbon fuels</t>
  </si>
  <si>
    <t>LNG (Liquefied Natural Gas)</t>
  </si>
  <si>
    <t>LPG (Liquefied Petroleum Gas)</t>
  </si>
  <si>
    <t>Bio-diesel</t>
  </si>
  <si>
    <t>Bio-LNG (Bio-methane)</t>
  </si>
  <si>
    <t>Methanol</t>
  </si>
  <si>
    <t>Ethanol</t>
  </si>
  <si>
    <t>Dimethyl Ether</t>
  </si>
  <si>
    <t>5440.19</t>
  </si>
  <si>
    <r>
      <t>Long term goals (CO</t>
    </r>
    <r>
      <rPr>
        <b/>
        <vertAlign val="subscript"/>
        <sz val="16"/>
        <rFont val="Arial"/>
        <family val="2"/>
      </rPr>
      <t>2</t>
    </r>
    <r>
      <rPr>
        <b/>
        <sz val="16"/>
        <rFont val="Arial"/>
        <family val="2"/>
      </rPr>
      <t xml:space="preserve"> neutral operation through zero carbon fuels)</t>
    </r>
  </si>
  <si>
    <t>5440.20</t>
  </si>
  <si>
    <t>Zero carbon fuels</t>
  </si>
  <si>
    <t>Anhydrous Ammonia</t>
  </si>
  <si>
    <t>Hydrogen</t>
  </si>
  <si>
    <t>Fuel Cells (Powered by ammonia or hydrogen)</t>
  </si>
  <si>
    <t>Batteries</t>
  </si>
  <si>
    <t>Nuclear</t>
  </si>
  <si>
    <t>5440.21</t>
  </si>
  <si>
    <t>5440.22</t>
  </si>
  <si>
    <t>Renewable Energy source</t>
  </si>
  <si>
    <t>Solar</t>
  </si>
  <si>
    <t>Sewage Treatment Plant</t>
  </si>
  <si>
    <t>Oily water separator / Oil content meter</t>
  </si>
  <si>
    <t>Is the vessel equipped with a system providing emergency access to cargo tanks and bunker tanks (for example, from the vessel deck), should the vessel be submerged?</t>
  </si>
  <si>
    <t>Does the ship carry an oil skimmer or a similar device that can be used in an emergency situation of oil spill overboard?</t>
  </si>
  <si>
    <t>Does the vessel have an ITF or similar agreement in place?</t>
  </si>
  <si>
    <t>Is an electronic device available on board specifically to access digital platform (web or app) subscribed by the company for seeking medical advice?</t>
  </si>
  <si>
    <t>Has the shipboard staff been familiarized with platforms (online/offline) providing access to emotional support networks to tackle mental health issues?</t>
  </si>
  <si>
    <t>Do all shipboard personnel have access to the internet at all times?</t>
  </si>
  <si>
    <t>Have all ship board personnel been made aware of confidential reporting procedures to report harassment &amp; discrimination?</t>
  </si>
  <si>
    <t>Have steps been taken to create awareness among shipboard staff and to ensure effective implementation of policies focusing on subjects such as equal opportunities, equality and diversity, inclusion, anti-discrimination, anti-harassment, etc.?</t>
  </si>
  <si>
    <t>Does the vessel have women seafarer(s) working either as officers or ratings?</t>
  </si>
  <si>
    <t>Is the ship equipped with the following specific facilities for women seafarers:
– feminine hygiene items (in bonded stores) &amp; separate disposal facilities
– separate washrooms with sanitary facilities
– suitable sized (gender specific) safety and protective clothing
– access to medical supplies without having to consult male colleagues</t>
  </si>
  <si>
    <t>Does the ship use a continuous emission monitoring system (in-situ or extractive) for monitoring and recording NOx emissions?</t>
  </si>
  <si>
    <t>For ships keel laid between 01-01-2000 and 31-12-2010 (Tier I mandatory ships)</t>
  </si>
  <si>
    <t>5410.11</t>
  </si>
  <si>
    <r>
      <t xml:space="preserve">Does the ship reach the NOx tier 2 limits on the </t>
    </r>
    <r>
      <rPr>
        <b/>
        <u/>
        <sz val="16"/>
        <rFont val="Arial"/>
        <family val="2"/>
      </rPr>
      <t>main engines</t>
    </r>
    <r>
      <rPr>
        <sz val="16"/>
        <rFont val="Arial"/>
        <family val="2"/>
      </rPr>
      <t>?</t>
    </r>
  </si>
  <si>
    <t>5410.12</t>
  </si>
  <si>
    <r>
      <t xml:space="preserve">Does the ship reach the NOx tier 2 limits on the </t>
    </r>
    <r>
      <rPr>
        <b/>
        <u/>
        <sz val="16"/>
        <rFont val="Arial"/>
        <family val="2"/>
      </rPr>
      <t>auxiliary engines</t>
    </r>
    <r>
      <rPr>
        <sz val="16"/>
        <rFont val="Arial"/>
        <family val="2"/>
      </rPr>
      <t>?</t>
    </r>
  </si>
  <si>
    <t>For ships keel laid on / after 01-01-2011 (5410.13 - 5410.18)</t>
  </si>
  <si>
    <t>5410.13</t>
  </si>
  <si>
    <r>
      <t xml:space="preserve">Does the ship reach NOx emissions 15% below the tier 2 limits on their </t>
    </r>
    <r>
      <rPr>
        <b/>
        <u/>
        <sz val="16"/>
        <rFont val="Arial"/>
        <family val="2"/>
      </rPr>
      <t>main engine</t>
    </r>
    <r>
      <rPr>
        <sz val="16"/>
        <rFont val="Arial"/>
        <family val="2"/>
      </rPr>
      <t>?</t>
    </r>
  </si>
  <si>
    <t>5410.15</t>
  </si>
  <si>
    <r>
      <rPr>
        <b/>
        <u/>
        <sz val="16"/>
        <rFont val="Arial"/>
        <family val="2"/>
      </rPr>
      <t>ALTERNATIVE 1 to 5410.13</t>
    </r>
    <r>
      <rPr>
        <sz val="16"/>
        <rFont val="Arial"/>
        <family val="2"/>
      </rPr>
      <t xml:space="preserve">
Does the ship reach NOx emissions 30% below the tier 2 limits on their </t>
    </r>
    <r>
      <rPr>
        <b/>
        <u/>
        <sz val="16"/>
        <rFont val="Arial"/>
        <family val="2"/>
      </rPr>
      <t>main engine</t>
    </r>
    <r>
      <rPr>
        <sz val="16"/>
        <rFont val="Arial"/>
        <family val="2"/>
      </rPr>
      <t>?</t>
    </r>
  </si>
  <si>
    <t>5410.17</t>
  </si>
  <si>
    <r>
      <rPr>
        <b/>
        <u/>
        <sz val="16"/>
        <rFont val="Arial"/>
        <family val="2"/>
      </rPr>
      <t>ALTERNATIVE 2 to 5410.13</t>
    </r>
    <r>
      <rPr>
        <sz val="16"/>
        <rFont val="Arial"/>
        <family val="2"/>
      </rPr>
      <t xml:space="preserve">
Does the ship reach NOx emissions 50% below the tier 2 limits on their </t>
    </r>
    <r>
      <rPr>
        <b/>
        <u/>
        <sz val="16"/>
        <rFont val="Arial"/>
        <family val="2"/>
      </rPr>
      <t>main engine</t>
    </r>
    <r>
      <rPr>
        <sz val="16"/>
        <rFont val="Arial"/>
        <family val="2"/>
      </rPr>
      <t>?</t>
    </r>
  </si>
  <si>
    <t>5410.14</t>
  </si>
  <si>
    <r>
      <t xml:space="preserve">Does the ship reach NOx emissions 15% below the tier 2 limits on their </t>
    </r>
    <r>
      <rPr>
        <b/>
        <u/>
        <sz val="16"/>
        <rFont val="Arial"/>
        <family val="2"/>
      </rPr>
      <t>auxiliary engine</t>
    </r>
    <r>
      <rPr>
        <sz val="16"/>
        <rFont val="Arial"/>
        <family val="2"/>
      </rPr>
      <t>?</t>
    </r>
  </si>
  <si>
    <t>5410.16</t>
  </si>
  <si>
    <r>
      <rPr>
        <b/>
        <u/>
        <sz val="16"/>
        <rFont val="Arial"/>
        <family val="2"/>
      </rPr>
      <t>ALTERNATIVE 1 to 5410.14</t>
    </r>
    <r>
      <rPr>
        <sz val="16"/>
        <rFont val="Arial"/>
        <family val="2"/>
      </rPr>
      <t xml:space="preserve">
Does the ship reach NOx emissions 30% below the tier 2 limits on their </t>
    </r>
    <r>
      <rPr>
        <b/>
        <u/>
        <sz val="16"/>
        <rFont val="Arial"/>
        <family val="2"/>
      </rPr>
      <t>auxiliary engine</t>
    </r>
    <r>
      <rPr>
        <sz val="16"/>
        <rFont val="Arial"/>
        <family val="2"/>
      </rPr>
      <t>?</t>
    </r>
  </si>
  <si>
    <t>5410.18</t>
  </si>
  <si>
    <r>
      <rPr>
        <b/>
        <u/>
        <sz val="16"/>
        <rFont val="Arial"/>
        <family val="2"/>
      </rPr>
      <t>ALTERNATIVE 2 to 5410.14</t>
    </r>
    <r>
      <rPr>
        <sz val="16"/>
        <rFont val="Arial"/>
        <family val="2"/>
      </rPr>
      <t xml:space="preserve">
Does the ship reach NOx emissions 50% below the tier 2 limits on their </t>
    </r>
    <r>
      <rPr>
        <b/>
        <u/>
        <sz val="16"/>
        <rFont val="Arial"/>
        <family val="2"/>
      </rPr>
      <t>auxiliary engine</t>
    </r>
    <r>
      <rPr>
        <sz val="16"/>
        <rFont val="Arial"/>
        <family val="2"/>
      </rPr>
      <t>?</t>
    </r>
  </si>
  <si>
    <r>
      <t xml:space="preserve">Does the ship communicate negative test results from the continuous monitoring of exhaust gas recirculation bleed-off discharge water to the company?
</t>
    </r>
    <r>
      <rPr>
        <i/>
        <sz val="16"/>
        <rFont val="Arial"/>
        <family val="2"/>
      </rPr>
      <t>* The guidelines set out in MEPC.259 (68) are applicable to EGR bleed-off discharge water as well.</t>
    </r>
  </si>
  <si>
    <t>5410.23</t>
  </si>
  <si>
    <r>
      <t xml:space="preserve">Is the treated wash water discharged from the EGR unit as bleed-off water collected for sampling periodically 
and communicated communication made to the company for the below parameters?
1. Heavy metals
2. Wash water additives.
</t>
    </r>
    <r>
      <rPr>
        <i/>
        <sz val="16"/>
        <rFont val="Arial"/>
        <family val="2"/>
      </rPr>
      <t>*Above two values are on top of the mandatory monitoring of pH, PAH, turbidity values set by IMO.</t>
    </r>
  </si>
  <si>
    <t>Is appropriate PPE being used by the crew during the handling of caustic soda which is used as an additive for EGR?</t>
  </si>
  <si>
    <t>Does the shipboard crew monitor the catalyst condition continuously to make sure injected urea is fully utilized to avoid ammonia slip?</t>
  </si>
  <si>
    <t>Does the ship use a continuous emission monitoring system (in-situ or extractive) for monitoring and recording SOx emissions?</t>
  </si>
  <si>
    <r>
      <rPr>
        <b/>
        <sz val="16"/>
        <rFont val="Arial"/>
        <family val="2"/>
      </rPr>
      <t>Main and auxiliary engines:</t>
    </r>
    <r>
      <rPr>
        <sz val="16"/>
        <rFont val="Arial"/>
        <family val="2"/>
      </rPr>
      <t xml:space="preserve">
Does the ship voluntarily burn low sulphur fuel (max. 0.10% sulphur) or use equivalent methodology during the ship's stay at every port?
</t>
    </r>
    <r>
      <rPr>
        <i/>
        <sz val="16"/>
        <rFont val="Arial"/>
        <family val="2"/>
      </rPr>
      <t>(If exhaust gas cleaning system is used, sulphur content is measured with SO2:CO2 ratio. Ratio of max 4.3 is equal to 0.10% sulphur content)</t>
    </r>
  </si>
  <si>
    <r>
      <t xml:space="preserve">Is the ship fitted with an EGC system which is tested, surveyed, certified and verified under the requirements of Scheme B* (continuous emission monitoring with parameter checks)?
</t>
    </r>
    <r>
      <rPr>
        <i/>
        <sz val="16"/>
        <rFont val="Arial"/>
        <family val="2"/>
      </rPr>
      <t>* Under scheme B, the SOx emissions compliance plan (SECP) should present how the continuous monitoring of ship exhaust gas emissions will demonstrate that the total SO2(ppm)/CO2(%) ratio is comparable to the requirements of 14.1 and/or 14.4 of MARPOL Annex 6.
* The ship should be in possession of EGC technical manual, scheme B (ETM-B).</t>
    </r>
  </si>
  <si>
    <r>
      <t xml:space="preserve">Does the ship communicate negative test results from the continuous monitoring of wash water discharge to the company?
</t>
    </r>
    <r>
      <rPr>
        <i/>
        <sz val="16"/>
        <rFont val="Arial"/>
        <family val="2"/>
      </rPr>
      <t>*The wash water discharge criteria have been set out in MEPC.259 (68).</t>
    </r>
  </si>
  <si>
    <t>5420.15</t>
  </si>
  <si>
    <r>
      <t xml:space="preserve">Is the treated wash water discharged from the EGC unit collected for sampling periodically and communication made to the company for the below parameters?
1.Heavy metals
2.Wash water additives
</t>
    </r>
    <r>
      <rPr>
        <i/>
        <sz val="16"/>
        <rFont val="Arial"/>
        <family val="2"/>
      </rPr>
      <t>*Above two are on top of the mandatory monitoring of pH, PaH, turbidity values set by IMO.</t>
    </r>
  </si>
  <si>
    <t>5420.18</t>
  </si>
  <si>
    <r>
      <t xml:space="preserve">Does the ship have an EGC unit that is capable of operating </t>
    </r>
    <r>
      <rPr>
        <b/>
        <u/>
        <sz val="16"/>
        <rFont val="Arial"/>
        <family val="2"/>
      </rPr>
      <t>only</t>
    </r>
    <r>
      <rPr>
        <sz val="16"/>
        <rFont val="Arial"/>
        <family val="2"/>
      </rPr>
      <t xml:space="preserve"> in closed-loop mode?</t>
    </r>
  </si>
  <si>
    <t>5420.17</t>
  </si>
  <si>
    <r>
      <rPr>
        <b/>
        <u/>
        <sz val="16"/>
        <rFont val="Arial"/>
        <family val="2"/>
      </rPr>
      <t>ALTERNATIVE TO 5420.18</t>
    </r>
    <r>
      <rPr>
        <sz val="16"/>
        <rFont val="Arial"/>
        <family val="2"/>
      </rPr>
      <t xml:space="preserve">
Does the ship have an EGC unit that is capable of operating both in open and closed-loop mode (hybrid)?</t>
    </r>
  </si>
  <si>
    <t>5420.19</t>
  </si>
  <si>
    <r>
      <t xml:space="preserve">Is the EGC unit capable of operating in zero discharge mode*?
</t>
    </r>
    <r>
      <rPr>
        <i/>
        <sz val="16"/>
        <rFont val="Arial"/>
        <family val="2"/>
      </rPr>
      <t>*Applicable only for vessels fitted with EGCS capable of operating in closed-loop mode.</t>
    </r>
  </si>
  <si>
    <t>Is appropriate PPE being used by the crew during handling of caustic soda which is used as an additive for closed-loop scrubbers?</t>
  </si>
  <si>
    <t>5430.7</t>
  </si>
  <si>
    <t>Does the ship have a Diesel Particulate Filter (DPF) for both main and auxiliary engines?</t>
  </si>
  <si>
    <t>5430.8</t>
  </si>
  <si>
    <t>Does the ship have a Diesel Oxidation Catalyst (DOC) for both main and auxiliary engines?</t>
  </si>
  <si>
    <t>5430.9</t>
  </si>
  <si>
    <t>Does the ship have an Electrostatic Precipitator (ESP) for both main and auxiliary engines?</t>
  </si>
  <si>
    <t>Does the ship use flow meters for monitoring and recording of fuel consumption? (Flow meter is to be calibrated and certified by for example a classification society)</t>
  </si>
  <si>
    <t>5440.11</t>
  </si>
  <si>
    <r>
      <rPr>
        <u/>
        <sz val="16"/>
        <rFont val="Arial"/>
        <family val="2"/>
      </rPr>
      <t xml:space="preserve">Applicable to ships contracted for building on or after 1st January 2013, or delivered on or after 1st July 2015: </t>
    </r>
    <r>
      <rPr>
        <sz val="16"/>
        <rFont val="Arial"/>
        <family val="2"/>
      </rPr>
      <t xml:space="preserve">
Is the "attained EEDI" data for the ship available onboard?</t>
    </r>
  </si>
  <si>
    <t>Attained EEDI of the ship =</t>
  </si>
  <si>
    <t>Does the ship use a ship performance monitoring software to monitor and reduce energy consumption by operational measures on-board?</t>
  </si>
  <si>
    <t>(Design and operational based measures)
Energy efficiency measures implemented on-board the vessel?</t>
  </si>
  <si>
    <t>Measures related to Technical Solutions for optimizing the operations</t>
  </si>
  <si>
    <r>
      <rPr>
        <b/>
        <u/>
        <sz val="16"/>
        <rFont val="Arial"/>
        <family val="2"/>
      </rPr>
      <t>Main engines:</t>
    </r>
    <r>
      <rPr>
        <sz val="16"/>
        <rFont val="Arial"/>
        <family val="2"/>
      </rPr>
      <t xml:space="preserve">
Does the ship burn low carbon fuels such as:</t>
    </r>
  </si>
  <si>
    <t>GTL (Gas to liquid fuel)</t>
  </si>
  <si>
    <t>Other: *fill during survey*</t>
  </si>
  <si>
    <t>If Other=</t>
  </si>
  <si>
    <r>
      <rPr>
        <b/>
        <u/>
        <sz val="16"/>
        <rFont val="Arial"/>
        <family val="2"/>
      </rPr>
      <t>Auxiliary engines:</t>
    </r>
    <r>
      <rPr>
        <sz val="16"/>
        <rFont val="Arial"/>
        <family val="2"/>
      </rPr>
      <t xml:space="preserve">
Does the ship burn low carbon fuels such as:</t>
    </r>
  </si>
  <si>
    <r>
      <rPr>
        <b/>
        <u/>
        <sz val="16"/>
        <rFont val="Arial"/>
        <family val="2"/>
      </rPr>
      <t xml:space="preserve">Main engines:
</t>
    </r>
    <r>
      <rPr>
        <sz val="16"/>
        <rFont val="Arial"/>
        <family val="2"/>
      </rPr>
      <t>Does the ship use zero carbon fuels such as:</t>
    </r>
  </si>
  <si>
    <r>
      <rPr>
        <b/>
        <u/>
        <sz val="16"/>
        <rFont val="Arial"/>
        <family val="2"/>
      </rPr>
      <t>Auxiliary engines:</t>
    </r>
    <r>
      <rPr>
        <sz val="16"/>
        <rFont val="Arial"/>
        <family val="2"/>
      </rPr>
      <t xml:space="preserve">
Does the ship use zero carbon fuels such as:</t>
    </r>
  </si>
  <si>
    <t>Does the ship use renewable energy sources for energy production such as:</t>
  </si>
  <si>
    <t>Wind: *fill during survey*</t>
  </si>
  <si>
    <t>Wind=</t>
  </si>
  <si>
    <t>5440.23</t>
  </si>
  <si>
    <t>Have shipboard personnel received training for energy efficiency measures and related monitoring systems on board?</t>
  </si>
  <si>
    <t>Is the sewage treated with a sewage treatment plant which uses minimal or no harmful chemicals?</t>
  </si>
  <si>
    <t>Are samples of treated discharged effluent from the sewage treatment plant collected periodically (at least annually) for lab testing ashore to check the compliance with relevant MEPC standards?</t>
  </si>
  <si>
    <t>Is the ship in possession of the periodical sample testing report/certificate from a laboratory ashore confirming the compliance with the relevant MEPC standards?</t>
  </si>
  <si>
    <r>
      <t xml:space="preserve">Are </t>
    </r>
    <r>
      <rPr>
        <b/>
        <u/>
        <sz val="16"/>
        <rFont val="Arial"/>
        <family val="2"/>
      </rPr>
      <t>all</t>
    </r>
    <r>
      <rPr>
        <sz val="16"/>
        <rFont val="Arial"/>
        <family val="2"/>
      </rPr>
      <t xml:space="preserve"> fuel oil bunker tanks fitted with a high-high level alarm? </t>
    </r>
  </si>
  <si>
    <r>
      <t xml:space="preserve">Are overflow lines of </t>
    </r>
    <r>
      <rPr>
        <b/>
        <u/>
        <sz val="16"/>
        <rFont val="Arial"/>
        <family val="2"/>
      </rPr>
      <t>all</t>
    </r>
    <r>
      <rPr>
        <sz val="16"/>
        <rFont val="Arial"/>
        <family val="2"/>
      </rPr>
      <t xml:space="preserve"> fuel oil bunker tanks arranged with a flow alarm?</t>
    </r>
  </si>
  <si>
    <t>Are engine room personnel familiarized with on board sludge and bilge water management procedures?</t>
  </si>
  <si>
    <t>Are engine room personnel familiar with the system layout, drawings and manuals?</t>
  </si>
  <si>
    <r>
      <rPr>
        <b/>
        <u/>
        <sz val="16"/>
        <rFont val="Arial"/>
        <family val="2"/>
      </rPr>
      <t>N/A for vessels keel laid after 2005</t>
    </r>
    <r>
      <rPr>
        <sz val="16"/>
        <rFont val="Arial"/>
        <family val="2"/>
      </rPr>
      <t xml:space="preserve">
Is the oil content meter with an automatic stopping device capable of measuring the difference between emulsifying particles and oil installed , as per IMO resolution MEPC.107(49)?</t>
    </r>
  </si>
  <si>
    <r>
      <rPr>
        <b/>
        <u/>
        <sz val="16"/>
        <rFont val="Arial"/>
        <family val="2"/>
      </rPr>
      <t>N/A for vessels keel laid after 2005</t>
    </r>
    <r>
      <rPr>
        <sz val="16"/>
        <rFont val="Arial"/>
        <family val="2"/>
      </rPr>
      <t xml:space="preserve">
Is the Oily Water Separator equipped with a re-circulating facility for testing the device with the closed overboard discharge  (As per IMO resolution MEPC.107(49) 6.1.1.) ?</t>
    </r>
  </si>
  <si>
    <t>Does the vessel have an "Inventory of Hazardous Materials" (Part I completed)?</t>
  </si>
  <si>
    <r>
      <t>Alternative to 5900.10:</t>
    </r>
    <r>
      <rPr>
        <sz val="16"/>
        <rFont val="Arial"/>
        <family val="2"/>
      </rPr>
      <t xml:space="preserve"> Has the process been started to prepare Part I of the "Inventory of Hazardous Materials" with a target completion date?</t>
    </r>
  </si>
  <si>
    <t>SUPPLEMENT TO 5440 GHG EMISSIONS - CO2</t>
  </si>
  <si>
    <t>ENERGY EFFICIENCY TECHNOLOGIES INFORMATION PORTAL</t>
  </si>
  <si>
    <t>TECHNOLOGY GROUPS</t>
  </si>
  <si>
    <t>IMO GLOMEEP Website</t>
  </si>
  <si>
    <t>MACHINERY TECHNOLOGIES</t>
  </si>
  <si>
    <t>This technology group includes measures that improve the energy efficiency of main and auxiliary engines. These include measures such as auxiliary systems optimization, optimizing heat exchangers, waste heat recovery systems, electronic auto-tuning, batteries and other solutions.</t>
  </si>
  <si>
    <t>Y?</t>
  </si>
  <si>
    <t>NAME</t>
  </si>
  <si>
    <t>FUNCTION</t>
  </si>
  <si>
    <t>TECHNICAL MATURITY*</t>
  </si>
  <si>
    <t>APPLICABILITY</t>
  </si>
  <si>
    <t>Auxiliary systems optimization</t>
  </si>
  <si>
    <t>Optimizing auxiliary systems to actual operational profiles, not design conditions</t>
  </si>
  <si>
    <t>Semi-mature</t>
  </si>
  <si>
    <t>All vessels</t>
  </si>
  <si>
    <t>Engine de-rating</t>
  </si>
  <si>
    <t>De-rating an engine for reduction of the vessel's maximum speed to increase its efficiency by limiting the potential power output</t>
  </si>
  <si>
    <t>Vessels sailing 10-15% slower than design speed</t>
  </si>
  <si>
    <t>Engine performance optimization (automatic)</t>
  </si>
  <si>
    <t>Automatic increase of engine efficiency through testing and tuning according to actual operational load and conditions</t>
  </si>
  <si>
    <t>Mainly for two stroke engines</t>
  </si>
  <si>
    <t>Engine performance optimization (manual)</t>
  </si>
  <si>
    <t>Manual increase of engine efficiency through testing and tuning according to actual operational load and conditions</t>
  </si>
  <si>
    <t>Mature</t>
  </si>
  <si>
    <t>Exhaust gas boilers on auxiliary engines</t>
  </si>
  <si>
    <t>Exhaust gas boilers recover the heat from the exhaust gas of auxiliary engines to generate steam, hot water or heat for process heating</t>
  </si>
  <si>
    <t>Vessels without shaft generator</t>
  </si>
  <si>
    <t>Hybridization (plug-in or conventional)</t>
  </si>
  <si>
    <t>Use of electricity to replace various modes of power consumption</t>
  </si>
  <si>
    <t>Vessels with large fluctuations in power output (ferries, offshore vessels, tugs)</t>
  </si>
  <si>
    <t>Improved auxiliary engine load</t>
  </si>
  <si>
    <t>Increase of the auxiliary engines' load and efficiency by reducing the number of auxiliary engines running</t>
  </si>
  <si>
    <t>Shaft generator</t>
  </si>
  <si>
    <t>Produce electricity from the main propulsion engine</t>
  </si>
  <si>
    <t>All vessels with high power needs and long transits</t>
  </si>
  <si>
    <t>Shore power</t>
  </si>
  <si>
    <t>Use of cold ironing in ports to reduce fuel consumption on power producing engines</t>
  </si>
  <si>
    <t>For smaller vessels and in ports with developed solutions for larger vessels</t>
  </si>
  <si>
    <t>Steam plant operation improvement</t>
  </si>
  <si>
    <t>Improve operations and maintenance of steam plant system saving fuel on oil fired boiler</t>
  </si>
  <si>
    <t>Mainly crude and product tankers</t>
  </si>
  <si>
    <t>Waste heat recovery systems</t>
  </si>
  <si>
    <t>Recover thermal energy from the exhaust gas and convert it into electrical energy</t>
  </si>
  <si>
    <t>All vessels with engines above 10 MW</t>
  </si>
  <si>
    <t>PROPULSION AND HULL IMPROVEMENTS</t>
  </si>
  <si>
    <t>Technologies in this group focus on improving the hydrodynamic performance of the vessel. This includes solutions that reduce the resistance of the vessel and/or also improve the propulsive efficiency of the vessel. Examples include measures such as propeller polishing, hull cleaning, PIDs (Propulsion Improving Devices), air lubrication and more.</t>
  </si>
  <si>
    <t>Air cavity lubrication</t>
  </si>
  <si>
    <t>Use of air injection on the wetted hull surfaces to improve a ship’s hydrodynamic performance</t>
  </si>
  <si>
    <t>Most vessels in deep sea trade</t>
  </si>
  <si>
    <t>Hull cleaning</t>
  </si>
  <si>
    <t>Removal of fouling on the hull to increase the vessel's hydrodynamic performance</t>
  </si>
  <si>
    <t>Hull coating</t>
  </si>
  <si>
    <t>Reduction of the hull's resistance through water</t>
  </si>
  <si>
    <t>Hull form optimization</t>
  </si>
  <si>
    <t>Optimizing the hull for lower resistance through water</t>
  </si>
  <si>
    <t>Hull retrofitting</t>
  </si>
  <si>
    <t>Retrofitting of the bulbous bow, optimizing thruster tunnels or bilge keel to reduce resistance</t>
  </si>
  <si>
    <t>Propeller polishing</t>
  </si>
  <si>
    <t>Removal of fouling on the propeller</t>
  </si>
  <si>
    <t>Propeller retrofitting</t>
  </si>
  <si>
    <t>Retrofitting the propeller to increase efficiency</t>
  </si>
  <si>
    <t>Propulsion Improving Devices (PIDs)</t>
  </si>
  <si>
    <t>Installation of propulsion improving devices</t>
  </si>
  <si>
    <t>ENERGY CONSUMERS</t>
  </si>
  <si>
    <t>Consumers are equipment or devices that use energy when operated. Technologies in this group focus on minimizing the energy consumption by improving the device or optimizing the utilization of the device. Examples of measures in this group are frequency controllers, cargo handling systems, low energy lighting and more.</t>
  </si>
  <si>
    <t>Cargo handling systems (Cargo discharge operation)</t>
  </si>
  <si>
    <t>Reduction of energy consumption while discharging crude oil by use of model-based studies of the discharge operation</t>
  </si>
  <si>
    <t>Tankers</t>
  </si>
  <si>
    <t>Energy efficient lighting system</t>
  </si>
  <si>
    <t>Use of energy efficient lighting equipment, such as LED light, to increase efficiency and remove heat loss from light devices</t>
  </si>
  <si>
    <t>Frequency controlled electric motors</t>
  </si>
  <si>
    <t>Regulating the frequency of the motors in order to adapt the motor optimized load</t>
  </si>
  <si>
    <t>ENERGY RECOVERY</t>
  </si>
  <si>
    <t>Technologies in this group focus on capturing energy from the surroundings of the vessel and using or transforming this to useful energy for the vessel. This involves measures such as application of kites, fixed sails or wings, Flettner rotors, or solar panels.</t>
  </si>
  <si>
    <t>Fixed sails or wings</t>
  </si>
  <si>
    <t>Use sails or wings to replace some of the propulsion power needed</t>
  </si>
  <si>
    <t>Not mature</t>
  </si>
  <si>
    <t>Vessels with enough place on deck (general cargo, tankers, bulkers)</t>
  </si>
  <si>
    <t>Flettner rotors</t>
  </si>
  <si>
    <t>Use Flettner rotors to generate power from wind energy</t>
  </si>
  <si>
    <t>Dependent on trading area and sufficient free deck-surface</t>
  </si>
  <si>
    <t>Kite</t>
  </si>
  <si>
    <t>Use a kite to replace some of the propulsion power needed</t>
  </si>
  <si>
    <t>Solar panels</t>
  </si>
  <si>
    <t>Install solar panels for conversion of solar energy to electricity</t>
  </si>
  <si>
    <t>TECHNICAL SOLUTIONS FOR OPTIMIZING OPERATION</t>
  </si>
  <si>
    <t>Technologies in this group focus on improving the operation of the vessel more than improving the vessel itself. The list of suggested measures includes both technologies and suggestions for best practice (without direct application of a technology). Measures in this group include trim and draft optimization, speed management, autopilot adjustment and use, combinator optimizing, and others.</t>
  </si>
  <si>
    <t>Autopilot adjustment and use</t>
  </si>
  <si>
    <t>Use of an automatic system to control the vessel's rudder in a more energy efficient manner</t>
  </si>
  <si>
    <t>Combinator optimizing</t>
  </si>
  <si>
    <t>Use of optimized pitch settings and propeller speed for optimized efficiency of propulsion system</t>
  </si>
  <si>
    <t>For vessels with controllable pitch propeller</t>
  </si>
  <si>
    <t>Efficient DP Operation</t>
  </si>
  <si>
    <t>Optimize the operation in DP mode</t>
  </si>
  <si>
    <t>Vessels with DP mode</t>
  </si>
  <si>
    <t>Speed management</t>
  </si>
  <si>
    <t>Management of the vessel's speed in the most efficient manner</t>
  </si>
  <si>
    <t>Trim and draft optimization</t>
  </si>
  <si>
    <t>Optimizing the trim and draft to reduce the vessel's water resistance</t>
  </si>
  <si>
    <t>Weather routing</t>
  </si>
  <si>
    <t>Including weather conditions when planning a voyage</t>
  </si>
  <si>
    <t>Definitions of maturity levels according to uptake across the maritime industry, and degree of proven technology/principle</t>
  </si>
  <si>
    <t>Proven, new or existing technology/principle, with high uptake across the industry.</t>
  </si>
  <si>
    <t>Proven, new or existing technology/principle, but with limited uptake across the industry.</t>
  </si>
  <si>
    <t>New unproven-, unproven existing- , or proven existing technology/principle but with very few installations and little to no operational experience.</t>
  </si>
  <si>
    <t xml:space="preserve">*This Information Portal is still under development and further images will be added. </t>
  </si>
  <si>
    <t>This Energy Efficiency Technologies Information Portal was developed in cooperation with DNV GL.</t>
  </si>
  <si>
    <t>This webpage serves as an Information Portal for Energy Efficiency Technologies for Ships. IMO does not make any warranties or representations as to the accuracy or completeness of the information provided.</t>
  </si>
  <si>
    <t>View disclaimer</t>
  </si>
  <si>
    <r>
      <t>Greenhouse Gas (GHG) Emissions - CO</t>
    </r>
    <r>
      <rPr>
        <b/>
        <vertAlign val="subscript"/>
        <sz val="16"/>
        <rFont val="Arial"/>
        <family val="2"/>
      </rPr>
      <t>2</t>
    </r>
    <r>
      <rPr>
        <b/>
        <sz val="16"/>
        <rFont val="Arial"/>
        <family val="2"/>
      </rPr>
      <t xml:space="preserve"> Emissions</t>
    </r>
  </si>
  <si>
    <r>
      <t xml:space="preserve">Are </t>
    </r>
    <r>
      <rPr>
        <b/>
        <u/>
        <sz val="16"/>
        <rFont val="Arial"/>
        <family val="2"/>
      </rPr>
      <t>all</t>
    </r>
    <r>
      <rPr>
        <sz val="16"/>
        <rFont val="Arial"/>
        <family val="2"/>
      </rPr>
      <t xml:space="preserve"> fuel oil bunker tanks fitted with an overflow line that is connected to an overflow tank?</t>
    </r>
  </si>
  <si>
    <t>Does the company provide instructions / procedures to control the access of unauthorized persons on board?</t>
  </si>
  <si>
    <t>Has the vessel been subjected to unannounced drug and alcohol testing at least once every year (not exceeding 18 months between two consecutive tests) by an external organisation?</t>
  </si>
  <si>
    <t>3101</t>
  </si>
  <si>
    <t>Bunker Operations - LNG</t>
  </si>
  <si>
    <t>3101.1</t>
  </si>
  <si>
    <t>3101.2</t>
  </si>
  <si>
    <t>3101.3</t>
  </si>
  <si>
    <t>3101.4</t>
  </si>
  <si>
    <t>3101.6</t>
  </si>
  <si>
    <t>Is the ship mandated to use only a relevant IAPH LNG bunkering checklist - either by company SMS or by instructions from charterer / port authority?</t>
  </si>
  <si>
    <t>Do shipboard personnel make use of LNG specific PPEs such as protective cryogenic gloves and safety goggles with side protection during LNG bunkering operations?</t>
  </si>
  <si>
    <t>Are ship's LNG bunker stations equipped with CCTV for the purpose of observing the bunkering operation from the bridge or operation control room?</t>
  </si>
  <si>
    <t>3101.5</t>
  </si>
  <si>
    <t>Does the ship use thermal imaging camera/equipment for leakage detection of LNG during bunkering?</t>
  </si>
  <si>
    <t>Have relevant shipboard personnel completed a shore-based training on LNG bunkering?</t>
  </si>
  <si>
    <t>9421</t>
  </si>
  <si>
    <t>ISO Certification</t>
  </si>
  <si>
    <t>9421.1</t>
  </si>
  <si>
    <t>Is the ship certified for the latest edition of ISO 9001 (quality management systems)?</t>
  </si>
  <si>
    <t>9421.2</t>
  </si>
  <si>
    <t>Is the ship certified for the latest edition of ISO 14001 (environmental management systems)?</t>
  </si>
  <si>
    <t>9421.3</t>
  </si>
  <si>
    <t>Is the ship certified for the latest edition of ISO 22301 (societal security – business continuity management systems)?</t>
  </si>
  <si>
    <t>9421.4</t>
  </si>
  <si>
    <t>Is the ship certified for the latest edition of ISO 27001 (information security management systems)?</t>
  </si>
  <si>
    <t>9421.5</t>
  </si>
  <si>
    <t>Is the ship certified for the latest edition of ISO 45001 (occupational health and safety management systems)?</t>
  </si>
  <si>
    <t>9421.6</t>
  </si>
  <si>
    <t>Is the ship certified for the latest edition of ISO 50001 (energy management systems)?</t>
  </si>
  <si>
    <t>9421.7</t>
  </si>
  <si>
    <t>9421.8</t>
  </si>
  <si>
    <t>Does the vessel have a ship specific garbage management plan detailing the specific ship's equipment, arrangements and procedures for the handling of garbage?</t>
  </si>
  <si>
    <t>1610.8</t>
  </si>
  <si>
    <t>1610.9</t>
  </si>
  <si>
    <t>1610.12</t>
  </si>
  <si>
    <t>Is shipboard crew aware of plans and procedures of cyber risk management (as described in SMS) and their implementation on board?</t>
  </si>
  <si>
    <t>Does the vessel undergo cyber risk assessment (at an interval deemed suitable by the company) by means of either of the following:
- self-assessment followed by third party risk assessment
- penetration tests of critical IT and OT infrastructure performed by external experts simulating cyber attacks?</t>
  </si>
  <si>
    <t>Are on-board systems forbidden to be remotely accessed by technicians and manufacturers without authorization by the vessel’s senior leadership team (For example, by following a two-step digital authorization process)?</t>
  </si>
  <si>
    <t>Fuel oil management</t>
  </si>
  <si>
    <t>B.Sampling &amp; Testing</t>
  </si>
  <si>
    <t>B.1 MARPOL delivered fuel oil sampling</t>
  </si>
  <si>
    <t>Is all fuel oil sampling (during bunkering) carried out using an automatic sampler (time or flow proportional) in accordance with MARPOL Annex VI?</t>
  </si>
  <si>
    <t>B.2 In-use fuel oil sampling</t>
  </si>
  <si>
    <t>3200.16</t>
  </si>
  <si>
    <t>B.3 Testing</t>
  </si>
  <si>
    <r>
      <t xml:space="preserve">Is bunkered fuel oil </t>
    </r>
    <r>
      <rPr>
        <b/>
        <u/>
        <sz val="16"/>
        <rFont val="Arial"/>
        <family val="2"/>
      </rPr>
      <t>always</t>
    </r>
    <r>
      <rPr>
        <sz val="16"/>
        <rFont val="Arial"/>
        <family val="2"/>
      </rPr>
      <t xml:space="preserve"> tested (before use onboard) by a recognized fuel analysis organization ashore in accordance with the requirements of ISO 8217 standard?</t>
    </r>
  </si>
  <si>
    <t>C. Operational procedures</t>
  </si>
  <si>
    <t>3200.17</t>
  </si>
  <si>
    <t>3200.18</t>
  </si>
  <si>
    <r>
      <t xml:space="preserve">For the situations where commingling of two different fuels is unavoidable, does the relevant ship crew implement the company prescribed </t>
    </r>
    <r>
      <rPr>
        <b/>
        <u/>
        <sz val="16"/>
        <rFont val="Arial"/>
        <family val="2"/>
      </rPr>
      <t>commingling procedure</t>
    </r>
    <r>
      <rPr>
        <sz val="16"/>
        <rFont val="Arial"/>
        <family val="2"/>
      </rPr>
      <t xml:space="preserve"> to determine the compatibility of two bunkers (including the reference test methods)?</t>
    </r>
  </si>
  <si>
    <t>D. Additional questions</t>
  </si>
  <si>
    <t>3200.19</t>
  </si>
  <si>
    <t>Are the copies of valid certificate of quality (COQ) and associated laboratory analysis reports for the recently bunkered fuel oil available on board?</t>
  </si>
  <si>
    <t>For ALL ships (5410.19)</t>
  </si>
  <si>
    <t>5410.19</t>
  </si>
  <si>
    <t>A. General - managing work/rest hours</t>
  </si>
  <si>
    <t>Are work/rest hours performed by the individual seafarer recorded  with the use of a software programme and the reports generated accessible for the office?</t>
  </si>
  <si>
    <t>B. Fatigue management</t>
  </si>
  <si>
    <t>Does the ship have fatigue mitigation and control strategy (or similar document) available within the Safety Management System (SMS) to ensure the health and well being of the seafarers?</t>
  </si>
  <si>
    <t>7500.9</t>
  </si>
  <si>
    <t>Does the fatigue mitigation and control strategy consist of the following (both):
- framework to assess the hazards associated with fatigue (hazard assessment)
- strategies to mitigate the risk of fatigue (risk mitigation)</t>
  </si>
  <si>
    <t>7500.10</t>
  </si>
  <si>
    <t>Does the Master implement the use of any one of the following fatigue management tools (as described in IMO MSC.1/Circ1598) by shipboard crew on board:
- Sleep Diary
- Self-monitoring through fatigue and sleepiness ratings
- Fatigue self-assessment tool
- Fatigue event reporting</t>
  </si>
  <si>
    <t>C. Additional questions - reporting, training &amp; awareness</t>
  </si>
  <si>
    <r>
      <t xml:space="preserve">Does the ship have a procedure in which crew members are able to report to a designated person on fatigue related issues </t>
    </r>
    <r>
      <rPr>
        <b/>
        <u/>
        <sz val="16"/>
        <rFont val="Arial"/>
        <family val="2"/>
      </rPr>
      <t>without fearing any action against them for such communication</t>
    </r>
    <r>
      <rPr>
        <sz val="16"/>
        <rFont val="Arial"/>
        <family val="2"/>
      </rPr>
      <t>?</t>
    </r>
  </si>
  <si>
    <t>7500.11</t>
  </si>
  <si>
    <t>Do all shipboard crew members undergo company fatigue management training and awareness campaigns on an initial and recurrent basis?</t>
  </si>
  <si>
    <t>5801</t>
  </si>
  <si>
    <t>Protection of fuel oil tanks, lube oil tanks and hull</t>
  </si>
  <si>
    <t>5801.4</t>
  </si>
  <si>
    <t>Is the ship’s hull and/or fuel tanks are built of advanced shipbuilding plates (highly ductile steel) or structural features (for example, sandwich plate structure)?</t>
  </si>
  <si>
    <t>5441</t>
  </si>
  <si>
    <r>
      <t>Greenhouse Gas (GHG) Emissions - Methane (CH</t>
    </r>
    <r>
      <rPr>
        <b/>
        <vertAlign val="subscript"/>
        <sz val="16"/>
        <rFont val="Arial"/>
        <family val="2"/>
      </rPr>
      <t>4</t>
    </r>
    <r>
      <rPr>
        <b/>
        <sz val="16"/>
        <rFont val="Arial"/>
        <family val="2"/>
      </rPr>
      <t>) Emissions - Main Propulsion</t>
    </r>
  </si>
  <si>
    <t>5441.2</t>
  </si>
  <si>
    <t>5441.3</t>
  </si>
  <si>
    <t>5441.1</t>
  </si>
  <si>
    <t>C. Additional questions</t>
  </si>
  <si>
    <t>5441.4</t>
  </si>
  <si>
    <t>Alternative 1 - Gas Turbine or High Pressure Dual Fuel Engine</t>
  </si>
  <si>
    <t>Is the ship powered by low (or no) Methane Slip technology, for example, Gas Turbine or High Pressure Dual Fuel (HPDF) Engine?</t>
  </si>
  <si>
    <t>Alternative 2 - Other Engine Types</t>
  </si>
  <si>
    <t>Does the ship use a continuous emission monitoring system (in-situ or extractive) for monitoring and recording Methane Slip?</t>
  </si>
  <si>
    <t>A. General procedures</t>
  </si>
  <si>
    <t>B. Garbage types</t>
  </si>
  <si>
    <t>B.3 Ashes and clinkers</t>
  </si>
  <si>
    <t>B.4 Cleaning agents &amp; additives</t>
  </si>
  <si>
    <t>B.5 Plastics</t>
  </si>
  <si>
    <t>5200.41</t>
  </si>
  <si>
    <t>5200.42</t>
  </si>
  <si>
    <t>5200.43</t>
  </si>
  <si>
    <t>Are all collection garbage receptacles for all categories of garbage labelled/marked and color coded?</t>
  </si>
  <si>
    <t>B.1 Food waste</t>
  </si>
  <si>
    <t>Is the vessel equipped with a refrigerated sack compactor or freezer space for food waste storage?</t>
  </si>
  <si>
    <r>
      <t xml:space="preserve">Are </t>
    </r>
    <r>
      <rPr>
        <u/>
        <sz val="16"/>
        <rFont val="Arial"/>
        <family val="2"/>
      </rPr>
      <t>non harmful</t>
    </r>
    <r>
      <rPr>
        <sz val="16"/>
        <rFont val="Arial"/>
        <family val="2"/>
      </rPr>
      <t xml:space="preserve"> (MARPOL Annex V compliant) cleaning agents and additives used for cleaning the deck / external surfaces?</t>
    </r>
  </si>
  <si>
    <t>5200.39</t>
  </si>
  <si>
    <t>Are plastic cutlery, dishes &amp; straws banned on board?</t>
  </si>
  <si>
    <t>5200.40</t>
  </si>
  <si>
    <t>Are beverages and mineral water bottles in bonded store replaced by better sustainable alternatives such as beverages in tin cans and large water barrels in a dispenser?</t>
  </si>
  <si>
    <t>Are single food servings in small plastic pots not used on board (for example, small yoghurt pots are replaced with decanted supplies in large containers)?</t>
  </si>
  <si>
    <t>Are non-conformities, accidents and hazardous occurrences reported to the office?</t>
  </si>
  <si>
    <t>Are On hire / Off hire procedures available and implemented?</t>
  </si>
  <si>
    <t>Are all towing-object/Offshore operation characteristics available prior to on hire?</t>
  </si>
  <si>
    <t>Is an annual technical report made by the Company's superintendent?</t>
  </si>
  <si>
    <t>Does the vessel have access to contingency plans and related information in a non-electronic form that need to be followed in the event of a cyber attack?</t>
  </si>
  <si>
    <t>Are specific areas marked to be kept clear of any obstacle such as emergency exits, rescue zone, fire hydrants, sounding pipes?</t>
  </si>
  <si>
    <t>Is fine filtering mesh installed to the ship’s washing machine’s outlets to prevent micro-plastic fibres reaching the ocean?</t>
  </si>
  <si>
    <t>Has the ship achieved annual reduction in Methane Slip on its LNG-fuelled engines?</t>
  </si>
  <si>
    <t>Have shipboard personnel received awareness training on methane emissions from LNG-fuelled engines?</t>
  </si>
  <si>
    <t>Are fuel oil samples drawn from the following designated sampling points at least once every four months for testing of catalytic fines &amp; separator efficiency at a recognized fuel analysis organization ashore?
1. at engine inlet
2. before separator
3. after separator</t>
  </si>
  <si>
    <t>Is the commingling of two different bunkers (even of the same grade of fuel) prohibited?</t>
  </si>
  <si>
    <t>Does a designated shipboard personnel provide a dedicated watch (from a safe location) on bunker station during the entire duration of the LNG bunkering?</t>
  </si>
  <si>
    <t>Is the ship certified for the latest edition of ISO 10015 (quality management – guidelines for competence management and people development)?</t>
  </si>
  <si>
    <t>Is the ship certified for the latest edition of ISO 30401 (knowledge management systems – requirements)?</t>
  </si>
  <si>
    <t>REQUIREMENTS ACCORDING TO ISO STANDARDS</t>
  </si>
  <si>
    <r>
      <t xml:space="preserve">Do all the ship’s engines (main and auxiliary) </t>
    </r>
    <r>
      <rPr>
        <b/>
        <u/>
        <sz val="16"/>
        <rFont val="Arial"/>
        <family val="2"/>
      </rPr>
      <t>ALWAYS</t>
    </r>
    <r>
      <rPr>
        <sz val="16"/>
        <rFont val="Arial"/>
        <family val="2"/>
      </rPr>
      <t xml:space="preserve"> operate at NOx Tier 3 levels in all ports and contiguous zones (24 nm from the nearest land)?</t>
    </r>
  </si>
  <si>
    <t>For ships required to follow D-1 standard (as per International Ballast Water Management Certificate (IBWMC))</t>
  </si>
  <si>
    <t>5700.10</t>
  </si>
  <si>
    <t>For ships required to follow D-2 standard (as per International Ballast Water Management Certificate (IBWMC))</t>
  </si>
  <si>
    <t>5700.11</t>
  </si>
  <si>
    <t>5700.12</t>
  </si>
  <si>
    <t>5700.14</t>
  </si>
  <si>
    <t>5700.15</t>
  </si>
  <si>
    <t>Does the ship voluntarily comply with D-2 ballast water management standard using a type-approved ballast water treatment system (BWTS)?</t>
  </si>
  <si>
    <t>Does the ship carry and implement ship-specific contingency plan prepared taking into account system design limitations, for example, 
- the UV-based BWTS cannot operate correctly in ports where the water is very muddy, 
- when operating in low salinity ports, the crew should plan to carry enough salt water or brine in order for the electrochlorination BWTS to function effectively.</t>
  </si>
  <si>
    <t>Does the ship undertake (both of) the following in order to keep the BWTS in operable condition:
- maintain full inventory of manufacturer recommended spare parts list
- maintain safe-margin stock of consumables (such as chemicals with short shelf-life, UV lamps, etc. as required by the installed system)</t>
  </si>
  <si>
    <t>5700.13</t>
  </si>
  <si>
    <t>Does relevant shipboard personnel make use of suitable personal protective equipment (PPE) for handling chemicals used to operate BWTS?</t>
  </si>
  <si>
    <t>Is relevant crew trained to operate specific BWT system installed on board, for example, by means of computer-based training, training at the makers facilities or on a simulation BWMS that mimics real BWTS operations?</t>
  </si>
  <si>
    <t>Is the relevant crew familiarized with the operation of the BWTS installed on board?</t>
  </si>
  <si>
    <t>For all ships</t>
  </si>
  <si>
    <t>5100</t>
  </si>
  <si>
    <t>Biofouling Management</t>
  </si>
  <si>
    <t>5100.5</t>
  </si>
  <si>
    <t>5100.6</t>
  </si>
  <si>
    <t>5100.7</t>
  </si>
  <si>
    <t>Are there ship-specific procedures/instructions (according to IMO guidelines) for the control and management of ship's biofouling to minimize the transfer of invasive aquatic species?</t>
  </si>
  <si>
    <t>Does the ship undergo in-water inspections and proactive hull cleanings as per the frequency and timing defined in consultation with coatings manufacturer and/or coatings consultant?</t>
  </si>
  <si>
    <t>Does the ship communicate to the office data points that are pre-defined as indicators for reactive hull cleaning (For example, based on performance monitoring or other relevant datasets such as increased drag or increased friction)?</t>
  </si>
  <si>
    <t>A</t>
  </si>
  <si>
    <t>5100.9</t>
  </si>
  <si>
    <t>Is the vessel's hull coated with non-toxic hard coating to mitigate bio-fouling?</t>
  </si>
  <si>
    <t>Vessel assigned to NOx Tier-3 ECA route (Y/N)</t>
  </si>
  <si>
    <t>Main propulsion type</t>
  </si>
  <si>
    <t>DIESEL ENGINE</t>
  </si>
  <si>
    <t>Electricity generation</t>
  </si>
  <si>
    <t>DUAL FUEL DIESEL ENGINE</t>
  </si>
  <si>
    <t>For DIESEL-ELECTRIC &amp; DUAL FUEL (LNG / LPG) data, use "OTHER ENGINE" modules below</t>
  </si>
  <si>
    <t>STEAM TURBINE</t>
  </si>
  <si>
    <r>
      <rPr>
        <b/>
        <sz val="12"/>
        <rFont val="Arial"/>
        <family val="2"/>
      </rPr>
      <t>NA</t>
    </r>
    <r>
      <rPr>
        <b/>
        <sz val="12"/>
        <rFont val="Wingdings"/>
        <charset val="2"/>
      </rPr>
      <t>à</t>
    </r>
  </si>
  <si>
    <t>GAS TURBINE</t>
  </si>
  <si>
    <t>DIESEL-ELECTRIC</t>
  </si>
  <si>
    <t>STEAM TURBINE + (DUAL FUEL) DIESEL ENGINE</t>
  </si>
  <si>
    <t>CHECKLIST - BASIC CRITERIA - SHIP SURVEY - OFFSHORE SUPPLY SHIP - VERSION 2023</t>
  </si>
  <si>
    <t>CHECKLIST - RANKING CRITERIA - SHIP SURVEY - OFFSHORE SUPPLY SHIP - VERSION 2023</t>
  </si>
  <si>
    <t>CHECKLIST - RANKING CRITERIA - SURVEY - OFFSHORE SUPPLY SHIP - VERSION 2023</t>
  </si>
  <si>
    <r>
      <t xml:space="preserve">Is the crew </t>
    </r>
    <r>
      <rPr>
        <b/>
        <u/>
        <sz val="16"/>
        <rFont val="Arial"/>
        <family val="2"/>
      </rPr>
      <t>aware</t>
    </r>
    <r>
      <rPr>
        <sz val="16"/>
        <rFont val="Arial"/>
        <family val="2"/>
      </rPr>
      <t xml:space="preserve"> that old ropes and mooring lines are forbidden to be dumped at sea and must be retained on board until landed ashore for correct disposal?</t>
    </r>
  </si>
  <si>
    <t>5821.19</t>
  </si>
  <si>
    <t>Does the ship have in operation a Class-approved equipment that ensures that the oil content of the bilge water effluent without dilution does not exceed 5 parts per million?</t>
  </si>
  <si>
    <t>5821.9 is an alternative to 5821.13, 5821.6, 5821.8 &amp; 5821.19 (all the above)</t>
  </si>
  <si>
    <t>5500.10</t>
  </si>
  <si>
    <r>
      <rPr>
        <b/>
        <u/>
        <sz val="16"/>
        <rFont val="Arial"/>
        <family val="2"/>
      </rPr>
      <t>Alternative for 5500.1, 5500.2, 5500.3 &amp; 5500.8 (applicable ONLY for short-haul vessels)</t>
    </r>
    <r>
      <rPr>
        <sz val="16"/>
        <rFont val="Arial"/>
        <family val="2"/>
      </rPr>
      <t xml:space="preserve">
Does the ship deliver all its sewage / sewage sludge (regardless of treated or untreated) to port reception facilities (where available)?</t>
    </r>
  </si>
  <si>
    <t>5900.14</t>
  </si>
  <si>
    <t>Is a software tool used to support the IHM maintenance process, for example, for the collection of Material Declarations (MDs) &amp; SDoCs for all purchased items that fall into the scope of IHM Part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</si>
</sst>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7">
    <numFmt numFmtId="164" formatCode="0.000"/>
    <numFmt numFmtId="165" formatCode="&quot;Minimum ranking score required for element 5410 = &quot;0#"/>
    <numFmt numFmtId="167" formatCode="&quot;Minimum ranking score required for element 5430 = &quot;0#"/>
    <numFmt numFmtId="170" formatCode="&quot;Minimum ranking score required for element 5460 = &quot;0#"/>
    <numFmt numFmtId="173" formatCode="&quot;Minimum ranking score required for element 6400 = &quot;#"/>
    <numFmt numFmtId="174" formatCode="&quot;Minimum ranking score required for element 6100 = &quot;0"/>
    <numFmt numFmtId="175" formatCode="&quot;Minimum ranking score required for element 6300 = &quot;0"/>
    <numFmt numFmtId="177" formatCode="&quot;Minimum ranking score required for element 7200 = &quot;0"/>
    <numFmt numFmtId="178" formatCode="&quot;Minimum ranking score required for element 7300 = &quot;0"/>
    <numFmt numFmtId="179" formatCode="&quot;Minimum ranking score required for element 7400 = &quot;0"/>
    <numFmt numFmtId="180" formatCode="&quot;Minimum ranking score required for element 7500 = &quot;0"/>
    <numFmt numFmtId="181" formatCode="&quot;Minimum ranking score required for element 1300 = &quot;0"/>
    <numFmt numFmtId="182" formatCode="&quot;Minimum ranking score required for element 1400 = &quot;0"/>
    <numFmt numFmtId="183" formatCode="&quot;Minimum ranking score required for element 1600 = &quot;0"/>
    <numFmt numFmtId="184" formatCode="&quot;Minimum ranking score required for element 2100 = &quot;0"/>
    <numFmt numFmtId="185" formatCode="&quot;Minimum ranking score required for element 2300 = &quot;0"/>
    <numFmt numFmtId="186" formatCode="&quot;Minimum ranking score required for element 3100 = &quot;0"/>
    <numFmt numFmtId="187" formatCode="&quot;Minimum ranking score required for element 3200 = &quot;0"/>
    <numFmt numFmtId="188" formatCode="&quot;Minimum ranking score required for element 5200 = &quot;0"/>
    <numFmt numFmtId="189" formatCode="&quot;Minimum ranking score required for element 5700 = &quot;0"/>
    <numFmt numFmtId="190" formatCode="&quot;Minimum ranking score required for element 1200 = &quot;0"/>
    <numFmt numFmtId="191" formatCode="&quot;Minimum ranking score required for element 2120 = &quot;0"/>
    <numFmt numFmtId="192" formatCode="&quot;Minimum ranking score required for element 2200 = &quot;0"/>
    <numFmt numFmtId="193" formatCode="&quot;Minimum ranking score required for element 5800 = &quot;0"/>
    <numFmt numFmtId="194" formatCode="&quot;Minimum ranking score required for element 6500 = &quot;0"/>
    <numFmt numFmtId="195" formatCode="#&quot; not complied&quot;"/>
    <numFmt numFmtId="200" formatCode="&quot;Minimum ranking score required for element 5810 = &quot;0#"/>
    <numFmt numFmtId="201" formatCode="&quot;Minimum ranking score required for element 5811 = &quot;0#"/>
    <numFmt numFmtId="202" formatCode="&quot;Minimum ranking score required for element 5812 = &quot;0#"/>
    <numFmt numFmtId="203" formatCode="&quot;Minimum ranking score required for element 4601 = &quot;0"/>
    <numFmt numFmtId="204" formatCode="&quot;Minimum ranking score required for element 4602 = &quot;0"/>
    <numFmt numFmtId="205" formatCode="&quot;Minimum ranking score required for element 4606 = &quot;0"/>
    <numFmt numFmtId="206" formatCode="&quot;Minimum ranking score required for element 5820 = &quot;0"/>
    <numFmt numFmtId="207" formatCode="&quot;Minimum ranking score required for element 5821 = &quot;0"/>
    <numFmt numFmtId="208" formatCode="&quot;Minimum ranking score required for element 6110 = &quot;0"/>
    <numFmt numFmtId="209" formatCode="&quot;Minimum ranking score required for element 5900 = &quot;0"/>
    <numFmt numFmtId="210" formatCode="&quot;Minimum ranking score required for element 1700 = &quot;0"/>
    <numFmt numFmtId="211" formatCode="&quot;Minimum ranking score required for element 5500 = &quot;0"/>
    <numFmt numFmtId="212" formatCode="&quot;Minimum ranking score required for element 5510 = &quot;0"/>
    <numFmt numFmtId="213" formatCode="&quot;Minimum ranking score required for element 3300 = &quot;0"/>
    <numFmt numFmtId="214" formatCode="&quot;£&quot;#,##0"/>
    <numFmt numFmtId="215" formatCode="&quot;Minimum ranking score required for element 2110 = &quot;0"/>
    <numFmt numFmtId="217" formatCode="&quot;Minimum ranking score required for element 5420 = &quot;0"/>
    <numFmt numFmtId="218" formatCode="&quot;Minimum ranking score required for element 2310 = &quot;0"/>
    <numFmt numFmtId="219" formatCode="&quot;Minimum ranking score required for element 4210 = &quot;0"/>
    <numFmt numFmtId="220" formatCode="&quot;Minimum ranking score required for element 6210 = &quot;0"/>
    <numFmt numFmtId="221" formatCode="&quot;Minimum ranking score required for element 4110 = &quot;0"/>
    <numFmt numFmtId="222" formatCode="&quot;Minimum ranking score required for element 1610 = &quot;0"/>
    <numFmt numFmtId="223" formatCode="0.0"/>
    <numFmt numFmtId="224" formatCode="&quot;Minimum ranking score required for element 1510 = &quot;0"/>
    <numFmt numFmtId="225" formatCode="&quot;Minimum ranking score required for element 1800 = &quot;0"/>
    <numFmt numFmtId="226" formatCode="&quot;Minimum ranking score required for element 5440 = &quot;0"/>
    <numFmt numFmtId="227" formatCode="&quot;Minimum ranking score required for element 3101 = &quot;0"/>
    <numFmt numFmtId="228" formatCode="&quot;Minimum ranking score required for element 9421 = &quot;0"/>
    <numFmt numFmtId="229" formatCode="&quot;Minimum ranking score required for element 5801 = &quot;0"/>
    <numFmt numFmtId="230" formatCode="&quot;Minimum ranking score required for element 5441 = &quot;0"/>
    <numFmt numFmtId="231" formatCode="&quot;Minimum ranking score required for element 5100 = &quot;0"/>
  </numFmts>
  <fonts count="10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20"/>
      <name val="Arial"/>
      <family val="2"/>
    </font>
    <font>
      <b/>
      <sz val="14"/>
      <name val="Arial"/>
      <family val="2"/>
    </font>
    <font>
      <b/>
      <sz val="12"/>
      <name val="Arial"/>
      <family val="2"/>
    </font>
    <font>
      <sz val="12"/>
      <name val="Arial"/>
      <family val="2"/>
    </font>
    <font>
      <b/>
      <sz val="12"/>
      <color indexed="12"/>
      <name val="Arial"/>
      <family val="2"/>
    </font>
    <font>
      <sz val="12"/>
      <color indexed="10"/>
      <name val="Arial"/>
      <family val="2"/>
    </font>
    <font>
      <sz val="14"/>
      <name val="Arial"/>
      <family val="2"/>
    </font>
    <font>
      <b/>
      <sz val="16"/>
      <color indexed="10"/>
      <name val="Arial"/>
      <family val="2"/>
    </font>
    <font>
      <sz val="16"/>
      <name val="Arial"/>
      <family val="2"/>
    </font>
    <font>
      <b/>
      <sz val="14"/>
      <color indexed="10"/>
      <name val="Arial Black"/>
      <family val="2"/>
    </font>
    <font>
      <b/>
      <sz val="14"/>
      <color indexed="12"/>
      <name val="Arial"/>
      <family val="2"/>
    </font>
    <font>
      <b/>
      <sz val="14"/>
      <color indexed="10"/>
      <name val="Arial"/>
      <family val="2"/>
    </font>
    <font>
      <sz val="14"/>
      <color indexed="10"/>
      <name val="Arial"/>
      <family val="2"/>
    </font>
    <font>
      <b/>
      <sz val="10"/>
      <color indexed="12"/>
      <name val="Arial"/>
      <family val="2"/>
    </font>
    <font>
      <sz val="14"/>
      <color indexed="12"/>
      <name val="Arial"/>
      <family val="2"/>
    </font>
    <font>
      <sz val="14"/>
      <name val="Arial"/>
      <family val="2"/>
    </font>
    <font>
      <b/>
      <sz val="36"/>
      <name val="Arial"/>
      <family val="2"/>
    </font>
    <font>
      <b/>
      <sz val="14"/>
      <color indexed="57"/>
      <name val="Arial"/>
      <family val="2"/>
    </font>
    <font>
      <sz val="14"/>
      <color indexed="57"/>
      <name val="Arial"/>
      <family val="2"/>
    </font>
    <font>
      <b/>
      <sz val="10"/>
      <name val="Arial"/>
      <family val="2"/>
    </font>
    <font>
      <b/>
      <sz val="10"/>
      <color indexed="10"/>
      <name val="Arial Black"/>
      <family val="2"/>
    </font>
    <font>
      <sz val="10"/>
      <color indexed="10"/>
      <name val="Arial Black"/>
      <family val="2"/>
    </font>
    <font>
      <sz val="10"/>
      <name val="Arial"/>
      <family val="2"/>
    </font>
    <font>
      <b/>
      <i/>
      <sz val="12"/>
      <name val="Arial"/>
      <family val="2"/>
    </font>
    <font>
      <b/>
      <sz val="14"/>
      <name val="Arial"/>
      <family val="2"/>
    </font>
    <font>
      <b/>
      <sz val="26"/>
      <name val="Arial"/>
      <family val="2"/>
    </font>
    <font>
      <b/>
      <sz val="18"/>
      <name val="Arial"/>
      <family val="2"/>
    </font>
    <font>
      <b/>
      <sz val="10"/>
      <color indexed="10"/>
      <name val="Arial"/>
      <family val="2"/>
    </font>
    <font>
      <sz val="12"/>
      <color indexed="57"/>
      <name val="Arial"/>
      <family val="2"/>
    </font>
    <font>
      <b/>
      <sz val="14"/>
      <color indexed="14"/>
      <name val="Arial"/>
      <family val="2"/>
    </font>
    <font>
      <sz val="10"/>
      <color indexed="17"/>
      <name val="Arial"/>
      <family val="2"/>
    </font>
    <font>
      <sz val="26"/>
      <name val="Arial"/>
      <family val="2"/>
    </font>
    <font>
      <i/>
      <sz val="14"/>
      <name val="Arial"/>
      <family val="2"/>
    </font>
    <font>
      <b/>
      <sz val="14"/>
      <color indexed="52"/>
      <name val="Arial"/>
      <family val="2"/>
    </font>
    <font>
      <b/>
      <sz val="16"/>
      <name val="Arial"/>
      <family val="2"/>
    </font>
    <font>
      <b/>
      <u/>
      <sz val="16"/>
      <name val="Arial"/>
      <family val="2"/>
    </font>
    <font>
      <u/>
      <sz val="16"/>
      <name val="Arial"/>
      <family val="2"/>
    </font>
    <font>
      <sz val="16"/>
      <color indexed="8"/>
      <name val="Arial"/>
      <family val="2"/>
    </font>
    <font>
      <sz val="16"/>
      <color indexed="22"/>
      <name val="Arial"/>
      <family val="2"/>
    </font>
    <font>
      <b/>
      <sz val="16"/>
      <color indexed="8"/>
      <name val="Arial"/>
      <family val="2"/>
    </font>
    <font>
      <sz val="1"/>
      <name val="Arial"/>
      <family val="2"/>
    </font>
    <font>
      <i/>
      <sz val="16"/>
      <name val="Arial"/>
      <family val="2"/>
    </font>
    <font>
      <b/>
      <sz val="14"/>
      <color indexed="17"/>
      <name val="Arial"/>
      <family val="2"/>
    </font>
    <font>
      <sz val="16"/>
      <color indexed="17"/>
      <name val="Arial"/>
      <family val="2"/>
    </font>
    <font>
      <b/>
      <sz val="1"/>
      <color indexed="10"/>
      <name val="Arial Black"/>
      <family val="2"/>
    </font>
    <font>
      <sz val="16"/>
      <name val="Arial"/>
      <family val="2"/>
    </font>
    <font>
      <sz val="1"/>
      <name val="Arial"/>
      <family val="2"/>
    </font>
    <font>
      <sz val="16"/>
      <color indexed="55"/>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9"/>
      <name val="Arial Black"/>
      <family val="2"/>
    </font>
    <font>
      <sz val="10"/>
      <color indexed="9"/>
      <name val="Arial"/>
      <family val="2"/>
    </font>
    <font>
      <b/>
      <sz val="26"/>
      <color indexed="9"/>
      <name val="Arial"/>
      <family val="2"/>
    </font>
    <font>
      <sz val="26"/>
      <color indexed="9"/>
      <name val="Arial"/>
      <family val="2"/>
    </font>
    <font>
      <b/>
      <sz val="14"/>
      <color indexed="9"/>
      <name val="Arial"/>
      <family val="2"/>
    </font>
    <font>
      <sz val="14"/>
      <color indexed="9"/>
      <name val="Arial"/>
      <family val="2"/>
    </font>
    <font>
      <b/>
      <sz val="14"/>
      <color indexed="8"/>
      <name val="Arial"/>
      <family val="2"/>
    </font>
    <font>
      <b/>
      <sz val="22"/>
      <name val="Arial"/>
      <family val="2"/>
    </font>
    <font>
      <sz val="16"/>
      <color indexed="10"/>
      <name val="Arial"/>
      <family val="2"/>
    </font>
    <font>
      <b/>
      <sz val="16"/>
      <color rgb="FFFF0000"/>
      <name val="Arial"/>
      <family val="2"/>
    </font>
    <font>
      <sz val="16"/>
      <color theme="1"/>
      <name val="Arial"/>
      <family val="2"/>
    </font>
    <font>
      <b/>
      <u/>
      <sz val="16"/>
      <color rgb="FFFF0000"/>
      <name val="Arial"/>
      <family val="2"/>
    </font>
    <font>
      <i/>
      <u/>
      <sz val="16"/>
      <name val="Arial"/>
      <family val="2"/>
    </font>
    <font>
      <sz val="16"/>
      <color rgb="FF00B050"/>
      <name val="Arial"/>
      <family val="2"/>
    </font>
    <font>
      <sz val="10"/>
      <color theme="1"/>
      <name val="Arial"/>
      <family val="2"/>
    </font>
    <font>
      <sz val="12"/>
      <color theme="1"/>
      <name val="Calibri"/>
      <family val="2"/>
      <scheme val="minor"/>
    </font>
    <font>
      <sz val="12"/>
      <color theme="1"/>
      <name val="Arial"/>
      <family val="2"/>
    </font>
    <font>
      <b/>
      <sz val="12"/>
      <color theme="1"/>
      <name val="Arial"/>
      <family val="2"/>
    </font>
    <font>
      <b/>
      <u/>
      <sz val="12"/>
      <color theme="1"/>
      <name val="Arial"/>
      <family val="2"/>
    </font>
    <font>
      <b/>
      <sz val="12"/>
      <color rgb="FFFF0000"/>
      <name val="Arial"/>
      <family val="2"/>
    </font>
    <font>
      <b/>
      <sz val="12"/>
      <color theme="1"/>
      <name val="Calibri"/>
      <family val="2"/>
      <scheme val="minor"/>
    </font>
    <font>
      <b/>
      <sz val="10"/>
      <color theme="1"/>
      <name val="Arial"/>
      <family val="2"/>
    </font>
    <font>
      <b/>
      <sz val="10"/>
      <color theme="1"/>
      <name val="Calibri"/>
      <family val="2"/>
      <scheme val="minor"/>
    </font>
    <font>
      <u/>
      <sz val="11"/>
      <color theme="10"/>
      <name val="Calibri"/>
      <family val="2"/>
      <scheme val="minor"/>
    </font>
    <font>
      <b/>
      <sz val="11"/>
      <color theme="1"/>
      <name val="Calibri"/>
      <family val="2"/>
      <scheme val="minor"/>
    </font>
    <font>
      <b/>
      <vertAlign val="subscript"/>
      <sz val="16"/>
      <name val="Arial"/>
      <family val="2"/>
    </font>
    <font>
      <sz val="14"/>
      <color rgb="FF339966"/>
      <name val="Arial"/>
      <family val="2"/>
    </font>
    <font>
      <sz val="14"/>
      <color indexed="17"/>
      <name val="Arial"/>
      <family val="2"/>
    </font>
    <font>
      <b/>
      <u/>
      <sz val="17"/>
      <name val="Arial"/>
      <family val="2"/>
    </font>
    <font>
      <b/>
      <sz val="12"/>
      <name val="Calibri"/>
      <family val="2"/>
      <scheme val="minor"/>
    </font>
    <font>
      <u/>
      <sz val="10"/>
      <color theme="10"/>
      <name val="Arial"/>
      <family val="2"/>
    </font>
    <font>
      <sz val="1"/>
      <color theme="1"/>
      <name val="Calibri"/>
      <family val="2"/>
      <scheme val="minor"/>
    </font>
    <font>
      <sz val="11"/>
      <color rgb="FF333333"/>
      <name val="Calibri"/>
      <family val="2"/>
      <scheme val="minor"/>
    </font>
    <font>
      <b/>
      <sz val="12"/>
      <name val="Wingdings"/>
      <charset val="2"/>
    </font>
    <font>
      <b/>
      <u/>
      <sz val="12"/>
      <color rgb="FFFF0000"/>
      <name val="Arial"/>
      <family val="2"/>
    </font>
  </fonts>
  <fills count="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
      <patternFill patternType="solid">
        <fgColor indexed="14"/>
        <bgColor indexed="64"/>
      </patternFill>
    </fill>
    <fill>
      <patternFill patternType="lightUp">
        <bgColor indexed="51"/>
      </patternFill>
    </fill>
    <fill>
      <patternFill patternType="solid">
        <fgColor indexed="44"/>
        <bgColor indexed="64"/>
      </patternFill>
    </fill>
    <fill>
      <patternFill patternType="solid">
        <fgColor theme="0"/>
        <bgColor indexed="64"/>
      </patternFill>
    </fill>
    <fill>
      <patternFill patternType="solid">
        <fgColor theme="0"/>
        <bgColor indexed="43"/>
      </patternFill>
    </fill>
    <fill>
      <patternFill patternType="solid">
        <fgColor rgb="FFC0C0C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rgb="FFCCCCFF"/>
        <bgColor indexed="64"/>
      </patternFill>
    </fill>
    <fill>
      <patternFill patternType="solid">
        <fgColor theme="0" tint="-0.24994659260841701"/>
        <bgColor indexed="64"/>
      </patternFill>
    </fill>
  </fills>
  <borders count="1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style="thin">
        <color indexed="64"/>
      </bottom>
      <diagonal/>
    </border>
    <border>
      <left style="double">
        <color indexed="64"/>
      </left>
      <right/>
      <top/>
      <bottom/>
      <diagonal/>
    </border>
    <border>
      <left style="double">
        <color indexed="64"/>
      </left>
      <right/>
      <top style="thin">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double">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ouble">
        <color indexed="64"/>
      </top>
      <bottom style="medium">
        <color indexed="10"/>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10"/>
      </bottom>
      <diagonal/>
    </border>
    <border>
      <left/>
      <right/>
      <top style="medium">
        <color indexed="64"/>
      </top>
      <bottom style="medium">
        <color indexed="10"/>
      </bottom>
      <diagonal/>
    </border>
    <border>
      <left/>
      <right style="medium">
        <color indexed="64"/>
      </right>
      <top style="medium">
        <color indexed="64"/>
      </top>
      <bottom style="medium">
        <color indexed="10"/>
      </bottom>
      <diagonal/>
    </border>
    <border>
      <left style="medium">
        <color indexed="64"/>
      </left>
      <right/>
      <top style="medium">
        <color indexed="10"/>
      </top>
      <bottom style="medium">
        <color indexed="64"/>
      </bottom>
      <diagonal/>
    </border>
    <border>
      <left/>
      <right style="medium">
        <color indexed="10"/>
      </right>
      <top style="medium">
        <color indexed="10"/>
      </top>
      <bottom style="medium">
        <color indexed="64"/>
      </bottom>
      <diagonal/>
    </border>
    <border>
      <left style="medium">
        <color indexed="10"/>
      </left>
      <right/>
      <top style="medium">
        <color indexed="10"/>
      </top>
      <bottom style="medium">
        <color indexed="64"/>
      </bottom>
      <diagonal/>
    </border>
    <border>
      <left/>
      <right/>
      <top style="medium">
        <color indexed="10"/>
      </top>
      <bottom style="medium">
        <color indexed="64"/>
      </bottom>
      <diagonal/>
    </border>
    <border>
      <left/>
      <right style="medium">
        <color indexed="64"/>
      </right>
      <top style="medium">
        <color indexed="10"/>
      </top>
      <bottom style="medium">
        <color indexed="64"/>
      </bottom>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10"/>
      </left>
      <right/>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style="medium">
        <color indexed="64"/>
      </right>
      <top style="double">
        <color indexed="64"/>
      </top>
      <bottom style="medium">
        <color indexed="10"/>
      </bottom>
      <diagonal/>
    </border>
    <border>
      <left style="medium">
        <color indexed="64"/>
      </left>
      <right style="medium">
        <color indexed="64"/>
      </right>
      <top style="double">
        <color indexed="64"/>
      </top>
      <bottom style="medium">
        <color rgb="FFFF0000"/>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thin">
        <color auto="1"/>
      </right>
      <top/>
      <bottom/>
      <diagonal/>
    </border>
    <border>
      <left style="thin">
        <color auto="1"/>
      </left>
      <right style="medium">
        <color indexed="64"/>
      </right>
      <top/>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auto="1"/>
      </left>
      <right style="thin">
        <color auto="1"/>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top style="double">
        <color indexed="64"/>
      </top>
      <bottom style="double">
        <color indexed="64"/>
      </bottom>
      <diagonal/>
    </border>
  </borders>
  <cellStyleXfs count="59">
    <xf numFmtId="0" fontId="0" fillId="0" borderId="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8" borderId="0" applyNumberFormat="0" applyBorder="0" applyAlignment="0" applyProtection="0"/>
    <xf numFmtId="0" fontId="54" fillId="11" borderId="0" applyNumberFormat="0" applyBorder="0" applyAlignment="0" applyProtection="0"/>
    <xf numFmtId="0" fontId="55" fillId="12"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8" fillId="0" borderId="3" applyNumberFormat="0" applyFill="0" applyAlignment="0" applyProtection="0"/>
    <xf numFmtId="0" fontId="59" fillId="4" borderId="0" applyNumberFormat="0" applyBorder="0" applyAlignment="0" applyProtection="0"/>
    <xf numFmtId="0" fontId="60" fillId="7" borderId="1" applyNumberFormat="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4" fillId="22" borderId="0" applyNumberFormat="0" applyBorder="0" applyAlignment="0" applyProtection="0"/>
    <xf numFmtId="0" fontId="5" fillId="23" borderId="7" applyNumberFormat="0" applyFont="0" applyAlignment="0" applyProtection="0"/>
    <xf numFmtId="0" fontId="65" fillId="3" borderId="0" applyNumberFormat="0" applyBorder="0" applyAlignment="0" applyProtection="0"/>
    <xf numFmtId="9" fontId="5"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20" borderId="8"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5" fillId="0" borderId="0"/>
    <xf numFmtId="0" fontId="4" fillId="0" borderId="0"/>
    <xf numFmtId="9" fontId="4" fillId="0" borderId="0" applyFont="0" applyFill="0" applyBorder="0" applyAlignment="0" applyProtection="0"/>
    <xf numFmtId="0" fontId="94" fillId="0" borderId="0" applyNumberForma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2" fillId="0" borderId="0"/>
    <xf numFmtId="0" fontId="101" fillId="0" borderId="0" applyNumberForma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114">
    <xf numFmtId="0" fontId="0" fillId="0" borderId="0" xfId="0"/>
    <xf numFmtId="0" fontId="0" fillId="0" borderId="0" xfId="0" applyAlignment="1">
      <alignment vertical="center"/>
    </xf>
    <xf numFmtId="0" fontId="8" fillId="0" borderId="10" xfId="0" applyFont="1" applyBorder="1" applyAlignment="1">
      <alignment horizontal="center" textRotation="90"/>
    </xf>
    <xf numFmtId="0" fontId="9" fillId="0" borderId="11" xfId="0" applyFont="1" applyBorder="1" applyAlignment="1">
      <alignment horizontal="center" textRotation="90"/>
    </xf>
    <xf numFmtId="0" fontId="8" fillId="0" borderId="12" xfId="0" applyFont="1" applyBorder="1" applyAlignment="1">
      <alignment horizontal="center" textRotation="90"/>
    </xf>
    <xf numFmtId="0" fontId="9" fillId="0" borderId="13" xfId="0" applyFont="1" applyBorder="1" applyAlignment="1">
      <alignment horizontal="center" textRotation="90"/>
    </xf>
    <xf numFmtId="0" fontId="8" fillId="0" borderId="14" xfId="0" applyFont="1" applyBorder="1" applyAlignment="1">
      <alignment horizontal="center" textRotation="90"/>
    </xf>
    <xf numFmtId="0" fontId="12" fillId="0" borderId="15" xfId="0" applyFont="1" applyBorder="1" applyAlignment="1">
      <alignment vertical="center" wrapText="1"/>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2" fillId="0" borderId="18" xfId="0" applyFont="1" applyBorder="1" applyAlignment="1">
      <alignment vertical="center" wrapText="1"/>
    </xf>
    <xf numFmtId="0" fontId="0" fillId="0" borderId="19" xfId="0" applyBorder="1" applyAlignment="1">
      <alignment vertical="center"/>
    </xf>
    <xf numFmtId="0" fontId="12" fillId="0" borderId="21" xfId="0" applyFont="1" applyBorder="1" applyAlignment="1">
      <alignment vertical="center" wrapText="1"/>
    </xf>
    <xf numFmtId="0" fontId="12" fillId="0" borderId="22"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16" xfId="0" applyFont="1" applyBorder="1" applyAlignment="1">
      <alignment vertical="center" wrapText="1"/>
    </xf>
    <xf numFmtId="0" fontId="12" fillId="0" borderId="0" xfId="0" applyFont="1" applyAlignment="1">
      <alignment vertical="center"/>
    </xf>
    <xf numFmtId="0" fontId="0" fillId="0" borderId="16" xfId="0" applyBorder="1" applyAlignment="1">
      <alignment vertical="center"/>
    </xf>
    <xf numFmtId="0" fontId="11" fillId="0" borderId="0" xfId="0" applyFont="1" applyAlignment="1">
      <alignment horizontal="center" vertical="center"/>
    </xf>
    <xf numFmtId="0" fontId="0" fillId="0" borderId="0" xfId="0" applyAlignment="1">
      <alignment vertical="center" wrapText="1"/>
    </xf>
    <xf numFmtId="0" fontId="7" fillId="0" borderId="26" xfId="0" applyFont="1" applyBorder="1" applyAlignment="1">
      <alignment horizontal="center" vertical="center" textRotation="90"/>
    </xf>
    <xf numFmtId="0" fontId="0" fillId="0" borderId="33" xfId="0" applyBorder="1" applyAlignment="1">
      <alignment horizontal="center" vertical="center"/>
    </xf>
    <xf numFmtId="0" fontId="7" fillId="0" borderId="25" xfId="0" applyFont="1" applyBorder="1" applyAlignment="1">
      <alignment horizontal="left" vertical="center"/>
    </xf>
    <xf numFmtId="0" fontId="8" fillId="0" borderId="16" xfId="0" applyFont="1" applyBorder="1" applyAlignment="1">
      <alignment horizontal="left" vertical="center"/>
    </xf>
    <xf numFmtId="0" fontId="8" fillId="0" borderId="10" xfId="0" applyFont="1" applyBorder="1" applyAlignment="1">
      <alignment textRotation="90"/>
    </xf>
    <xf numFmtId="0" fontId="7" fillId="0" borderId="35" xfId="0" applyFont="1" applyBorder="1" applyAlignment="1">
      <alignment horizontal="right" vertical="center" textRotation="90" wrapText="1"/>
    </xf>
    <xf numFmtId="0" fontId="9" fillId="0" borderId="11" xfId="0" applyFont="1" applyBorder="1" applyAlignment="1">
      <alignment textRotation="90"/>
    </xf>
    <xf numFmtId="0" fontId="29" fillId="0" borderId="10" xfId="0" applyFont="1" applyBorder="1" applyAlignment="1">
      <alignment horizontal="center" textRotation="90"/>
    </xf>
    <xf numFmtId="0" fontId="10" fillId="0" borderId="26" xfId="0" applyFont="1" applyBorder="1" applyAlignment="1">
      <alignment horizontal="center" textRotation="90"/>
    </xf>
    <xf numFmtId="0" fontId="12" fillId="0" borderId="0" xfId="0" applyFont="1" applyAlignment="1">
      <alignment vertical="center" wrapText="1"/>
    </xf>
    <xf numFmtId="0" fontId="12" fillId="0" borderId="25" xfId="0" applyFont="1" applyBorder="1" applyAlignment="1">
      <alignment horizontal="left" vertical="center"/>
    </xf>
    <xf numFmtId="0" fontId="12" fillId="0" borderId="22" xfId="0" applyFont="1" applyBorder="1" applyAlignment="1">
      <alignment horizontal="left" vertical="center"/>
    </xf>
    <xf numFmtId="0" fontId="12" fillId="0" borderId="16" xfId="0" applyFont="1" applyBorder="1" applyAlignment="1">
      <alignment horizontal="left" vertical="center" wrapText="1" indent="1"/>
    </xf>
    <xf numFmtId="0" fontId="16" fillId="0" borderId="41" xfId="0" applyFont="1" applyBorder="1" applyAlignment="1">
      <alignment horizontal="center" vertical="center"/>
    </xf>
    <xf numFmtId="0" fontId="0" fillId="0" borderId="0" xfId="0" applyAlignment="1">
      <alignment horizontal="center" vertical="center"/>
    </xf>
    <xf numFmtId="0" fontId="15" fillId="24" borderId="10" xfId="0" applyFont="1" applyFill="1" applyBorder="1" applyAlignment="1">
      <alignment horizontal="center" vertical="center"/>
    </xf>
    <xf numFmtId="0" fontId="15" fillId="24" borderId="12" xfId="0" applyFont="1" applyFill="1" applyBorder="1" applyAlignment="1">
      <alignment horizontal="center" vertical="center"/>
    </xf>
    <xf numFmtId="0" fontId="15" fillId="24" borderId="14" xfId="0" applyFont="1" applyFill="1" applyBorder="1" applyAlignment="1">
      <alignment horizontal="center" vertical="center"/>
    </xf>
    <xf numFmtId="0" fontId="15" fillId="24" borderId="11" xfId="0" applyFont="1" applyFill="1" applyBorder="1" applyAlignment="1">
      <alignment horizontal="center" vertical="center"/>
    </xf>
    <xf numFmtId="0" fontId="15" fillId="24" borderId="13" xfId="0" applyFont="1" applyFill="1" applyBorder="1" applyAlignment="1">
      <alignment horizontal="center" vertical="center"/>
    </xf>
    <xf numFmtId="0" fontId="15" fillId="24" borderId="43" xfId="0" applyFont="1" applyFill="1" applyBorder="1" applyAlignment="1">
      <alignment horizontal="center" vertical="center"/>
    </xf>
    <xf numFmtId="0" fontId="15" fillId="24" borderId="44" xfId="0" applyFont="1" applyFill="1" applyBorder="1" applyAlignment="1">
      <alignment horizontal="center" vertical="center"/>
    </xf>
    <xf numFmtId="0" fontId="15" fillId="24" borderId="10" xfId="0" applyFont="1" applyFill="1" applyBorder="1" applyAlignment="1">
      <alignment vertical="center"/>
    </xf>
    <xf numFmtId="0" fontId="15" fillId="24" borderId="11" xfId="0" applyFont="1" applyFill="1" applyBorder="1" applyAlignment="1">
      <alignment vertical="center"/>
    </xf>
    <xf numFmtId="0" fontId="15" fillId="24" borderId="12" xfId="0" applyFont="1" applyFill="1" applyBorder="1" applyAlignment="1">
      <alignment vertical="center"/>
    </xf>
    <xf numFmtId="0" fontId="15" fillId="24" borderId="13" xfId="0" applyFont="1" applyFill="1" applyBorder="1" applyAlignment="1">
      <alignment vertical="center"/>
    </xf>
    <xf numFmtId="0" fontId="0" fillId="24" borderId="26" xfId="0" applyFill="1" applyBorder="1" applyAlignment="1">
      <alignment vertical="center"/>
    </xf>
    <xf numFmtId="0" fontId="15" fillId="24" borderId="26" xfId="0" applyFont="1" applyFill="1" applyBorder="1" applyAlignment="1">
      <alignment vertical="center"/>
    </xf>
    <xf numFmtId="0" fontId="20" fillId="24" borderId="26" xfId="0" applyFont="1" applyFill="1" applyBorder="1" applyAlignment="1">
      <alignment vertical="center"/>
    </xf>
    <xf numFmtId="0" fontId="15" fillId="24" borderId="14" xfId="0" applyFont="1" applyFill="1" applyBorder="1" applyAlignment="1">
      <alignment vertical="center"/>
    </xf>
    <xf numFmtId="0" fontId="20" fillId="24" borderId="26" xfId="0" applyFont="1" applyFill="1" applyBorder="1" applyAlignment="1">
      <alignment horizontal="center" vertical="center"/>
    </xf>
    <xf numFmtId="0" fontId="15" fillId="24" borderId="35" xfId="0" applyFont="1" applyFill="1" applyBorder="1" applyAlignment="1">
      <alignment vertical="center"/>
    </xf>
    <xf numFmtId="0" fontId="15" fillId="24" borderId="46" xfId="0" applyFont="1" applyFill="1" applyBorder="1" applyAlignment="1">
      <alignment horizontal="center" vertical="center"/>
    </xf>
    <xf numFmtId="0" fontId="15" fillId="24" borderId="19" xfId="0" applyFont="1" applyFill="1" applyBorder="1" applyAlignment="1">
      <alignment vertical="center"/>
    </xf>
    <xf numFmtId="0" fontId="15" fillId="24" borderId="10" xfId="0" applyFont="1" applyFill="1" applyBorder="1" applyAlignment="1">
      <alignment horizontal="left" vertical="center"/>
    </xf>
    <xf numFmtId="0" fontId="15" fillId="24" borderId="13" xfId="0" applyFont="1" applyFill="1" applyBorder="1" applyAlignment="1">
      <alignment horizontal="left" vertical="center"/>
    </xf>
    <xf numFmtId="0" fontId="15" fillId="24" borderId="11" xfId="0" applyFont="1" applyFill="1" applyBorder="1" applyAlignment="1">
      <alignment horizontal="left" vertical="center"/>
    </xf>
    <xf numFmtId="0" fontId="15" fillId="24" borderId="12" xfId="0" applyFont="1" applyFill="1" applyBorder="1" applyAlignment="1">
      <alignment horizontal="left" vertical="center"/>
    </xf>
    <xf numFmtId="0" fontId="26" fillId="24" borderId="27" xfId="0" applyFont="1" applyFill="1" applyBorder="1" applyAlignment="1">
      <alignment horizontal="left" vertical="center"/>
    </xf>
    <xf numFmtId="0" fontId="0" fillId="24" borderId="26" xfId="0" applyFill="1" applyBorder="1" applyAlignment="1">
      <alignment horizontal="left" vertical="center"/>
    </xf>
    <xf numFmtId="0" fontId="26" fillId="24" borderId="12" xfId="0" applyFont="1" applyFill="1" applyBorder="1" applyAlignment="1">
      <alignment vertical="center"/>
    </xf>
    <xf numFmtId="0" fontId="26" fillId="24" borderId="13" xfId="0" applyFont="1" applyFill="1" applyBorder="1" applyAlignment="1">
      <alignment vertical="center"/>
    </xf>
    <xf numFmtId="0" fontId="26" fillId="24" borderId="10" xfId="0" applyFont="1" applyFill="1" applyBorder="1" applyAlignment="1">
      <alignment vertical="center"/>
    </xf>
    <xf numFmtId="0" fontId="26" fillId="24" borderId="11" xfId="0" applyFont="1" applyFill="1" applyBorder="1" applyAlignment="1">
      <alignment vertical="center"/>
    </xf>
    <xf numFmtId="0" fontId="26" fillId="24" borderId="19" xfId="0" applyFont="1" applyFill="1" applyBorder="1" applyAlignment="1">
      <alignment vertical="center"/>
    </xf>
    <xf numFmtId="0" fontId="15" fillId="24" borderId="45" xfId="0" applyFont="1" applyFill="1" applyBorder="1" applyAlignment="1">
      <alignment horizontal="center" vertical="center"/>
    </xf>
    <xf numFmtId="0" fontId="15" fillId="24" borderId="47" xfId="0" applyFont="1" applyFill="1" applyBorder="1" applyAlignment="1">
      <alignment vertical="center"/>
    </xf>
    <xf numFmtId="0" fontId="0" fillId="24" borderId="34" xfId="0" applyFill="1" applyBorder="1" applyAlignment="1">
      <alignment vertical="center"/>
    </xf>
    <xf numFmtId="0" fontId="15" fillId="24" borderId="27" xfId="0" applyFont="1" applyFill="1" applyBorder="1" applyAlignment="1">
      <alignment vertical="center"/>
    </xf>
    <xf numFmtId="0" fontId="18" fillId="24" borderId="26" xfId="0" applyFont="1" applyFill="1" applyBorder="1" applyAlignment="1">
      <alignment horizontal="center" vertical="center"/>
    </xf>
    <xf numFmtId="0" fontId="0" fillId="24" borderId="26" xfId="0" applyFill="1" applyBorder="1"/>
    <xf numFmtId="0" fontId="15" fillId="24" borderId="27" xfId="0" applyFont="1" applyFill="1" applyBorder="1" applyAlignment="1">
      <alignment horizontal="left" vertical="center"/>
    </xf>
    <xf numFmtId="0" fontId="15" fillId="24" borderId="26" xfId="0" applyFont="1" applyFill="1" applyBorder="1" applyAlignment="1">
      <alignment horizontal="center" vertical="center"/>
    </xf>
    <xf numFmtId="0" fontId="9" fillId="24" borderId="26" xfId="0" applyFont="1" applyFill="1" applyBorder="1" applyAlignment="1">
      <alignment horizontal="center" vertical="center"/>
    </xf>
    <xf numFmtId="0" fontId="0" fillId="25" borderId="0" xfId="0" applyFill="1"/>
    <xf numFmtId="0" fontId="0" fillId="25" borderId="0" xfId="0" applyFill="1" applyAlignment="1">
      <alignment vertical="center"/>
    </xf>
    <xf numFmtId="0" fontId="12" fillId="25" borderId="0" xfId="0" applyFont="1" applyFill="1" applyAlignment="1">
      <alignment vertical="center"/>
    </xf>
    <xf numFmtId="0" fontId="8" fillId="0" borderId="17" xfId="0" applyFont="1" applyBorder="1" applyAlignment="1">
      <alignment horizontal="left" vertical="center"/>
    </xf>
    <xf numFmtId="0" fontId="12" fillId="0" borderId="24" xfId="0" applyFont="1" applyBorder="1" applyAlignment="1">
      <alignment horizontal="left" vertical="center" wrapText="1" indent="1"/>
    </xf>
    <xf numFmtId="0" fontId="12" fillId="0" borderId="0" xfId="0" applyFont="1" applyAlignment="1">
      <alignment horizontal="left" vertical="center" wrapText="1" indent="1"/>
    </xf>
    <xf numFmtId="0" fontId="15" fillId="24" borderId="43" xfId="0" applyFont="1" applyFill="1" applyBorder="1" applyAlignment="1">
      <alignment vertical="center"/>
    </xf>
    <xf numFmtId="0" fontId="15" fillId="24" borderId="46" xfId="0" applyFont="1" applyFill="1" applyBorder="1" applyAlignment="1">
      <alignment vertical="center"/>
    </xf>
    <xf numFmtId="0" fontId="15" fillId="24" borderId="44" xfId="0" applyFont="1" applyFill="1" applyBorder="1" applyAlignment="1">
      <alignment vertical="center"/>
    </xf>
    <xf numFmtId="0" fontId="15" fillId="24" borderId="45" xfId="0" applyFont="1" applyFill="1" applyBorder="1" applyAlignment="1">
      <alignment vertical="center"/>
    </xf>
    <xf numFmtId="0" fontId="15" fillId="24" borderId="50" xfId="0" applyFont="1" applyFill="1" applyBorder="1" applyAlignment="1">
      <alignment vertical="center"/>
    </xf>
    <xf numFmtId="0" fontId="38" fillId="0" borderId="25" xfId="0" applyFont="1" applyBorder="1" applyAlignment="1">
      <alignment horizontal="left" vertical="center" wrapText="1" indent="1"/>
    </xf>
    <xf numFmtId="0" fontId="15" fillId="24" borderId="34" xfId="0" applyFont="1" applyFill="1" applyBorder="1" applyAlignment="1">
      <alignment vertical="center"/>
    </xf>
    <xf numFmtId="0" fontId="0" fillId="0" borderId="0" xfId="0" applyAlignment="1">
      <alignment horizontal="left" vertical="center" indent="1"/>
    </xf>
    <xf numFmtId="0" fontId="15" fillId="24" borderId="19" xfId="0" applyFont="1" applyFill="1" applyBorder="1" applyAlignment="1">
      <alignment horizontal="center" vertical="center"/>
    </xf>
    <xf numFmtId="0" fontId="15" fillId="24" borderId="10" xfId="0" applyFont="1" applyFill="1" applyBorder="1" applyAlignment="1">
      <alignment horizontal="center"/>
    </xf>
    <xf numFmtId="0" fontId="26" fillId="24" borderId="13" xfId="0" applyFont="1" applyFill="1" applyBorder="1" applyAlignment="1">
      <alignment horizontal="center"/>
    </xf>
    <xf numFmtId="0" fontId="26" fillId="24" borderId="11" xfId="0" applyFont="1" applyFill="1" applyBorder="1" applyAlignment="1">
      <alignment horizontal="center"/>
    </xf>
    <xf numFmtId="0" fontId="15" fillId="24" borderId="12" xfId="0" applyFont="1" applyFill="1" applyBorder="1" applyAlignment="1">
      <alignment horizontal="center"/>
    </xf>
    <xf numFmtId="0" fontId="26" fillId="24" borderId="10" xfId="0" applyFont="1" applyFill="1" applyBorder="1" applyAlignment="1">
      <alignment horizontal="center"/>
    </xf>
    <xf numFmtId="0" fontId="26" fillId="24" borderId="35" xfId="0" applyFont="1" applyFill="1" applyBorder="1" applyAlignment="1">
      <alignment horizontal="center"/>
    </xf>
    <xf numFmtId="0" fontId="15" fillId="24" borderId="19" xfId="0" applyFont="1" applyFill="1" applyBorder="1" applyAlignment="1">
      <alignment horizontal="center"/>
    </xf>
    <xf numFmtId="0" fontId="15" fillId="24" borderId="11" xfId="0" applyFont="1" applyFill="1" applyBorder="1" applyAlignment="1">
      <alignment horizontal="center"/>
    </xf>
    <xf numFmtId="0" fontId="15" fillId="24" borderId="13" xfId="0" applyFont="1" applyFill="1" applyBorder="1" applyAlignment="1">
      <alignment horizontal="center"/>
    </xf>
    <xf numFmtId="0" fontId="15" fillId="24" borderId="14" xfId="0" applyFont="1" applyFill="1" applyBorder="1" applyAlignment="1">
      <alignment horizontal="center"/>
    </xf>
    <xf numFmtId="0" fontId="26" fillId="24" borderId="14" xfId="0" applyFont="1" applyFill="1" applyBorder="1" applyAlignment="1">
      <alignment horizontal="center"/>
    </xf>
    <xf numFmtId="0" fontId="26" fillId="24" borderId="11" xfId="0" applyFont="1" applyFill="1" applyBorder="1" applyAlignment="1">
      <alignment horizontal="center" vertical="center"/>
    </xf>
    <xf numFmtId="0" fontId="26" fillId="24" borderId="13" xfId="0" applyFont="1" applyFill="1" applyBorder="1" applyAlignment="1">
      <alignment horizontal="center" vertical="center"/>
    </xf>
    <xf numFmtId="0" fontId="27" fillId="24" borderId="11" xfId="0" applyFont="1" applyFill="1" applyBorder="1" applyAlignment="1">
      <alignment horizontal="center" vertical="center"/>
    </xf>
    <xf numFmtId="0" fontId="27" fillId="24" borderId="13" xfId="0" applyFont="1" applyFill="1" applyBorder="1" applyAlignment="1">
      <alignment horizontal="center" vertical="center"/>
    </xf>
    <xf numFmtId="0" fontId="27" fillId="24" borderId="10" xfId="0" applyFont="1" applyFill="1" applyBorder="1" applyAlignment="1">
      <alignment horizontal="center" vertical="center"/>
    </xf>
    <xf numFmtId="0" fontId="15" fillId="24" borderId="27" xfId="0" applyFont="1" applyFill="1" applyBorder="1" applyAlignment="1">
      <alignment horizontal="center" vertical="center"/>
    </xf>
    <xf numFmtId="0" fontId="7" fillId="0" borderId="47" xfId="0" applyFont="1" applyBorder="1" applyAlignment="1">
      <alignment horizontal="left" vertical="center"/>
    </xf>
    <xf numFmtId="0" fontId="16" fillId="26" borderId="16" xfId="0" applyFont="1" applyFill="1" applyBorder="1" applyAlignment="1">
      <alignment horizontal="center" vertical="center"/>
    </xf>
    <xf numFmtId="0" fontId="16" fillId="26" borderId="17" xfId="0" applyFont="1" applyFill="1" applyBorder="1" applyAlignment="1">
      <alignment horizontal="center" vertical="center"/>
    </xf>
    <xf numFmtId="0" fontId="16" fillId="0" borderId="54" xfId="0" applyFont="1" applyBorder="1" applyAlignment="1">
      <alignment horizontal="center" vertical="center"/>
    </xf>
    <xf numFmtId="0" fontId="16" fillId="0" borderId="16" xfId="0" applyFont="1" applyBorder="1" applyAlignment="1">
      <alignment horizontal="center" vertical="center"/>
    </xf>
    <xf numFmtId="0" fontId="16" fillId="0" borderId="55" xfId="0" applyFont="1" applyBorder="1" applyAlignment="1">
      <alignment horizontal="center" vertical="center"/>
    </xf>
    <xf numFmtId="0" fontId="16" fillId="0" borderId="17" xfId="0" applyFont="1" applyBorder="1" applyAlignment="1">
      <alignment horizontal="center" vertical="center"/>
    </xf>
    <xf numFmtId="0" fontId="24" fillId="0" borderId="56" xfId="0" applyFont="1" applyBorder="1" applyAlignment="1">
      <alignment horizontal="center" vertical="center"/>
    </xf>
    <xf numFmtId="0" fontId="16" fillId="0" borderId="20" xfId="0" applyFont="1" applyBorder="1" applyAlignment="1">
      <alignment horizontal="center" vertical="center"/>
    </xf>
    <xf numFmtId="0" fontId="16" fillId="0" borderId="51" xfId="0" applyFont="1" applyBorder="1" applyAlignment="1">
      <alignment horizontal="center" vertical="center"/>
    </xf>
    <xf numFmtId="0" fontId="7" fillId="24" borderId="16" xfId="0" applyFont="1" applyFill="1" applyBorder="1" applyAlignment="1" applyProtection="1">
      <alignment horizontal="center" vertical="center"/>
      <protection locked="0"/>
    </xf>
    <xf numFmtId="0" fontId="17" fillId="0" borderId="16" xfId="0" applyFont="1" applyBorder="1" applyAlignment="1">
      <alignment horizontal="left" vertical="center"/>
    </xf>
    <xf numFmtId="0" fontId="24" fillId="25" borderId="0" xfId="0" applyFont="1" applyFill="1" applyAlignment="1">
      <alignment horizontal="center" vertical="center"/>
    </xf>
    <xf numFmtId="0" fontId="14" fillId="0" borderId="0" xfId="0" applyFont="1" applyAlignment="1">
      <alignment horizontal="left" vertical="center"/>
    </xf>
    <xf numFmtId="0" fontId="14" fillId="0" borderId="21" xfId="0" applyFont="1" applyBorder="1" applyAlignment="1">
      <alignment horizontal="left" vertical="center" wrapText="1"/>
    </xf>
    <xf numFmtId="0" fontId="14" fillId="0" borderId="24" xfId="0" applyFont="1" applyBorder="1" applyAlignment="1">
      <alignment vertical="center"/>
    </xf>
    <xf numFmtId="0" fontId="14" fillId="0" borderId="18" xfId="0" applyFont="1" applyBorder="1" applyAlignment="1">
      <alignment vertical="center"/>
    </xf>
    <xf numFmtId="0" fontId="14" fillId="0" borderId="21" xfId="0" applyFont="1" applyBorder="1" applyAlignment="1">
      <alignment vertical="center"/>
    </xf>
    <xf numFmtId="0" fontId="14" fillId="0" borderId="24" xfId="0" applyFont="1" applyBorder="1" applyAlignment="1">
      <alignment horizontal="left" vertical="center" wrapText="1"/>
    </xf>
    <xf numFmtId="0" fontId="14" fillId="0" borderId="18" xfId="0" applyFont="1" applyBorder="1" applyAlignment="1">
      <alignment vertical="center" wrapText="1"/>
    </xf>
    <xf numFmtId="0" fontId="14" fillId="0" borderId="21" xfId="0" applyFont="1" applyBorder="1" applyAlignment="1">
      <alignment horizontal="left" vertical="center"/>
    </xf>
    <xf numFmtId="0" fontId="14" fillId="0" borderId="20" xfId="0" applyFont="1" applyBorder="1" applyAlignment="1">
      <alignment vertical="center" wrapText="1"/>
    </xf>
    <xf numFmtId="0" fontId="14" fillId="27" borderId="56" xfId="0" applyFont="1" applyFill="1" applyBorder="1" applyAlignment="1">
      <alignment vertical="center" wrapText="1"/>
    </xf>
    <xf numFmtId="0" fontId="14" fillId="27" borderId="40" xfId="0" applyFont="1" applyFill="1" applyBorder="1" applyAlignment="1">
      <alignment vertical="center" wrapText="1"/>
    </xf>
    <xf numFmtId="0" fontId="14" fillId="0" borderId="16" xfId="0" applyFont="1" applyBorder="1" applyAlignment="1">
      <alignment vertical="center" wrapText="1"/>
    </xf>
    <xf numFmtId="0" fontId="14" fillId="0" borderId="24" xfId="0" applyFont="1" applyBorder="1" applyAlignment="1">
      <alignment vertical="center" wrapText="1"/>
    </xf>
    <xf numFmtId="0" fontId="14" fillId="0" borderId="21" xfId="0" applyFont="1" applyBorder="1" applyAlignment="1">
      <alignment vertical="center" wrapText="1"/>
    </xf>
    <xf numFmtId="0" fontId="14" fillId="0" borderId="16" xfId="0" applyFont="1" applyBorder="1" applyAlignment="1">
      <alignment vertical="center"/>
    </xf>
    <xf numFmtId="0" fontId="14" fillId="0" borderId="16" xfId="0" applyFont="1" applyBorder="1" applyAlignment="1">
      <alignment horizontal="left" vertical="center" wrapText="1"/>
    </xf>
    <xf numFmtId="0" fontId="14" fillId="0" borderId="0" xfId="0" applyFont="1" applyAlignment="1">
      <alignment vertical="center" wrapText="1"/>
    </xf>
    <xf numFmtId="0" fontId="14" fillId="27" borderId="20" xfId="0" applyFont="1" applyFill="1" applyBorder="1" applyAlignment="1">
      <alignment vertical="center" wrapText="1"/>
    </xf>
    <xf numFmtId="0" fontId="14" fillId="27" borderId="18" xfId="0" applyFont="1" applyFill="1" applyBorder="1" applyAlignment="1">
      <alignment vertical="center" wrapText="1"/>
    </xf>
    <xf numFmtId="0" fontId="14" fillId="27" borderId="16" xfId="0" applyFont="1" applyFill="1" applyBorder="1" applyAlignment="1">
      <alignment vertical="center" wrapText="1"/>
    </xf>
    <xf numFmtId="0" fontId="14" fillId="27" borderId="21" xfId="0" applyFont="1" applyFill="1" applyBorder="1" applyAlignment="1">
      <alignment vertical="center" wrapText="1"/>
    </xf>
    <xf numFmtId="0" fontId="14" fillId="0" borderId="20" xfId="0" applyFont="1" applyBorder="1" applyAlignment="1">
      <alignment horizontal="left" vertical="center" wrapText="1"/>
    </xf>
    <xf numFmtId="0" fontId="14" fillId="0" borderId="22" xfId="0" applyFont="1" applyBorder="1" applyAlignment="1">
      <alignment vertical="center" wrapText="1"/>
    </xf>
    <xf numFmtId="0" fontId="14" fillId="0" borderId="56" xfId="0" applyFont="1" applyBorder="1" applyAlignment="1">
      <alignment horizontal="left" vertical="center" wrapText="1"/>
    </xf>
    <xf numFmtId="0" fontId="14" fillId="0" borderId="15" xfId="0" applyFont="1" applyBorder="1" applyAlignment="1">
      <alignment vertical="center" wrapText="1"/>
    </xf>
    <xf numFmtId="0" fontId="14" fillId="0" borderId="18" xfId="0" applyFont="1" applyBorder="1" applyAlignment="1">
      <alignment horizontal="left" vertical="center" wrapText="1"/>
    </xf>
    <xf numFmtId="0" fontId="14" fillId="0" borderId="24" xfId="0" applyFont="1" applyBorder="1" applyAlignment="1">
      <alignment horizontal="left" vertical="center"/>
    </xf>
    <xf numFmtId="0" fontId="14" fillId="0" borderId="18" xfId="0" applyFont="1" applyBorder="1" applyAlignment="1">
      <alignment horizontal="left" vertical="center"/>
    </xf>
    <xf numFmtId="0" fontId="14" fillId="25" borderId="24" xfId="0" applyFont="1" applyFill="1" applyBorder="1" applyAlignment="1">
      <alignment vertical="center" wrapText="1"/>
    </xf>
    <xf numFmtId="0" fontId="14" fillId="0" borderId="0" xfId="0" applyFont="1" applyAlignment="1">
      <alignment horizontal="left" vertical="center" wrapText="1"/>
    </xf>
    <xf numFmtId="0" fontId="14" fillId="0" borderId="20" xfId="0" applyFont="1" applyBorder="1" applyAlignment="1">
      <alignment horizontal="left" vertical="center"/>
    </xf>
    <xf numFmtId="0" fontId="14" fillId="0" borderId="0" xfId="0" applyFont="1" applyAlignment="1">
      <alignment vertical="center"/>
    </xf>
    <xf numFmtId="0" fontId="14" fillId="0" borderId="29" xfId="0" applyFont="1" applyBorder="1" applyAlignment="1">
      <alignment horizontal="left" vertical="center" wrapText="1"/>
    </xf>
    <xf numFmtId="0" fontId="14" fillId="0" borderId="60" xfId="0" applyFont="1" applyBorder="1" applyAlignment="1">
      <alignment vertical="center"/>
    </xf>
    <xf numFmtId="0" fontId="14" fillId="0" borderId="19" xfId="0" applyFont="1" applyBorder="1" applyAlignment="1">
      <alignment vertical="center" wrapText="1"/>
    </xf>
    <xf numFmtId="0" fontId="14" fillId="0" borderId="59" xfId="0" applyFont="1" applyBorder="1" applyAlignment="1">
      <alignment vertical="center" wrapText="1"/>
    </xf>
    <xf numFmtId="0" fontId="40" fillId="0" borderId="26" xfId="0" applyFont="1" applyBorder="1" applyAlignment="1">
      <alignment vertical="center" wrapText="1"/>
    </xf>
    <xf numFmtId="0" fontId="40" fillId="0" borderId="27" xfId="0" applyFont="1" applyBorder="1" applyAlignment="1">
      <alignment vertical="center" wrapText="1"/>
    </xf>
    <xf numFmtId="0" fontId="40" fillId="0" borderId="19" xfId="0" applyFont="1" applyBorder="1" applyAlignment="1">
      <alignment horizontal="left" vertical="center" wrapText="1"/>
    </xf>
    <xf numFmtId="0" fontId="40" fillId="0" borderId="26" xfId="0" applyFont="1" applyBorder="1" applyAlignment="1">
      <alignment horizontal="left" vertical="center" wrapText="1"/>
    </xf>
    <xf numFmtId="0" fontId="41" fillId="26" borderId="15" xfId="0" applyFont="1" applyFill="1" applyBorder="1" applyAlignment="1">
      <alignment vertical="center"/>
    </xf>
    <xf numFmtId="0" fontId="14" fillId="0" borderId="24" xfId="0" applyFont="1" applyBorder="1" applyAlignment="1">
      <alignment horizontal="left" vertical="center" wrapText="1" indent="1"/>
    </xf>
    <xf numFmtId="0" fontId="14" fillId="27" borderId="40" xfId="0" applyFont="1" applyFill="1" applyBorder="1" applyAlignment="1">
      <alignment vertical="center"/>
    </xf>
    <xf numFmtId="0" fontId="14" fillId="0" borderId="40" xfId="0" applyFont="1" applyBorder="1" applyAlignment="1">
      <alignment horizontal="left" vertical="center" wrapText="1" indent="1"/>
    </xf>
    <xf numFmtId="0" fontId="40" fillId="0" borderId="27" xfId="0" applyFont="1" applyBorder="1" applyAlignment="1">
      <alignment vertical="center"/>
    </xf>
    <xf numFmtId="0" fontId="40" fillId="0" borderId="26" xfId="0" applyFont="1" applyBorder="1" applyAlignment="1">
      <alignment vertical="center"/>
    </xf>
    <xf numFmtId="0" fontId="24" fillId="0" borderId="0" xfId="0" applyFont="1" applyAlignment="1">
      <alignment horizontal="center" vertical="center"/>
    </xf>
    <xf numFmtId="0" fontId="7" fillId="24" borderId="56" xfId="0" applyFont="1" applyFill="1" applyBorder="1" applyAlignment="1" applyProtection="1">
      <alignment horizontal="center" vertical="center"/>
      <protection locked="0"/>
    </xf>
    <xf numFmtId="0" fontId="40" fillId="0" borderId="34" xfId="0" applyFont="1" applyBorder="1" applyAlignment="1">
      <alignment horizontal="left" vertical="center" wrapText="1"/>
    </xf>
    <xf numFmtId="0" fontId="30" fillId="0" borderId="20" xfId="0" applyFont="1" applyBorder="1" applyAlignment="1">
      <alignment vertical="center"/>
    </xf>
    <xf numFmtId="0" fontId="14" fillId="25" borderId="20" xfId="0" applyFont="1" applyFill="1" applyBorder="1" applyAlignment="1">
      <alignment horizontal="left" vertical="center" wrapText="1"/>
    </xf>
    <xf numFmtId="0" fontId="40" fillId="0" borderId="34" xfId="0" applyFont="1" applyBorder="1" applyAlignment="1">
      <alignment vertical="center" wrapText="1"/>
    </xf>
    <xf numFmtId="0" fontId="14" fillId="25" borderId="51" xfId="0" applyFont="1" applyFill="1" applyBorder="1" applyAlignment="1">
      <alignment horizontal="left" vertical="center" wrapText="1"/>
    </xf>
    <xf numFmtId="0" fontId="14" fillId="25" borderId="16" xfId="0" applyFont="1" applyFill="1" applyBorder="1" applyAlignment="1">
      <alignment horizontal="left" vertical="center" wrapText="1"/>
    </xf>
    <xf numFmtId="0" fontId="40" fillId="0" borderId="47" xfId="0" applyFont="1" applyBorder="1" applyAlignment="1">
      <alignment vertical="center" wrapText="1"/>
    </xf>
    <xf numFmtId="0" fontId="0" fillId="24" borderId="47" xfId="0" applyFill="1" applyBorder="1" applyAlignment="1">
      <alignment horizontal="left" vertical="center"/>
    </xf>
    <xf numFmtId="0" fontId="30" fillId="0" borderId="20" xfId="0" applyFont="1" applyBorder="1" applyAlignment="1">
      <alignment horizontal="center" vertical="center"/>
    </xf>
    <xf numFmtId="0" fontId="41" fillId="26" borderId="16" xfId="0" applyFont="1" applyFill="1" applyBorder="1" applyAlignment="1">
      <alignment horizontal="left" vertical="center" wrapText="1"/>
    </xf>
    <xf numFmtId="0" fontId="40" fillId="0" borderId="47" xfId="0" applyFont="1" applyBorder="1" applyAlignment="1">
      <alignment horizontal="left" vertical="center" wrapText="1"/>
    </xf>
    <xf numFmtId="0" fontId="15" fillId="24" borderId="50" xfId="0" applyFont="1" applyFill="1" applyBorder="1" applyAlignment="1">
      <alignment horizontal="center" vertical="center"/>
    </xf>
    <xf numFmtId="0" fontId="30" fillId="24" borderId="20" xfId="0" applyFont="1" applyFill="1" applyBorder="1" applyAlignment="1" applyProtection="1">
      <alignment horizontal="center" vertical="center"/>
      <protection locked="0"/>
    </xf>
    <xf numFmtId="0" fontId="14" fillId="0" borderId="25" xfId="0" applyFont="1" applyBorder="1" applyAlignment="1">
      <alignment horizontal="left" vertical="center" wrapText="1" indent="1"/>
    </xf>
    <xf numFmtId="0" fontId="16" fillId="0" borderId="49" xfId="0" applyFont="1" applyBorder="1" applyAlignment="1">
      <alignment horizontal="center" vertical="center"/>
    </xf>
    <xf numFmtId="0" fontId="14" fillId="0" borderId="67" xfId="0" applyFont="1" applyBorder="1" applyAlignment="1">
      <alignment horizontal="left" vertical="center" wrapText="1" indent="1"/>
    </xf>
    <xf numFmtId="0" fontId="14" fillId="0" borderId="17" xfId="0" applyFont="1" applyBorder="1" applyAlignment="1">
      <alignment horizontal="left" vertical="center" wrapText="1"/>
    </xf>
    <xf numFmtId="0" fontId="40" fillId="0" borderId="27" xfId="0" applyFont="1" applyBorder="1" applyAlignment="1">
      <alignment horizontal="left" vertical="center" wrapText="1"/>
    </xf>
    <xf numFmtId="0" fontId="14" fillId="0" borderId="22" xfId="0" applyFont="1" applyBorder="1" applyAlignment="1">
      <alignment horizontal="left" vertical="center" wrapText="1" indent="1"/>
    </xf>
    <xf numFmtId="0" fontId="41" fillId="26" borderId="56" xfId="0" applyFont="1" applyFill="1" applyBorder="1" applyAlignment="1">
      <alignment horizontal="left" vertical="center" wrapText="1"/>
    </xf>
    <xf numFmtId="0" fontId="40" fillId="26" borderId="21" xfId="0" applyFont="1" applyFill="1" applyBorder="1" applyAlignment="1">
      <alignment horizontal="left" vertical="center" wrapText="1"/>
    </xf>
    <xf numFmtId="0" fontId="7" fillId="0" borderId="20" xfId="0" applyFont="1" applyBorder="1" applyAlignment="1">
      <alignment vertical="center"/>
    </xf>
    <xf numFmtId="0" fontId="0" fillId="0" borderId="65" xfId="0" applyBorder="1" applyAlignment="1">
      <alignment vertical="center"/>
    </xf>
    <xf numFmtId="0" fontId="14" fillId="27" borderId="16" xfId="0" applyFont="1" applyFill="1" applyBorder="1" applyAlignment="1">
      <alignment horizontal="left" vertical="center" wrapText="1"/>
    </xf>
    <xf numFmtId="0" fontId="49" fillId="0" borderId="18" xfId="0" applyFont="1" applyBorder="1" applyAlignment="1">
      <alignment horizontal="left" vertical="center" indent="1"/>
    </xf>
    <xf numFmtId="0" fontId="15" fillId="24" borderId="47" xfId="0" applyFont="1" applyFill="1" applyBorder="1" applyAlignment="1">
      <alignment horizontal="center" vertical="center"/>
    </xf>
    <xf numFmtId="0" fontId="18" fillId="24" borderId="34" xfId="0" applyFont="1" applyFill="1" applyBorder="1" applyAlignment="1">
      <alignment horizontal="center" vertical="center"/>
    </xf>
    <xf numFmtId="0" fontId="24" fillId="0" borderId="34" xfId="0" applyFont="1" applyBorder="1" applyAlignment="1">
      <alignment horizontal="center" vertical="center"/>
    </xf>
    <xf numFmtId="0" fontId="31" fillId="25" borderId="0" xfId="0" applyFont="1" applyFill="1" applyAlignment="1">
      <alignment vertical="center"/>
    </xf>
    <xf numFmtId="0" fontId="37" fillId="25" borderId="0" xfId="0" applyFont="1" applyFill="1" applyAlignment="1">
      <alignment vertical="center"/>
    </xf>
    <xf numFmtId="0" fontId="0" fillId="25" borderId="0" xfId="0" applyFill="1" applyAlignment="1" applyProtection="1">
      <alignment vertical="center"/>
      <protection locked="0"/>
    </xf>
    <xf numFmtId="0" fontId="23" fillId="25" borderId="0" xfId="0" applyFont="1" applyFill="1" applyAlignment="1">
      <alignment horizontal="center" vertical="center"/>
    </xf>
    <xf numFmtId="0" fontId="17" fillId="25" borderId="0" xfId="0" applyFont="1" applyFill="1" applyAlignment="1">
      <alignment horizontal="center" vertical="center"/>
    </xf>
    <xf numFmtId="0" fontId="15" fillId="24" borderId="58" xfId="0" applyFont="1" applyFill="1" applyBorder="1" applyAlignment="1">
      <alignment horizontal="center" vertical="center"/>
    </xf>
    <xf numFmtId="0" fontId="0" fillId="28" borderId="58" xfId="0" applyFill="1" applyBorder="1" applyAlignment="1">
      <alignment vertical="center"/>
    </xf>
    <xf numFmtId="0" fontId="0" fillId="29" borderId="58" xfId="0" applyFill="1" applyBorder="1" applyAlignment="1">
      <alignment vertical="center"/>
    </xf>
    <xf numFmtId="0" fontId="16" fillId="26" borderId="58" xfId="0" applyFont="1" applyFill="1" applyBorder="1" applyAlignment="1">
      <alignment horizontal="center" vertical="center"/>
    </xf>
    <xf numFmtId="0" fontId="0" fillId="30" borderId="58" xfId="0" applyFill="1" applyBorder="1" applyAlignment="1">
      <alignment vertical="center"/>
    </xf>
    <xf numFmtId="0" fontId="16" fillId="31" borderId="58" xfId="0" applyFont="1" applyFill="1" applyBorder="1" applyAlignment="1">
      <alignment horizontal="center" vertical="center"/>
    </xf>
    <xf numFmtId="0" fontId="0" fillId="27" borderId="58" xfId="0" applyFill="1" applyBorder="1" applyAlignment="1">
      <alignment vertical="center"/>
    </xf>
    <xf numFmtId="0" fontId="0" fillId="25" borderId="0" xfId="0" applyFill="1" applyAlignment="1">
      <alignment horizontal="center" vertical="center"/>
    </xf>
    <xf numFmtId="0" fontId="0" fillId="25" borderId="0" xfId="0" applyFill="1" applyAlignment="1">
      <alignment vertical="center" wrapText="1"/>
    </xf>
    <xf numFmtId="0" fontId="11" fillId="25" borderId="0" xfId="0" applyFont="1" applyFill="1" applyAlignment="1">
      <alignment horizontal="center" vertical="center"/>
    </xf>
    <xf numFmtId="0" fontId="40" fillId="25" borderId="0" xfId="0" applyFont="1" applyFill="1" applyAlignment="1">
      <alignment horizontal="center" vertical="center"/>
    </xf>
    <xf numFmtId="0" fontId="53" fillId="25" borderId="0" xfId="0" applyFont="1" applyFill="1" applyAlignment="1">
      <alignment vertical="center"/>
    </xf>
    <xf numFmtId="0" fontId="0" fillId="26" borderId="0" xfId="0" applyFill="1" applyAlignment="1">
      <alignment vertical="center"/>
    </xf>
    <xf numFmtId="0" fontId="0" fillId="26" borderId="0" xfId="0" applyFill="1"/>
    <xf numFmtId="0" fontId="8" fillId="26" borderId="0" xfId="0" applyFont="1" applyFill="1" applyAlignment="1">
      <alignment vertical="center" textRotation="90" wrapText="1"/>
    </xf>
    <xf numFmtId="0" fontId="46" fillId="26" borderId="0" xfId="0" applyFont="1" applyFill="1" applyAlignment="1">
      <alignment vertical="center"/>
    </xf>
    <xf numFmtId="0" fontId="0" fillId="26" borderId="19" xfId="0" applyFill="1" applyBorder="1" applyAlignment="1">
      <alignment vertical="center"/>
    </xf>
    <xf numFmtId="0" fontId="12" fillId="26" borderId="0" xfId="0" applyFont="1" applyFill="1" applyAlignment="1">
      <alignment vertical="center"/>
    </xf>
    <xf numFmtId="0" fontId="0" fillId="26" borderId="0" xfId="0" applyFill="1" applyAlignment="1">
      <alignment vertical="center" wrapText="1"/>
    </xf>
    <xf numFmtId="0" fontId="23" fillId="26" borderId="0" xfId="0" applyFont="1" applyFill="1" applyAlignment="1">
      <alignment horizontal="center" vertical="center"/>
    </xf>
    <xf numFmtId="0" fontId="7" fillId="26" borderId="10" xfId="0" applyFont="1" applyFill="1" applyBorder="1" applyAlignment="1">
      <alignment horizontal="center" textRotation="90"/>
    </xf>
    <xf numFmtId="0" fontId="7" fillId="26" borderId="11" xfId="0" applyFont="1" applyFill="1" applyBorder="1" applyAlignment="1">
      <alignment horizontal="center" textRotation="90"/>
    </xf>
    <xf numFmtId="0" fontId="17" fillId="26" borderId="0" xfId="0" applyFont="1" applyFill="1" applyAlignment="1">
      <alignment horizontal="center" vertical="center"/>
    </xf>
    <xf numFmtId="0" fontId="12" fillId="26" borderId="68" xfId="0" applyFont="1" applyFill="1" applyBorder="1" applyAlignment="1">
      <alignment vertical="center"/>
    </xf>
    <xf numFmtId="0" fontId="52" fillId="26" borderId="69" xfId="0" applyFont="1" applyFill="1" applyBorder="1" applyAlignment="1">
      <alignment vertical="center"/>
    </xf>
    <xf numFmtId="0" fontId="12" fillId="26" borderId="70" xfId="0" applyFont="1" applyFill="1" applyBorder="1" applyAlignment="1">
      <alignment vertical="center"/>
    </xf>
    <xf numFmtId="0" fontId="52" fillId="26" borderId="57" xfId="0" applyFont="1" applyFill="1" applyBorder="1" applyAlignment="1">
      <alignment vertical="center"/>
    </xf>
    <xf numFmtId="0" fontId="12" fillId="26" borderId="71" xfId="0" applyFont="1" applyFill="1" applyBorder="1" applyAlignment="1">
      <alignment vertical="center"/>
    </xf>
    <xf numFmtId="0" fontId="52" fillId="26" borderId="72" xfId="0" applyFont="1" applyFill="1" applyBorder="1" applyAlignment="1">
      <alignment vertical="center"/>
    </xf>
    <xf numFmtId="0" fontId="14" fillId="26" borderId="73" xfId="0" applyFont="1" applyFill="1" applyBorder="1" applyAlignment="1">
      <alignment horizontal="center" vertical="center"/>
    </xf>
    <xf numFmtId="164" fontId="14" fillId="26" borderId="74" xfId="37" applyNumberFormat="1" applyFont="1" applyFill="1" applyBorder="1" applyAlignment="1" applyProtection="1">
      <alignment horizontal="center" vertical="center"/>
    </xf>
    <xf numFmtId="0" fontId="51" fillId="26" borderId="60" xfId="0" applyFont="1" applyFill="1" applyBorder="1" applyAlignment="1">
      <alignment horizontal="center" vertical="center"/>
    </xf>
    <xf numFmtId="0" fontId="51" fillId="26" borderId="0" xfId="0" applyFont="1" applyFill="1" applyAlignment="1">
      <alignment vertical="center"/>
    </xf>
    <xf numFmtId="0" fontId="0" fillId="32" borderId="58" xfId="0" applyFill="1" applyBorder="1" applyAlignment="1">
      <alignment vertical="center"/>
    </xf>
    <xf numFmtId="49" fontId="7" fillId="0" borderId="56" xfId="0" applyNumberFormat="1" applyFont="1" applyBorder="1" applyAlignment="1">
      <alignment horizontal="left" vertical="center"/>
    </xf>
    <xf numFmtId="49" fontId="7" fillId="0" borderId="26" xfId="0" applyNumberFormat="1" applyFont="1" applyBorder="1" applyAlignment="1">
      <alignment horizontal="left" vertical="center"/>
    </xf>
    <xf numFmtId="49" fontId="7" fillId="0" borderId="40" xfId="0" applyNumberFormat="1" applyFont="1" applyBorder="1" applyAlignment="1">
      <alignment horizontal="left" vertical="center"/>
    </xf>
    <xf numFmtId="0" fontId="7" fillId="0" borderId="42" xfId="0" applyFont="1" applyBorder="1" applyAlignment="1">
      <alignment horizontal="left" vertical="center"/>
    </xf>
    <xf numFmtId="49" fontId="7" fillId="0" borderId="51" xfId="0" applyNumberFormat="1" applyFont="1" applyBorder="1" applyAlignment="1">
      <alignment horizontal="left" vertical="center"/>
    </xf>
    <xf numFmtId="49" fontId="7" fillId="0" borderId="16" xfId="0" applyNumberFormat="1" applyFont="1" applyBorder="1" applyAlignment="1">
      <alignment horizontal="left" vertical="center"/>
    </xf>
    <xf numFmtId="49" fontId="7" fillId="0" borderId="16" xfId="0" applyNumberFormat="1" applyFont="1" applyBorder="1" applyAlignment="1">
      <alignment vertical="center"/>
    </xf>
    <xf numFmtId="0" fontId="15" fillId="25" borderId="0" xfId="0" applyFont="1" applyFill="1" applyAlignment="1">
      <alignment vertical="center"/>
    </xf>
    <xf numFmtId="49" fontId="7" fillId="0" borderId="27" xfId="0" applyNumberFormat="1" applyFont="1" applyBorder="1" applyAlignment="1">
      <alignment horizontal="left" vertical="center"/>
    </xf>
    <xf numFmtId="0" fontId="5" fillId="25" borderId="0" xfId="0" applyFont="1" applyFill="1" applyAlignment="1">
      <alignment vertical="center"/>
    </xf>
    <xf numFmtId="0" fontId="5" fillId="26" borderId="0" xfId="0" applyFont="1" applyFill="1" applyAlignment="1">
      <alignment vertical="center"/>
    </xf>
    <xf numFmtId="0" fontId="5" fillId="0" borderId="0" xfId="0" applyFont="1" applyAlignment="1">
      <alignment vertical="center"/>
    </xf>
    <xf numFmtId="49" fontId="7" fillId="0" borderId="26" xfId="0" applyNumberFormat="1" applyFont="1" applyBorder="1" applyAlignment="1">
      <alignment horizontal="left" vertical="center" wrapText="1"/>
    </xf>
    <xf numFmtId="49" fontId="7" fillId="0" borderId="20" xfId="0" applyNumberFormat="1" applyFont="1" applyBorder="1" applyAlignment="1">
      <alignment horizontal="left" vertical="center"/>
    </xf>
    <xf numFmtId="49" fontId="7" fillId="26" borderId="16" xfId="0" applyNumberFormat="1" applyFont="1" applyFill="1" applyBorder="1" applyAlignment="1">
      <alignment horizontal="left" vertical="center"/>
    </xf>
    <xf numFmtId="49" fontId="7" fillId="26" borderId="20" xfId="0" applyNumberFormat="1" applyFont="1" applyFill="1" applyBorder="1" applyAlignment="1">
      <alignment horizontal="left" vertical="center"/>
    </xf>
    <xf numFmtId="49" fontId="7" fillId="0" borderId="34" xfId="0" applyNumberFormat="1" applyFont="1" applyBorder="1" applyAlignment="1">
      <alignment horizontal="left" vertical="center"/>
    </xf>
    <xf numFmtId="0" fontId="12" fillId="0" borderId="29" xfId="0" applyFont="1" applyBorder="1" applyAlignment="1">
      <alignment vertical="center" wrapText="1"/>
    </xf>
    <xf numFmtId="0" fontId="12" fillId="0" borderId="65" xfId="0" applyFont="1" applyBorder="1" applyAlignment="1">
      <alignment vertical="center" wrapText="1"/>
    </xf>
    <xf numFmtId="0" fontId="12" fillId="0" borderId="63" xfId="0" applyFont="1" applyBorder="1" applyAlignment="1">
      <alignment vertical="center" wrapText="1"/>
    </xf>
    <xf numFmtId="0" fontId="14" fillId="27" borderId="21" xfId="0" applyFont="1" applyFill="1" applyBorder="1" applyAlignment="1">
      <alignment horizontal="left" vertical="center" wrapText="1"/>
    </xf>
    <xf numFmtId="0" fontId="71" fillId="25" borderId="0" xfId="0" applyFont="1" applyFill="1" applyAlignment="1">
      <alignment vertical="center"/>
    </xf>
    <xf numFmtId="0" fontId="72" fillId="26" borderId="0" xfId="0" applyFont="1" applyFill="1" applyAlignment="1">
      <alignment vertical="center"/>
    </xf>
    <xf numFmtId="49" fontId="7" fillId="0" borderId="17" xfId="0" applyNumberFormat="1" applyFont="1" applyBorder="1" applyAlignment="1">
      <alignment horizontal="left" vertical="center"/>
    </xf>
    <xf numFmtId="0" fontId="40" fillId="26" borderId="0" xfId="0" applyFont="1" applyFill="1" applyAlignment="1">
      <alignment vertical="center"/>
    </xf>
    <xf numFmtId="0" fontId="14" fillId="27" borderId="56" xfId="0" applyFont="1" applyFill="1" applyBorder="1" applyAlignment="1">
      <alignment horizontal="left" vertical="center" wrapText="1"/>
    </xf>
    <xf numFmtId="0" fontId="14" fillId="27" borderId="40" xfId="0" applyFont="1" applyFill="1" applyBorder="1" applyAlignment="1">
      <alignment horizontal="left" vertical="center" wrapText="1"/>
    </xf>
    <xf numFmtId="0" fontId="14" fillId="27" borderId="15" xfId="0" applyFont="1" applyFill="1" applyBorder="1" applyAlignment="1">
      <alignment horizontal="left" vertical="center" wrapText="1"/>
    </xf>
    <xf numFmtId="0" fontId="14" fillId="0" borderId="40" xfId="0" applyFont="1" applyBorder="1" applyAlignment="1">
      <alignment horizontal="left" vertical="center" wrapText="1"/>
    </xf>
    <xf numFmtId="49" fontId="7" fillId="25" borderId="27" xfId="0" applyNumberFormat="1" applyFont="1" applyFill="1" applyBorder="1" applyAlignment="1">
      <alignment horizontal="left" vertical="center"/>
    </xf>
    <xf numFmtId="0" fontId="73" fillId="25" borderId="0" xfId="0" applyFont="1" applyFill="1" applyAlignment="1">
      <alignment vertical="center"/>
    </xf>
    <xf numFmtId="0" fontId="74" fillId="25" borderId="0" xfId="0" applyFont="1" applyFill="1" applyAlignment="1">
      <alignment vertical="center"/>
    </xf>
    <xf numFmtId="0" fontId="14" fillId="0" borderId="63" xfId="0" applyFont="1" applyBorder="1" applyAlignment="1">
      <alignment horizontal="left" vertical="center" wrapText="1" indent="1"/>
    </xf>
    <xf numFmtId="0" fontId="72" fillId="25" borderId="0" xfId="0" applyFont="1" applyFill="1" applyAlignment="1">
      <alignment vertical="center"/>
    </xf>
    <xf numFmtId="49" fontId="8" fillId="0" borderId="40" xfId="0" applyNumberFormat="1" applyFont="1" applyBorder="1" applyAlignment="1">
      <alignment horizontal="left" vertical="center"/>
    </xf>
    <xf numFmtId="49" fontId="8" fillId="0" borderId="15" xfId="0" applyNumberFormat="1" applyFont="1" applyBorder="1" applyAlignment="1">
      <alignment horizontal="left" vertical="center"/>
    </xf>
    <xf numFmtId="49" fontId="8" fillId="0" borderId="16" xfId="0" applyNumberFormat="1" applyFont="1" applyBorder="1" applyAlignment="1">
      <alignment horizontal="left" vertical="center"/>
    </xf>
    <xf numFmtId="49" fontId="0" fillId="0" borderId="17" xfId="0" applyNumberFormat="1" applyBorder="1" applyAlignment="1">
      <alignment horizontal="left" vertical="center"/>
    </xf>
    <xf numFmtId="49" fontId="7" fillId="25" borderId="40" xfId="0" applyNumberFormat="1" applyFont="1" applyFill="1" applyBorder="1" applyAlignment="1">
      <alignment horizontal="left" vertical="center"/>
    </xf>
    <xf numFmtId="49" fontId="0" fillId="0" borderId="42" xfId="0" applyNumberFormat="1" applyBorder="1" applyAlignment="1">
      <alignment horizontal="left" vertical="center"/>
    </xf>
    <xf numFmtId="0" fontId="14" fillId="0" borderId="16" xfId="0" applyFont="1" applyBorder="1" applyAlignment="1">
      <alignment horizontal="left" vertical="center" indent="1"/>
    </xf>
    <xf numFmtId="0" fontId="72" fillId="26" borderId="0" xfId="0" applyFont="1" applyFill="1"/>
    <xf numFmtId="0" fontId="5" fillId="26" borderId="0" xfId="0" applyFont="1" applyFill="1"/>
    <xf numFmtId="0" fontId="75" fillId="25" borderId="0" xfId="0" applyFont="1" applyFill="1" applyAlignment="1">
      <alignment horizontal="center" vertical="center"/>
    </xf>
    <xf numFmtId="0" fontId="47" fillId="0" borderId="21" xfId="0" applyFont="1" applyBorder="1" applyAlignment="1">
      <alignment horizontal="left" vertical="center" wrapText="1" indent="1"/>
    </xf>
    <xf numFmtId="0" fontId="76" fillId="26" borderId="0" xfId="0" applyFont="1" applyFill="1" applyAlignment="1">
      <alignment vertical="center"/>
    </xf>
    <xf numFmtId="49" fontId="7" fillId="0" borderId="25" xfId="0" applyNumberFormat="1" applyFont="1" applyBorder="1" applyAlignment="1">
      <alignment horizontal="left" vertical="center"/>
    </xf>
    <xf numFmtId="49" fontId="7" fillId="0" borderId="23" xfId="0" applyNumberFormat="1" applyFont="1" applyBorder="1" applyAlignment="1">
      <alignment horizontal="left" vertical="center"/>
    </xf>
    <xf numFmtId="49" fontId="7" fillId="0" borderId="22" xfId="0" applyNumberFormat="1" applyFont="1" applyBorder="1" applyAlignment="1">
      <alignment horizontal="left" vertical="center"/>
    </xf>
    <xf numFmtId="49" fontId="7" fillId="0" borderId="33" xfId="0" applyNumberFormat="1" applyFont="1" applyBorder="1" applyAlignment="1">
      <alignment horizontal="left" vertical="center"/>
    </xf>
    <xf numFmtId="49" fontId="7" fillId="26" borderId="22" xfId="0" applyNumberFormat="1" applyFont="1" applyFill="1" applyBorder="1" applyAlignment="1">
      <alignment horizontal="left" vertical="center"/>
    </xf>
    <xf numFmtId="49" fontId="7" fillId="25" borderId="16" xfId="0" applyNumberFormat="1" applyFont="1" applyFill="1" applyBorder="1" applyAlignment="1">
      <alignment horizontal="left" vertical="center"/>
    </xf>
    <xf numFmtId="49" fontId="48" fillId="0" borderId="17" xfId="0" applyNumberFormat="1" applyFont="1" applyBorder="1" applyAlignment="1">
      <alignment horizontal="left" vertical="center"/>
    </xf>
    <xf numFmtId="49" fontId="7" fillId="0" borderId="34" xfId="0" applyNumberFormat="1" applyFont="1" applyBorder="1" applyAlignment="1">
      <alignment horizontal="left" vertical="center" wrapText="1"/>
    </xf>
    <xf numFmtId="49" fontId="12" fillId="0" borderId="25"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24" xfId="0" applyNumberFormat="1" applyFont="1" applyBorder="1" applyAlignment="1">
      <alignment horizontal="left" vertical="center"/>
    </xf>
    <xf numFmtId="49" fontId="35" fillId="0" borderId="16" xfId="0" applyNumberFormat="1" applyFont="1" applyBorder="1" applyAlignment="1">
      <alignment horizontal="left" vertical="center"/>
    </xf>
    <xf numFmtId="49" fontId="7" fillId="0" borderId="64" xfId="0" applyNumberFormat="1" applyFont="1" applyBorder="1" applyAlignment="1">
      <alignment horizontal="left" vertical="center"/>
    </xf>
    <xf numFmtId="49" fontId="13" fillId="0" borderId="34" xfId="0" applyNumberFormat="1" applyFont="1" applyBorder="1" applyAlignment="1">
      <alignment horizontal="left" vertical="center"/>
    </xf>
    <xf numFmtId="49" fontId="7" fillId="0" borderId="27" xfId="0" applyNumberFormat="1" applyFont="1" applyBorder="1" applyAlignment="1">
      <alignment horizontal="left" vertical="center" wrapText="1"/>
    </xf>
    <xf numFmtId="49" fontId="12" fillId="0" borderId="16" xfId="0" applyNumberFormat="1" applyFont="1" applyBorder="1" applyAlignment="1">
      <alignment horizontal="left" vertical="center"/>
    </xf>
    <xf numFmtId="49" fontId="7" fillId="0" borderId="42" xfId="0" applyNumberFormat="1" applyFont="1" applyBorder="1" applyAlignment="1">
      <alignment horizontal="left" vertical="center"/>
    </xf>
    <xf numFmtId="49" fontId="7" fillId="0" borderId="25" xfId="0" applyNumberFormat="1" applyFont="1" applyBorder="1" applyAlignment="1">
      <alignment horizontal="left" vertical="center" wrapText="1"/>
    </xf>
    <xf numFmtId="0" fontId="7" fillId="0" borderId="21" xfId="0" applyFont="1" applyBorder="1" applyAlignment="1">
      <alignment horizontal="left" vertical="center"/>
    </xf>
    <xf numFmtId="49" fontId="7" fillId="0" borderId="47" xfId="0" applyNumberFormat="1" applyFont="1" applyBorder="1" applyAlignment="1">
      <alignment horizontal="left" vertical="center"/>
    </xf>
    <xf numFmtId="0" fontId="20" fillId="24" borderId="34" xfId="0" applyFont="1" applyFill="1" applyBorder="1" applyAlignment="1">
      <alignment horizontal="center" vertical="center"/>
    </xf>
    <xf numFmtId="0" fontId="14" fillId="0" borderId="63" xfId="0" applyFont="1" applyBorder="1" applyAlignment="1">
      <alignment vertical="center" wrapText="1"/>
    </xf>
    <xf numFmtId="49" fontId="13" fillId="0" borderId="26" xfId="0" applyNumberFormat="1" applyFont="1" applyBorder="1" applyAlignment="1">
      <alignment horizontal="left" vertical="center"/>
    </xf>
    <xf numFmtId="0" fontId="14" fillId="27" borderId="24" xfId="0" applyFont="1" applyFill="1" applyBorder="1" applyAlignment="1">
      <alignment horizontal="left" vertical="center" wrapText="1"/>
    </xf>
    <xf numFmtId="0" fontId="14" fillId="0" borderId="47" xfId="0" applyFont="1" applyBorder="1" applyAlignment="1">
      <alignment vertical="center" wrapText="1"/>
    </xf>
    <xf numFmtId="0" fontId="23" fillId="25" borderId="0" xfId="0" applyFont="1" applyFill="1" applyAlignment="1">
      <alignment horizontal="center" vertical="center" textRotation="90" wrapText="1"/>
    </xf>
    <xf numFmtId="49" fontId="13" fillId="0" borderId="33" xfId="0" applyNumberFormat="1" applyFont="1" applyBorder="1" applyAlignment="1">
      <alignment horizontal="left" vertical="center"/>
    </xf>
    <xf numFmtId="0" fontId="40" fillId="0" borderId="19" xfId="0" applyFont="1" applyBorder="1" applyAlignment="1">
      <alignment horizontal="left" vertical="center"/>
    </xf>
    <xf numFmtId="0" fontId="40" fillId="0" borderId="10" xfId="0" applyFont="1" applyBorder="1" applyAlignment="1">
      <alignment vertical="center"/>
    </xf>
    <xf numFmtId="0" fontId="40" fillId="0" borderId="27" xfId="0" applyFont="1" applyBorder="1" applyAlignment="1">
      <alignment horizontal="left" vertical="center"/>
    </xf>
    <xf numFmtId="49" fontId="7" fillId="25" borderId="34" xfId="0" applyNumberFormat="1" applyFont="1" applyFill="1" applyBorder="1" applyAlignment="1">
      <alignment horizontal="left" vertical="center" wrapText="1"/>
    </xf>
    <xf numFmtId="0" fontId="15" fillId="24" borderId="29" xfId="0" applyFont="1" applyFill="1" applyBorder="1" applyAlignment="1">
      <alignment vertical="center"/>
    </xf>
    <xf numFmtId="0" fontId="40" fillId="0" borderId="29" xfId="0" applyFont="1" applyBorder="1" applyAlignment="1">
      <alignment vertical="center" wrapText="1"/>
    </xf>
    <xf numFmtId="49" fontId="7" fillId="0" borderId="42" xfId="0" applyNumberFormat="1" applyFont="1" applyBorder="1" applyAlignment="1">
      <alignment horizontal="left" vertical="center" wrapText="1"/>
    </xf>
    <xf numFmtId="0" fontId="14" fillId="0" borderId="65" xfId="0" applyFont="1" applyBorder="1" applyAlignment="1">
      <alignment horizontal="left" vertical="center" wrapText="1" indent="1"/>
    </xf>
    <xf numFmtId="0" fontId="5" fillId="24" borderId="34" xfId="0" applyFont="1" applyFill="1" applyBorder="1" applyAlignment="1">
      <alignment vertical="center"/>
    </xf>
    <xf numFmtId="0" fontId="7" fillId="0" borderId="63" xfId="0" applyFont="1" applyBorder="1" applyAlignment="1">
      <alignment horizontal="center" vertical="center" wrapText="1"/>
    </xf>
    <xf numFmtId="0" fontId="7" fillId="0" borderId="34" xfId="0" applyFont="1" applyBorder="1" applyAlignment="1">
      <alignment horizontal="left" vertical="center"/>
    </xf>
    <xf numFmtId="49" fontId="8" fillId="0" borderId="65" xfId="0" applyNumberFormat="1" applyFont="1" applyBorder="1" applyAlignment="1">
      <alignment horizontal="left" vertical="center"/>
    </xf>
    <xf numFmtId="0" fontId="12" fillId="0" borderId="47" xfId="0" applyFont="1" applyBorder="1" applyAlignment="1">
      <alignment horizontal="left" vertical="center" wrapText="1" indent="1"/>
    </xf>
    <xf numFmtId="0" fontId="21" fillId="25" borderId="0" xfId="0" applyFont="1" applyFill="1" applyAlignment="1">
      <alignment vertical="center"/>
    </xf>
    <xf numFmtId="0" fontId="21" fillId="25" borderId="0" xfId="0" applyFont="1" applyFill="1" applyAlignment="1">
      <alignment horizontal="center" vertical="center"/>
    </xf>
    <xf numFmtId="0" fontId="21" fillId="25" borderId="0" xfId="0" applyFont="1" applyFill="1" applyAlignment="1">
      <alignment horizontal="right" vertical="center"/>
    </xf>
    <xf numFmtId="0" fontId="21" fillId="25" borderId="0" xfId="0" applyFont="1" applyFill="1" applyAlignment="1" applyProtection="1">
      <alignment vertical="center"/>
      <protection locked="0"/>
    </xf>
    <xf numFmtId="0" fontId="21" fillId="25" borderId="0" xfId="0" applyFont="1" applyFill="1" applyAlignment="1" applyProtection="1">
      <alignment horizontal="center" vertical="center"/>
      <protection locked="0"/>
    </xf>
    <xf numFmtId="0" fontId="21" fillId="25" borderId="0" xfId="0" applyFont="1" applyFill="1" applyAlignment="1" applyProtection="1">
      <alignment horizontal="right" vertical="center"/>
      <protection locked="0"/>
    </xf>
    <xf numFmtId="0" fontId="0" fillId="26" borderId="0" xfId="0" applyFill="1" applyAlignment="1">
      <alignment horizontal="center" vertical="center"/>
    </xf>
    <xf numFmtId="0" fontId="48" fillId="0" borderId="16" xfId="0" applyFont="1" applyBorder="1" applyAlignment="1">
      <alignment horizontal="left" vertical="center"/>
    </xf>
    <xf numFmtId="0" fontId="14" fillId="0" borderId="16" xfId="0" applyFont="1" applyBorder="1" applyAlignment="1">
      <alignment horizontal="left" vertical="center" wrapText="1" indent="1"/>
    </xf>
    <xf numFmtId="49" fontId="7" fillId="25" borderId="26" xfId="0" applyNumberFormat="1" applyFont="1" applyFill="1" applyBorder="1" applyAlignment="1">
      <alignment horizontal="left" vertical="center"/>
    </xf>
    <xf numFmtId="0" fontId="40" fillId="0" borderId="16" xfId="0" applyFont="1" applyBorder="1" applyAlignment="1">
      <alignment horizontal="left" vertical="center" wrapText="1"/>
    </xf>
    <xf numFmtId="0" fontId="41" fillId="0" borderId="16" xfId="0" applyFont="1" applyBorder="1" applyAlignment="1">
      <alignment horizontal="left" vertical="center" wrapText="1"/>
    </xf>
    <xf numFmtId="0" fontId="14" fillId="26" borderId="40" xfId="0" applyFont="1" applyFill="1" applyBorder="1" applyAlignment="1">
      <alignment horizontal="left" vertical="center" wrapText="1"/>
    </xf>
    <xf numFmtId="49" fontId="77" fillId="0" borderId="40" xfId="0" applyNumberFormat="1" applyFont="1" applyBorder="1" applyAlignment="1">
      <alignment horizontal="left" vertical="center"/>
    </xf>
    <xf numFmtId="0" fontId="0" fillId="0" borderId="63" xfId="0" applyBorder="1" applyAlignment="1">
      <alignment horizontal="left" vertical="center" indent="1"/>
    </xf>
    <xf numFmtId="0" fontId="40" fillId="0" borderId="29" xfId="0" applyFont="1" applyBorder="1" applyAlignment="1">
      <alignment horizontal="left" vertical="center" wrapText="1"/>
    </xf>
    <xf numFmtId="0" fontId="15" fillId="24" borderId="46" xfId="0" applyFont="1" applyFill="1" applyBorder="1" applyAlignment="1">
      <alignment horizontal="left" vertical="center"/>
    </xf>
    <xf numFmtId="0" fontId="15" fillId="24" borderId="43" xfId="0" applyFont="1" applyFill="1" applyBorder="1" applyAlignment="1">
      <alignment horizontal="left" vertical="center"/>
    </xf>
    <xf numFmtId="0" fontId="15" fillId="24" borderId="34" xfId="0" applyFont="1" applyFill="1" applyBorder="1" applyAlignment="1">
      <alignment horizontal="left" vertical="center"/>
    </xf>
    <xf numFmtId="0" fontId="0" fillId="24" borderId="34" xfId="0" applyFill="1" applyBorder="1" applyAlignment="1">
      <alignment horizontal="left" vertical="center"/>
    </xf>
    <xf numFmtId="0" fontId="51" fillId="26" borderId="0" xfId="0" applyFont="1" applyFill="1"/>
    <xf numFmtId="0" fontId="14" fillId="0" borderId="0" xfId="0" applyFont="1" applyAlignment="1">
      <alignment horizontal="left" vertical="center" indent="1"/>
    </xf>
    <xf numFmtId="0" fontId="11" fillId="26" borderId="0" xfId="0" applyFont="1" applyFill="1" applyAlignment="1">
      <alignment horizontal="center" vertical="center"/>
    </xf>
    <xf numFmtId="0" fontId="51" fillId="26" borderId="0" xfId="0" applyFont="1" applyFill="1" applyAlignment="1" applyProtection="1">
      <alignment vertical="center"/>
      <protection locked="0"/>
    </xf>
    <xf numFmtId="0" fontId="78" fillId="29" borderId="0" xfId="0" applyFont="1" applyFill="1" applyAlignment="1">
      <alignment vertical="center"/>
    </xf>
    <xf numFmtId="0" fontId="0" fillId="29" borderId="0" xfId="0" applyFill="1" applyAlignment="1">
      <alignment vertical="center" wrapText="1"/>
    </xf>
    <xf numFmtId="0" fontId="0" fillId="29" borderId="0" xfId="0" applyFill="1" applyAlignment="1">
      <alignment vertical="center"/>
    </xf>
    <xf numFmtId="0" fontId="21" fillId="25" borderId="0" xfId="0" applyFont="1" applyFill="1" applyAlignment="1">
      <alignment horizontal="right" vertical="center" indent="5"/>
    </xf>
    <xf numFmtId="0" fontId="21" fillId="25" borderId="0" xfId="0" applyFont="1" applyFill="1"/>
    <xf numFmtId="0" fontId="21" fillId="25" borderId="0" xfId="0" applyFont="1" applyFill="1" applyAlignment="1" applyProtection="1">
      <alignment horizontal="right" vertical="center" indent="6"/>
      <protection locked="0"/>
    </xf>
    <xf numFmtId="0" fontId="34" fillId="0" borderId="16" xfId="0" applyFont="1" applyBorder="1" applyAlignment="1">
      <alignment horizontal="center" vertical="center"/>
    </xf>
    <xf numFmtId="0" fontId="24" fillId="0" borderId="20" xfId="0" applyFont="1" applyBorder="1" applyAlignment="1">
      <alignment horizontal="center" vertical="center"/>
    </xf>
    <xf numFmtId="0" fontId="15" fillId="24" borderId="26" xfId="0" applyFont="1" applyFill="1" applyBorder="1" applyAlignment="1">
      <alignment horizontal="center"/>
    </xf>
    <xf numFmtId="0" fontId="24" fillId="0" borderId="42" xfId="0" applyFont="1" applyBorder="1" applyAlignment="1">
      <alignment horizontal="center" vertical="center"/>
    </xf>
    <xf numFmtId="49" fontId="13" fillId="0" borderId="51" xfId="0" applyNumberFormat="1" applyFont="1" applyBorder="1" applyAlignment="1">
      <alignment horizontal="left" vertical="center"/>
    </xf>
    <xf numFmtId="0" fontId="12" fillId="0" borderId="20" xfId="0" applyFont="1" applyBorder="1" applyAlignment="1">
      <alignment horizontal="center" vertical="center"/>
    </xf>
    <xf numFmtId="0" fontId="11" fillId="24" borderId="26" xfId="0" applyFont="1" applyFill="1" applyBorder="1" applyAlignment="1">
      <alignment horizontal="center" vertical="center"/>
    </xf>
    <xf numFmtId="0" fontId="17" fillId="25" borderId="20" xfId="0" applyFont="1" applyFill="1" applyBorder="1" applyAlignment="1">
      <alignment horizontal="center" vertical="center"/>
    </xf>
    <xf numFmtId="0" fontId="17" fillId="25" borderId="16" xfId="0" applyFont="1" applyFill="1" applyBorder="1" applyAlignment="1">
      <alignment horizontal="center" vertical="center"/>
    </xf>
    <xf numFmtId="0" fontId="17" fillId="0" borderId="16" xfId="0" applyFont="1" applyBorder="1" applyAlignment="1">
      <alignment horizontal="center" vertical="center"/>
    </xf>
    <xf numFmtId="0" fontId="17" fillId="0" borderId="49" xfId="0" applyFont="1" applyBorder="1" applyAlignment="1">
      <alignment horizontal="center" vertical="center"/>
    </xf>
    <xf numFmtId="0" fontId="17" fillId="0" borderId="20" xfId="0" applyFont="1" applyBorder="1" applyAlignment="1">
      <alignment horizontal="center" vertical="center"/>
    </xf>
    <xf numFmtId="0" fontId="24"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41" xfId="0" applyFont="1" applyBorder="1" applyAlignment="1">
      <alignment horizontal="center" vertical="center"/>
    </xf>
    <xf numFmtId="0" fontId="12" fillId="0" borderId="16" xfId="0" applyFont="1" applyBorder="1" applyAlignment="1">
      <alignment horizontal="center" vertical="center"/>
    </xf>
    <xf numFmtId="0" fontId="17" fillId="25" borderId="51" xfId="0" applyFont="1" applyFill="1" applyBorder="1" applyAlignment="1">
      <alignment horizontal="center" vertical="center"/>
    </xf>
    <xf numFmtId="0" fontId="24" fillId="0" borderId="17" xfId="0" applyFont="1" applyBorder="1" applyAlignment="1">
      <alignment horizontal="center" vertical="center"/>
    </xf>
    <xf numFmtId="0" fontId="18" fillId="0" borderId="16" xfId="0" applyFont="1" applyBorder="1" applyAlignment="1">
      <alignment horizontal="center" vertical="center"/>
    </xf>
    <xf numFmtId="0" fontId="17" fillId="0" borderId="51" xfId="0" applyFont="1" applyBorder="1" applyAlignment="1">
      <alignment horizontal="center" vertical="center"/>
    </xf>
    <xf numFmtId="0" fontId="11" fillId="24" borderId="34" xfId="0" applyFont="1" applyFill="1" applyBorder="1" applyAlignment="1">
      <alignment horizontal="center" vertical="center"/>
    </xf>
    <xf numFmtId="0" fontId="24" fillId="25" borderId="16" xfId="0" applyFont="1" applyFill="1" applyBorder="1" applyAlignment="1">
      <alignment horizontal="center" vertical="center"/>
    </xf>
    <xf numFmtId="0" fontId="24" fillId="0" borderId="51" xfId="0" applyFont="1" applyBorder="1" applyAlignment="1">
      <alignment horizontal="center" vertical="center"/>
    </xf>
    <xf numFmtId="0" fontId="24" fillId="0" borderId="16" xfId="0" applyFont="1" applyBorder="1" applyAlignment="1">
      <alignment horizontal="center" vertical="center" wrapText="1"/>
    </xf>
    <xf numFmtId="0" fontId="17" fillId="0" borderId="54" xfId="0" applyFont="1" applyBorder="1" applyAlignment="1">
      <alignment horizontal="center" vertical="center"/>
    </xf>
    <xf numFmtId="0" fontId="12" fillId="0" borderId="42" xfId="0" applyFont="1" applyBorder="1" applyAlignment="1">
      <alignment horizontal="center" vertical="center"/>
    </xf>
    <xf numFmtId="0" fontId="15" fillId="24" borderId="34" xfId="0" applyFont="1" applyFill="1" applyBorder="1" applyAlignment="1">
      <alignment horizontal="center" vertical="center"/>
    </xf>
    <xf numFmtId="0" fontId="12" fillId="0" borderId="0" xfId="0" applyFont="1" applyAlignment="1">
      <alignment horizontal="center" vertical="center" textRotation="90"/>
    </xf>
    <xf numFmtId="0" fontId="24" fillId="0" borderId="0" xfId="0" applyFont="1" applyAlignment="1">
      <alignment horizontal="center" vertical="center" wrapText="1"/>
    </xf>
    <xf numFmtId="0" fontId="7" fillId="0" borderId="10" xfId="0" applyFont="1" applyBorder="1" applyAlignment="1">
      <alignment horizontal="center" vertical="center" textRotation="90"/>
    </xf>
    <xf numFmtId="0" fontId="26" fillId="24" borderId="26" xfId="0" applyFont="1" applyFill="1" applyBorder="1" applyAlignment="1">
      <alignment horizontal="center"/>
    </xf>
    <xf numFmtId="0" fontId="27" fillId="24" borderId="26" xfId="0" applyFont="1" applyFill="1" applyBorder="1" applyAlignment="1">
      <alignment horizontal="center" vertical="center"/>
    </xf>
    <xf numFmtId="0" fontId="14" fillId="0" borderId="63" xfId="0" applyFont="1" applyBorder="1" applyAlignment="1">
      <alignment vertical="center"/>
    </xf>
    <xf numFmtId="0" fontId="7" fillId="0" borderId="27" xfId="0" applyFont="1" applyBorder="1" applyAlignment="1">
      <alignment horizontal="center" vertical="center" textRotation="90"/>
    </xf>
    <xf numFmtId="0" fontId="7" fillId="0" borderId="26" xfId="0" applyFont="1" applyBorder="1" applyAlignment="1">
      <alignment horizontal="right" vertical="center" textRotation="90" wrapText="1"/>
    </xf>
    <xf numFmtId="0" fontId="29" fillId="0" borderId="26" xfId="0" applyFont="1" applyBorder="1" applyAlignment="1">
      <alignment horizontal="center" textRotation="90"/>
    </xf>
    <xf numFmtId="0" fontId="15" fillId="24" borderId="29" xfId="0" applyFont="1" applyFill="1" applyBorder="1" applyAlignment="1">
      <alignment horizontal="center" vertical="center"/>
    </xf>
    <xf numFmtId="0" fontId="40" fillId="0" borderId="47" xfId="0" applyFont="1" applyBorder="1" applyAlignment="1">
      <alignment vertical="center"/>
    </xf>
    <xf numFmtId="0" fontId="27" fillId="24" borderId="46" xfId="0" applyFont="1" applyFill="1" applyBorder="1" applyAlignment="1">
      <alignment horizontal="center" vertical="center"/>
    </xf>
    <xf numFmtId="0" fontId="27" fillId="24" borderId="45" xfId="0" applyFont="1" applyFill="1" applyBorder="1" applyAlignment="1">
      <alignment horizontal="center" vertical="center"/>
    </xf>
    <xf numFmtId="0" fontId="27" fillId="24" borderId="43" xfId="0" applyFont="1" applyFill="1" applyBorder="1" applyAlignment="1">
      <alignment horizontal="center" vertical="center"/>
    </xf>
    <xf numFmtId="0" fontId="27" fillId="24" borderId="34" xfId="0" applyFont="1" applyFill="1" applyBorder="1" applyAlignment="1">
      <alignment horizontal="center" vertical="center"/>
    </xf>
    <xf numFmtId="0" fontId="26" fillId="24" borderId="46" xfId="0" applyFont="1" applyFill="1" applyBorder="1" applyAlignment="1">
      <alignment horizontal="center" vertical="center"/>
    </xf>
    <xf numFmtId="0" fontId="26" fillId="24" borderId="45" xfId="0" applyFont="1" applyFill="1" applyBorder="1" applyAlignment="1">
      <alignment horizontal="center" vertical="center"/>
    </xf>
    <xf numFmtId="0" fontId="11" fillId="0" borderId="26" xfId="0" applyFont="1" applyBorder="1" applyAlignment="1">
      <alignment horizontal="center" textRotation="90"/>
    </xf>
    <xf numFmtId="0" fontId="17" fillId="0" borderId="23" xfId="0" applyFont="1" applyBorder="1" applyAlignment="1">
      <alignment horizontal="center" vertical="center"/>
    </xf>
    <xf numFmtId="0" fontId="17" fillId="0" borderId="25" xfId="0" applyFont="1" applyBorder="1" applyAlignment="1">
      <alignment horizontal="center" vertical="center"/>
    </xf>
    <xf numFmtId="0" fontId="17" fillId="0" borderId="55" xfId="0" applyFont="1" applyBorder="1" applyAlignment="1">
      <alignment horizontal="center" vertical="center"/>
    </xf>
    <xf numFmtId="0" fontId="17" fillId="0" borderId="33" xfId="0" applyFont="1" applyBorder="1" applyAlignment="1">
      <alignment horizontal="center" vertical="center"/>
    </xf>
    <xf numFmtId="0" fontId="17" fillId="25" borderId="17" xfId="0" applyFont="1" applyFill="1" applyBorder="1" applyAlignment="1">
      <alignment horizontal="center" vertical="center"/>
    </xf>
    <xf numFmtId="0" fontId="14" fillId="0" borderId="42" xfId="0" applyFont="1" applyBorder="1" applyAlignment="1">
      <alignment horizontal="left" vertical="center" indent="1"/>
    </xf>
    <xf numFmtId="49" fontId="7" fillId="25" borderId="47" xfId="0" applyNumberFormat="1" applyFont="1" applyFill="1" applyBorder="1" applyAlignment="1">
      <alignment horizontal="left" vertical="center"/>
    </xf>
    <xf numFmtId="0" fontId="9" fillId="24" borderId="34" xfId="0" applyFont="1" applyFill="1" applyBorder="1" applyAlignment="1">
      <alignment horizontal="center" vertical="center"/>
    </xf>
    <xf numFmtId="0" fontId="12" fillId="0" borderId="63" xfId="0" applyFont="1" applyBorder="1" applyAlignment="1">
      <alignment horizontal="left" vertical="center" wrapText="1" indent="1"/>
    </xf>
    <xf numFmtId="0" fontId="24" fillId="25" borderId="42" xfId="0" applyFont="1" applyFill="1" applyBorder="1" applyAlignment="1">
      <alignment horizontal="center" vertical="center"/>
    </xf>
    <xf numFmtId="0" fontId="7" fillId="0" borderId="42" xfId="0" applyFont="1" applyBorder="1" applyAlignment="1">
      <alignment horizontal="left" vertical="center" wrapText="1"/>
    </xf>
    <xf numFmtId="0" fontId="0" fillId="0" borderId="42" xfId="0" applyBorder="1" applyAlignment="1">
      <alignment horizontal="left" vertical="center"/>
    </xf>
    <xf numFmtId="0" fontId="15" fillId="24" borderId="47" xfId="0" applyFont="1" applyFill="1" applyBorder="1" applyAlignment="1">
      <alignment horizontal="left" vertical="center"/>
    </xf>
    <xf numFmtId="49" fontId="7" fillId="0" borderId="67" xfId="0" applyNumberFormat="1" applyFont="1" applyBorder="1" applyAlignment="1">
      <alignment horizontal="left" vertical="center"/>
    </xf>
    <xf numFmtId="0" fontId="14" fillId="0" borderId="29" xfId="0" applyFont="1" applyBorder="1" applyAlignment="1">
      <alignment horizontal="left" vertical="center" wrapText="1" indent="1"/>
    </xf>
    <xf numFmtId="0" fontId="12" fillId="0" borderId="0" xfId="0" applyFont="1" applyAlignment="1">
      <alignment horizontal="center" vertical="center"/>
    </xf>
    <xf numFmtId="49" fontId="17" fillId="0" borderId="26" xfId="0" applyNumberFormat="1" applyFont="1" applyBorder="1" applyAlignment="1">
      <alignment vertical="center"/>
    </xf>
    <xf numFmtId="49" fontId="7" fillId="0" borderId="20" xfId="0" applyNumberFormat="1" applyFont="1" applyBorder="1" applyAlignment="1">
      <alignment vertical="center"/>
    </xf>
    <xf numFmtId="49" fontId="7" fillId="0" borderId="16" xfId="0" applyNumberFormat="1" applyFont="1" applyBorder="1" applyAlignment="1">
      <alignment vertical="center" wrapText="1"/>
    </xf>
    <xf numFmtId="0" fontId="12" fillId="0" borderId="26" xfId="0" applyFont="1" applyBorder="1" applyAlignment="1">
      <alignment horizontal="center" vertical="center"/>
    </xf>
    <xf numFmtId="49" fontId="7" fillId="0" borderId="42" xfId="0" applyNumberFormat="1" applyFont="1" applyBorder="1" applyAlignment="1">
      <alignment vertical="center"/>
    </xf>
    <xf numFmtId="0" fontId="7" fillId="24" borderId="20" xfId="0" applyFont="1" applyFill="1" applyBorder="1" applyAlignment="1" applyProtection="1">
      <alignment horizontal="center" vertical="center"/>
      <protection locked="0"/>
    </xf>
    <xf numFmtId="0" fontId="52" fillId="26" borderId="0" xfId="0" applyFont="1" applyFill="1" applyAlignment="1">
      <alignment vertical="center"/>
    </xf>
    <xf numFmtId="0" fontId="14" fillId="26" borderId="0" xfId="0" applyFont="1" applyFill="1" applyAlignment="1">
      <alignment vertical="center"/>
    </xf>
    <xf numFmtId="0" fontId="24" fillId="34" borderId="0" xfId="0" applyFont="1" applyFill="1" applyAlignment="1">
      <alignment horizontal="center" vertical="center"/>
    </xf>
    <xf numFmtId="0" fontId="12" fillId="24" borderId="26" xfId="0" applyFont="1" applyFill="1" applyBorder="1" applyAlignment="1">
      <alignment horizontal="center" vertical="center"/>
    </xf>
    <xf numFmtId="49" fontId="17" fillId="0" borderId="26" xfId="0" applyNumberFormat="1" applyFont="1" applyBorder="1" applyAlignment="1">
      <alignment horizontal="left" vertical="center"/>
    </xf>
    <xf numFmtId="0" fontId="0" fillId="34" borderId="0" xfId="0" applyFill="1"/>
    <xf numFmtId="0" fontId="0" fillId="34" borderId="0" xfId="0" applyFill="1" applyAlignment="1">
      <alignment vertical="center"/>
    </xf>
    <xf numFmtId="0" fontId="13" fillId="34" borderId="0" xfId="0" applyFont="1" applyFill="1" applyAlignment="1">
      <alignment horizontal="left" vertical="center"/>
    </xf>
    <xf numFmtId="0" fontId="24" fillId="34" borderId="24" xfId="0" applyFont="1" applyFill="1" applyBorder="1" applyAlignment="1">
      <alignment horizontal="center" vertical="center"/>
    </xf>
    <xf numFmtId="0" fontId="13" fillId="34" borderId="26" xfId="0" applyFont="1" applyFill="1" applyBorder="1" applyAlignment="1">
      <alignment horizontal="left" vertical="center"/>
    </xf>
    <xf numFmtId="0" fontId="24" fillId="34" borderId="36" xfId="0" applyFont="1" applyFill="1" applyBorder="1" applyAlignment="1">
      <alignment horizontal="center" vertical="center"/>
    </xf>
    <xf numFmtId="0" fontId="28" fillId="34" borderId="0" xfId="0" applyFont="1" applyFill="1" applyAlignment="1">
      <alignment horizontal="center" vertical="center"/>
    </xf>
    <xf numFmtId="0" fontId="14" fillId="35" borderId="21" xfId="0" applyFont="1" applyFill="1" applyBorder="1" applyAlignment="1">
      <alignment horizontal="left" vertical="center" wrapText="1"/>
    </xf>
    <xf numFmtId="0" fontId="7" fillId="0" borderId="20" xfId="0" applyFont="1" applyBorder="1" applyAlignment="1">
      <alignment horizontal="center" vertical="center"/>
    </xf>
    <xf numFmtId="0" fontId="14" fillId="34" borderId="24" xfId="0" applyFont="1" applyFill="1" applyBorder="1" applyAlignment="1">
      <alignment horizontal="left" vertical="center" wrapText="1"/>
    </xf>
    <xf numFmtId="0" fontId="17" fillId="0" borderId="94" xfId="0" applyFont="1" applyBorder="1" applyAlignment="1">
      <alignment horizontal="center" vertical="center"/>
    </xf>
    <xf numFmtId="49" fontId="7" fillId="25" borderId="56" xfId="0" applyNumberFormat="1" applyFont="1" applyFill="1" applyBorder="1" applyAlignment="1">
      <alignment horizontal="left" vertical="center"/>
    </xf>
    <xf numFmtId="0" fontId="14" fillId="25" borderId="25" xfId="0" applyFont="1" applyFill="1" applyBorder="1" applyAlignment="1">
      <alignment horizontal="left" vertical="center" wrapText="1"/>
    </xf>
    <xf numFmtId="0" fontId="14" fillId="0" borderId="25" xfId="0" applyFont="1" applyBorder="1" applyAlignment="1">
      <alignment horizontal="left" vertical="center" wrapText="1"/>
    </xf>
    <xf numFmtId="0" fontId="15" fillId="24" borderId="19" xfId="0" applyFont="1" applyFill="1" applyBorder="1" applyAlignment="1">
      <alignment horizontal="left" vertical="center"/>
    </xf>
    <xf numFmtId="0" fontId="14" fillId="34" borderId="21" xfId="0" applyFont="1" applyFill="1" applyBorder="1" applyAlignment="1">
      <alignment horizontal="left" vertical="center" wrapText="1"/>
    </xf>
    <xf numFmtId="0" fontId="14" fillId="34" borderId="21" xfId="0" applyFont="1" applyFill="1" applyBorder="1" applyAlignment="1">
      <alignment horizontal="left" vertical="top" wrapText="1"/>
    </xf>
    <xf numFmtId="0" fontId="7" fillId="0" borderId="16" xfId="0" applyFont="1" applyBorder="1" applyAlignment="1">
      <alignment vertical="center"/>
    </xf>
    <xf numFmtId="49" fontId="7" fillId="0" borderId="54" xfId="0" applyNumberFormat="1" applyFont="1" applyBorder="1" applyAlignment="1">
      <alignment horizontal="left" vertical="center"/>
    </xf>
    <xf numFmtId="0" fontId="12" fillId="24" borderId="34" xfId="0" applyFont="1" applyFill="1" applyBorder="1" applyAlignment="1">
      <alignment horizontal="center" vertical="center"/>
    </xf>
    <xf numFmtId="0" fontId="81" fillId="0" borderId="16" xfId="0" applyFont="1" applyBorder="1" applyAlignment="1">
      <alignment horizontal="left" vertical="center" wrapText="1"/>
    </xf>
    <xf numFmtId="0" fontId="14" fillId="0" borderId="22" xfId="0" applyFont="1" applyBorder="1" applyAlignment="1">
      <alignment horizontal="left" vertical="center" wrapText="1"/>
    </xf>
    <xf numFmtId="0" fontId="80" fillId="0" borderId="19" xfId="0" applyFont="1" applyBorder="1" applyAlignment="1">
      <alignment horizontal="left" vertical="center" wrapText="1"/>
    </xf>
    <xf numFmtId="0" fontId="7" fillId="25" borderId="16" xfId="0" applyFont="1" applyFill="1" applyBorder="1" applyAlignment="1">
      <alignment horizontal="left" vertical="center"/>
    </xf>
    <xf numFmtId="0" fontId="14" fillId="0" borderId="61" xfId="0" applyFont="1" applyBorder="1" applyAlignment="1">
      <alignment horizontal="left" vertical="center" wrapText="1"/>
    </xf>
    <xf numFmtId="0" fontId="12" fillId="0" borderId="16" xfId="0" applyFont="1" applyBorder="1" applyAlignment="1">
      <alignment horizontal="left" vertical="center"/>
    </xf>
    <xf numFmtId="0" fontId="14" fillId="0" borderId="29" xfId="0" applyFont="1" applyBorder="1" applyAlignment="1">
      <alignment horizontal="left" vertical="center" indent="1"/>
    </xf>
    <xf numFmtId="0" fontId="14" fillId="36" borderId="22" xfId="0" applyFont="1" applyFill="1" applyBorder="1" applyAlignment="1">
      <alignment horizontal="left" vertical="center" wrapText="1"/>
    </xf>
    <xf numFmtId="1" fontId="7" fillId="0" borderId="16" xfId="0" applyNumberFormat="1" applyFont="1" applyBorder="1" applyAlignment="1">
      <alignment vertical="center"/>
    </xf>
    <xf numFmtId="214" fontId="7" fillId="0" borderId="16" xfId="0" applyNumberFormat="1" applyFont="1" applyBorder="1" applyAlignment="1">
      <alignment vertical="center" wrapText="1"/>
    </xf>
    <xf numFmtId="1" fontId="7" fillId="0" borderId="20" xfId="0" applyNumberFormat="1" applyFont="1" applyBorder="1" applyAlignment="1">
      <alignment vertical="center"/>
    </xf>
    <xf numFmtId="0" fontId="14" fillId="0" borderId="29" xfId="0" applyFont="1" applyBorder="1" applyAlignment="1">
      <alignment vertical="center" wrapText="1"/>
    </xf>
    <xf numFmtId="0" fontId="40" fillId="0" borderId="63" xfId="0" applyFont="1" applyBorder="1" applyAlignment="1">
      <alignment horizontal="center" vertical="center" wrapText="1"/>
    </xf>
    <xf numFmtId="0" fontId="7" fillId="0" borderId="65" xfId="0" applyFont="1" applyBorder="1" applyAlignment="1">
      <alignment vertical="center" wrapText="1"/>
    </xf>
    <xf numFmtId="0" fontId="12" fillId="0" borderId="67" xfId="0" applyFont="1" applyBorder="1" applyAlignment="1">
      <alignment horizontal="center" vertical="center"/>
    </xf>
    <xf numFmtId="0" fontId="8" fillId="0" borderId="63" xfId="0" applyFont="1" applyBorder="1" applyAlignment="1">
      <alignment horizontal="center" vertical="center"/>
    </xf>
    <xf numFmtId="49" fontId="17" fillId="0" borderId="34" xfId="0" applyNumberFormat="1" applyFont="1" applyBorder="1" applyAlignment="1">
      <alignment vertical="center"/>
    </xf>
    <xf numFmtId="49" fontId="7" fillId="36" borderId="16" xfId="0" applyNumberFormat="1" applyFont="1" applyFill="1" applyBorder="1" applyAlignment="1">
      <alignment horizontal="left" vertical="center"/>
    </xf>
    <xf numFmtId="0" fontId="14" fillId="36" borderId="16" xfId="0" applyFont="1" applyFill="1" applyBorder="1" applyAlignment="1">
      <alignment horizontal="left" vertical="center" wrapText="1"/>
    </xf>
    <xf numFmtId="0" fontId="71" fillId="34" borderId="0" xfId="0" applyFont="1" applyFill="1" applyAlignment="1">
      <alignment vertical="center"/>
    </xf>
    <xf numFmtId="0" fontId="16" fillId="0" borderId="95" xfId="0" applyFont="1" applyBorder="1" applyAlignment="1">
      <alignment horizontal="center" vertical="center"/>
    </xf>
    <xf numFmtId="0" fontId="16" fillId="34" borderId="24" xfId="0" applyFont="1" applyFill="1" applyBorder="1" applyAlignment="1">
      <alignment horizontal="center" vertical="center"/>
    </xf>
    <xf numFmtId="0" fontId="17" fillId="34" borderId="25" xfId="0" applyFont="1" applyFill="1" applyBorder="1" applyAlignment="1">
      <alignment horizontal="center" vertical="center"/>
    </xf>
    <xf numFmtId="0" fontId="9" fillId="34" borderId="0" xfId="0" applyFont="1" applyFill="1" applyAlignment="1">
      <alignment horizontal="left" vertical="center"/>
    </xf>
    <xf numFmtId="0" fontId="9" fillId="25" borderId="0" xfId="0" applyFont="1" applyFill="1" applyAlignment="1">
      <alignment horizontal="left" vertical="center"/>
    </xf>
    <xf numFmtId="49" fontId="7" fillId="34" borderId="51" xfId="0" applyNumberFormat="1" applyFont="1" applyFill="1" applyBorder="1" applyAlignment="1">
      <alignment horizontal="left" vertical="center"/>
    </xf>
    <xf numFmtId="0" fontId="40" fillId="34" borderId="0" xfId="0" applyFont="1" applyFill="1" applyAlignment="1">
      <alignment vertical="center" wrapText="1"/>
    </xf>
    <xf numFmtId="0" fontId="14" fillId="0" borderId="61" xfId="0" applyFont="1" applyBorder="1" applyAlignment="1">
      <alignment vertical="center" wrapText="1"/>
    </xf>
    <xf numFmtId="0" fontId="7" fillId="24" borderId="54" xfId="0" applyFont="1" applyFill="1" applyBorder="1" applyAlignment="1" applyProtection="1">
      <alignment horizontal="center" vertical="center"/>
      <protection locked="0"/>
    </xf>
    <xf numFmtId="0" fontId="21" fillId="34" borderId="0" xfId="0" applyFont="1" applyFill="1" applyAlignment="1">
      <alignment vertical="center"/>
    </xf>
    <xf numFmtId="0" fontId="9" fillId="26" borderId="0" xfId="0" applyFont="1" applyFill="1" applyAlignment="1">
      <alignment vertical="center"/>
    </xf>
    <xf numFmtId="0" fontId="9" fillId="26" borderId="0" xfId="0" applyFont="1" applyFill="1" applyAlignment="1" applyProtection="1">
      <alignment vertical="center"/>
      <protection locked="0"/>
    </xf>
    <xf numFmtId="0" fontId="7" fillId="34" borderId="24" xfId="0" applyFont="1" applyFill="1" applyBorder="1" applyAlignment="1">
      <alignment vertical="center"/>
    </xf>
    <xf numFmtId="0" fontId="25" fillId="0" borderId="16" xfId="0" applyFont="1" applyBorder="1" applyAlignment="1">
      <alignment horizontal="center" vertical="center"/>
    </xf>
    <xf numFmtId="49" fontId="12" fillId="0" borderId="67" xfId="0" applyNumberFormat="1" applyFont="1" applyBorder="1" applyAlignment="1">
      <alignment horizontal="left" vertical="center"/>
    </xf>
    <xf numFmtId="49" fontId="7" fillId="0" borderId="67" xfId="0" applyNumberFormat="1" applyFont="1" applyBorder="1" applyAlignment="1">
      <alignment horizontal="left" vertical="center" textRotation="90"/>
    </xf>
    <xf numFmtId="0" fontId="0" fillId="0" borderId="63" xfId="0" applyBorder="1" applyAlignment="1">
      <alignment vertical="center"/>
    </xf>
    <xf numFmtId="0" fontId="40" fillId="0" borderId="34" xfId="0" applyFont="1" applyBorder="1" applyAlignment="1">
      <alignment vertical="center"/>
    </xf>
    <xf numFmtId="0" fontId="18" fillId="0" borderId="20" xfId="0" applyFont="1" applyBorder="1" applyAlignment="1">
      <alignment horizontal="center" vertical="center"/>
    </xf>
    <xf numFmtId="0" fontId="15" fillId="24" borderId="45" xfId="0" applyFont="1" applyFill="1" applyBorder="1" applyAlignment="1">
      <alignment horizontal="left" vertical="center"/>
    </xf>
    <xf numFmtId="0" fontId="26" fillId="24" borderId="47" xfId="0" applyFont="1" applyFill="1" applyBorder="1" applyAlignment="1">
      <alignment horizontal="left" vertical="center"/>
    </xf>
    <xf numFmtId="0" fontId="14" fillId="0" borderId="24" xfId="0" applyFont="1" applyBorder="1" applyAlignment="1" applyProtection="1">
      <alignment horizontal="left" vertical="center" wrapText="1"/>
      <protection locked="0"/>
    </xf>
    <xf numFmtId="0" fontId="7" fillId="0" borderId="54" xfId="0" applyFont="1" applyBorder="1" applyAlignment="1">
      <alignment horizontal="center" vertical="center"/>
    </xf>
    <xf numFmtId="0" fontId="17" fillId="0" borderId="78" xfId="0" applyFont="1" applyBorder="1" applyAlignment="1">
      <alignment horizontal="center" vertical="center"/>
    </xf>
    <xf numFmtId="0" fontId="7" fillId="0" borderId="16" xfId="0" applyFont="1" applyBorder="1" applyAlignment="1">
      <alignment horizontal="center" vertical="center"/>
    </xf>
    <xf numFmtId="0" fontId="15" fillId="0" borderId="51" xfId="0" applyFont="1" applyBorder="1" applyAlignment="1">
      <alignment horizontal="center" vertical="center"/>
    </xf>
    <xf numFmtId="0" fontId="7" fillId="0" borderId="20" xfId="0" applyFont="1" applyBorder="1" applyAlignment="1" applyProtection="1">
      <alignment horizontal="center" vertical="center"/>
      <protection locked="0"/>
    </xf>
    <xf numFmtId="0" fontId="79" fillId="0" borderId="27" xfId="0" applyFont="1" applyBorder="1" applyAlignment="1">
      <alignment horizontal="left" vertical="center" wrapText="1"/>
    </xf>
    <xf numFmtId="0" fontId="7" fillId="0" borderId="51" xfId="0" applyFont="1" applyBorder="1" applyAlignment="1">
      <alignment vertical="center"/>
    </xf>
    <xf numFmtId="0" fontId="45" fillId="0" borderId="16" xfId="0" applyFont="1" applyBorder="1" applyAlignment="1">
      <alignment horizontal="left" vertical="center"/>
    </xf>
    <xf numFmtId="0" fontId="14" fillId="0" borderId="51" xfId="0" applyFont="1" applyBorder="1" applyAlignment="1">
      <alignment horizontal="left" vertical="center" wrapText="1"/>
    </xf>
    <xf numFmtId="0" fontId="40" fillId="0" borderId="16" xfId="0" applyFont="1" applyBorder="1" applyAlignment="1">
      <alignment vertical="center" wrapText="1"/>
    </xf>
    <xf numFmtId="49" fontId="7" fillId="0" borderId="30" xfId="0" applyNumberFormat="1" applyFont="1" applyBorder="1" applyAlignment="1">
      <alignment horizontal="left" vertical="center"/>
    </xf>
    <xf numFmtId="0" fontId="7" fillId="41" borderId="20" xfId="0" applyFont="1" applyFill="1" applyBorder="1" applyAlignment="1" applyProtection="1">
      <alignment horizontal="center" vertical="center"/>
      <protection locked="0"/>
    </xf>
    <xf numFmtId="0" fontId="7" fillId="41" borderId="20" xfId="0" applyFont="1" applyFill="1" applyBorder="1" applyAlignment="1">
      <alignment horizontal="center" vertical="center"/>
    </xf>
    <xf numFmtId="0" fontId="7" fillId="24" borderId="51" xfId="0" applyFont="1" applyFill="1" applyBorder="1" applyAlignment="1">
      <alignment horizontal="center" vertical="center"/>
    </xf>
    <xf numFmtId="0" fontId="7" fillId="24" borderId="20" xfId="0" applyFont="1" applyFill="1" applyBorder="1" applyAlignment="1">
      <alignment horizontal="center" vertical="center"/>
    </xf>
    <xf numFmtId="0" fontId="40" fillId="0" borderId="20" xfId="0" applyFont="1" applyBorder="1" applyAlignment="1">
      <alignment horizontal="left" vertical="center" wrapText="1"/>
    </xf>
    <xf numFmtId="0" fontId="40" fillId="0" borderId="64" xfId="0" applyFont="1" applyBorder="1" applyAlignment="1">
      <alignment vertical="center" wrapText="1"/>
    </xf>
    <xf numFmtId="0" fontId="7" fillId="24" borderId="16" xfId="0" applyFont="1" applyFill="1" applyBorder="1" applyAlignment="1">
      <alignment horizontal="center" vertical="center"/>
    </xf>
    <xf numFmtId="0" fontId="97" fillId="0" borderId="20" xfId="0" applyFont="1" applyBorder="1" applyAlignment="1">
      <alignment horizontal="center" vertical="center"/>
    </xf>
    <xf numFmtId="0" fontId="40" fillId="0" borderId="26" xfId="0" applyFont="1" applyBorder="1" applyAlignment="1">
      <alignment horizontal="left" vertical="center"/>
    </xf>
    <xf numFmtId="0" fontId="98" fillId="0" borderId="16" xfId="0" applyFont="1" applyBorder="1" applyAlignment="1">
      <alignment horizontal="center" vertical="center"/>
    </xf>
    <xf numFmtId="0" fontId="7" fillId="0" borderId="17" xfId="0" applyFont="1" applyBorder="1" applyAlignment="1">
      <alignment vertical="center"/>
    </xf>
    <xf numFmtId="0" fontId="14" fillId="0" borderId="18" xfId="0" applyFont="1" applyBorder="1" applyAlignment="1">
      <alignment horizontal="left" vertical="center" wrapText="1" indent="1"/>
    </xf>
    <xf numFmtId="0" fontId="15" fillId="24" borderId="48" xfId="0" applyFont="1" applyFill="1" applyBorder="1" applyAlignment="1">
      <alignment vertical="center"/>
    </xf>
    <xf numFmtId="0" fontId="97" fillId="0" borderId="16" xfId="0" applyFont="1" applyBorder="1" applyAlignment="1">
      <alignment horizontal="center" vertical="center"/>
    </xf>
    <xf numFmtId="0" fontId="40" fillId="0" borderId="61" xfId="0" applyFont="1" applyBorder="1" applyAlignment="1">
      <alignment horizontal="left" vertical="center" wrapText="1"/>
    </xf>
    <xf numFmtId="0" fontId="7" fillId="0" borderId="51" xfId="0" applyFont="1" applyBorder="1" applyAlignment="1">
      <alignment horizontal="center" vertical="center"/>
    </xf>
    <xf numFmtId="0" fontId="17" fillId="0" borderId="22" xfId="0" applyFont="1" applyBorder="1" applyAlignment="1">
      <alignment horizontal="center" vertical="center"/>
    </xf>
    <xf numFmtId="0" fontId="7" fillId="0" borderId="64" xfId="0" applyFont="1" applyBorder="1" applyAlignment="1">
      <alignment horizontal="left" vertical="center"/>
    </xf>
    <xf numFmtId="0" fontId="7" fillId="24" borderId="51" xfId="0" applyFont="1" applyFill="1" applyBorder="1" applyAlignment="1" applyProtection="1">
      <alignment horizontal="center" vertical="center"/>
      <protection locked="0"/>
    </xf>
    <xf numFmtId="0" fontId="14" fillId="36" borderId="17" xfId="0" applyFont="1" applyFill="1" applyBorder="1" applyAlignment="1">
      <alignment horizontal="left" vertical="center" wrapText="1"/>
    </xf>
    <xf numFmtId="0" fontId="16" fillId="36" borderId="16" xfId="0" applyFont="1" applyFill="1" applyBorder="1" applyAlignment="1">
      <alignment horizontal="center" vertical="center"/>
    </xf>
    <xf numFmtId="0" fontId="16" fillId="36" borderId="17" xfId="0" applyFont="1" applyFill="1" applyBorder="1" applyAlignment="1">
      <alignment horizontal="center" vertical="center"/>
    </xf>
    <xf numFmtId="0" fontId="40" fillId="0" borderId="30" xfId="0" applyFont="1" applyBorder="1" applyAlignment="1">
      <alignment horizontal="left" vertical="center" wrapText="1"/>
    </xf>
    <xf numFmtId="0" fontId="15" fillId="24" borderId="128" xfId="0" applyFont="1" applyFill="1" applyBorder="1" applyAlignment="1">
      <alignment horizontal="center" vertical="center"/>
    </xf>
    <xf numFmtId="0" fontId="15" fillId="24" borderId="136" xfId="0" applyFont="1" applyFill="1" applyBorder="1" applyAlignment="1">
      <alignment horizontal="center" vertical="center"/>
    </xf>
    <xf numFmtId="0" fontId="15" fillId="24" borderId="51" xfId="0" applyFont="1" applyFill="1" applyBorder="1" applyAlignment="1">
      <alignment horizontal="center" vertical="center"/>
    </xf>
    <xf numFmtId="0" fontId="9" fillId="24" borderId="51" xfId="0" applyFont="1" applyFill="1" applyBorder="1" applyAlignment="1">
      <alignment horizontal="center" vertical="center"/>
    </xf>
    <xf numFmtId="0" fontId="7" fillId="41" borderId="16" xfId="0" applyFont="1" applyFill="1" applyBorder="1" applyAlignment="1">
      <alignment horizontal="center" vertical="center"/>
    </xf>
    <xf numFmtId="0" fontId="99" fillId="26" borderId="24" xfId="0" applyFont="1" applyFill="1" applyBorder="1" applyAlignment="1">
      <alignment vertical="center" wrapText="1"/>
    </xf>
    <xf numFmtId="0" fontId="40" fillId="0" borderId="21" xfId="0" applyFont="1" applyBorder="1" applyAlignment="1">
      <alignment horizontal="left" vertical="center" wrapText="1"/>
    </xf>
    <xf numFmtId="0" fontId="40" fillId="0" borderId="21" xfId="0" applyFont="1" applyBorder="1" applyAlignment="1">
      <alignment horizontal="right" vertical="center" wrapText="1"/>
    </xf>
    <xf numFmtId="49" fontId="8" fillId="0" borderId="56" xfId="0" applyNumberFormat="1" applyFont="1" applyBorder="1" applyAlignment="1">
      <alignment horizontal="left" vertical="center"/>
    </xf>
    <xf numFmtId="0" fontId="14" fillId="25" borderId="16" xfId="0" applyFont="1" applyFill="1" applyBorder="1" applyAlignment="1">
      <alignment horizontal="right" vertical="center" wrapText="1"/>
    </xf>
    <xf numFmtId="0" fontId="14" fillId="25" borderId="20" xfId="0" applyFont="1" applyFill="1" applyBorder="1" applyAlignment="1">
      <alignment horizontal="right" vertical="center" wrapText="1"/>
    </xf>
    <xf numFmtId="0" fontId="14" fillId="38" borderId="24" xfId="0" applyFont="1" applyFill="1" applyBorder="1" applyAlignment="1">
      <alignment horizontal="left" vertical="center" wrapText="1"/>
    </xf>
    <xf numFmtId="0" fontId="2" fillId="34" borderId="0" xfId="51" applyFill="1" applyProtection="1">
      <protection locked="0"/>
    </xf>
    <xf numFmtId="0" fontId="2" fillId="34" borderId="0" xfId="51" applyFill="1"/>
    <xf numFmtId="0" fontId="91" fillId="34" borderId="0" xfId="51" applyFont="1" applyFill="1"/>
    <xf numFmtId="0" fontId="101" fillId="34" borderId="0" xfId="52" applyFill="1"/>
    <xf numFmtId="0" fontId="95" fillId="34" borderId="0" xfId="51" applyFont="1" applyFill="1"/>
    <xf numFmtId="0" fontId="2" fillId="34" borderId="10" xfId="51" applyFill="1" applyBorder="1"/>
    <xf numFmtId="0" fontId="2" fillId="34" borderId="14" xfId="51" applyFill="1" applyBorder="1"/>
    <xf numFmtId="0" fontId="2" fillId="34" borderId="11" xfId="51" applyFill="1" applyBorder="1"/>
    <xf numFmtId="0" fontId="2" fillId="34" borderId="59" xfId="51" applyFill="1" applyBorder="1"/>
    <xf numFmtId="0" fontId="2" fillId="34" borderId="128" xfId="51" applyFill="1" applyBorder="1"/>
    <xf numFmtId="0" fontId="2" fillId="34" borderId="136" xfId="51" applyFill="1" applyBorder="1"/>
    <xf numFmtId="0" fontId="2" fillId="34" borderId="129" xfId="51" applyFill="1" applyBorder="1"/>
    <xf numFmtId="0" fontId="102" fillId="34" borderId="54" xfId="51" applyFont="1" applyFill="1" applyBorder="1" applyAlignment="1" applyProtection="1">
      <alignment wrapText="1"/>
      <protection locked="0"/>
    </xf>
    <xf numFmtId="0" fontId="94" fillId="34" borderId="137" xfId="46" applyFill="1" applyBorder="1" applyAlignment="1">
      <alignment vertical="center" wrapText="1"/>
    </xf>
    <xf numFmtId="0" fontId="2" fillId="34" borderId="39" xfId="51" applyFill="1" applyBorder="1" applyAlignment="1">
      <alignment vertical="center" wrapText="1"/>
    </xf>
    <xf numFmtId="0" fontId="2" fillId="34" borderId="75" xfId="51" applyFill="1" applyBorder="1" applyAlignment="1">
      <alignment vertical="center" wrapText="1"/>
    </xf>
    <xf numFmtId="0" fontId="2" fillId="34" borderId="0" xfId="51" applyFill="1" applyAlignment="1" applyProtection="1">
      <alignment wrapText="1"/>
      <protection locked="0"/>
    </xf>
    <xf numFmtId="0" fontId="2" fillId="34" borderId="0" xfId="51" applyFill="1" applyAlignment="1">
      <alignment wrapText="1"/>
    </xf>
    <xf numFmtId="0" fontId="102" fillId="34" borderId="16" xfId="51" applyFont="1" applyFill="1" applyBorder="1" applyAlignment="1" applyProtection="1">
      <alignment wrapText="1"/>
      <protection locked="0"/>
    </xf>
    <xf numFmtId="0" fontId="94" fillId="34" borderId="70" xfId="46" applyFill="1" applyBorder="1" applyAlignment="1">
      <alignment horizontal="left" vertical="center" wrapText="1"/>
    </xf>
    <xf numFmtId="0" fontId="103" fillId="34" borderId="58" xfId="51" applyFont="1" applyFill="1" applyBorder="1" applyAlignment="1">
      <alignment horizontal="left" vertical="center" wrapText="1"/>
    </xf>
    <xf numFmtId="0" fontId="103" fillId="34" borderId="57" xfId="51" applyFont="1" applyFill="1" applyBorder="1" applyAlignment="1">
      <alignment horizontal="left" vertical="center" wrapText="1"/>
    </xf>
    <xf numFmtId="0" fontId="102" fillId="34" borderId="42" xfId="51" applyFont="1" applyFill="1" applyBorder="1" applyAlignment="1" applyProtection="1">
      <alignment wrapText="1"/>
      <protection locked="0"/>
    </xf>
    <xf numFmtId="0" fontId="94" fillId="34" borderId="71" xfId="46" applyFill="1" applyBorder="1" applyAlignment="1">
      <alignment horizontal="left" vertical="center" wrapText="1"/>
    </xf>
    <xf numFmtId="0" fontId="103" fillId="34" borderId="32" xfId="51" applyFont="1" applyFill="1" applyBorder="1" applyAlignment="1">
      <alignment horizontal="left" vertical="center" wrapText="1"/>
    </xf>
    <xf numFmtId="0" fontId="103" fillId="34" borderId="72" xfId="51" applyFont="1" applyFill="1" applyBorder="1" applyAlignment="1">
      <alignment horizontal="left" vertical="center" wrapText="1"/>
    </xf>
    <xf numFmtId="0" fontId="2" fillId="34" borderId="0" xfId="51" applyFill="1" applyAlignment="1">
      <alignment vertical="center"/>
    </xf>
    <xf numFmtId="0" fontId="95" fillId="34" borderId="0" xfId="51" applyFont="1" applyFill="1" applyAlignment="1">
      <alignment vertical="center"/>
    </xf>
    <xf numFmtId="0" fontId="2" fillId="34" borderId="26" xfId="51" applyFill="1" applyBorder="1"/>
    <xf numFmtId="0" fontId="2" fillId="34" borderId="10" xfId="51" applyFill="1" applyBorder="1" applyAlignment="1">
      <alignment vertical="center"/>
    </xf>
    <xf numFmtId="0" fontId="2" fillId="34" borderId="14" xfId="51" applyFill="1" applyBorder="1" applyAlignment="1">
      <alignment vertical="center"/>
    </xf>
    <xf numFmtId="0" fontId="2" fillId="34" borderId="11" xfId="51" applyFill="1" applyBorder="1" applyAlignment="1">
      <alignment vertical="center"/>
    </xf>
    <xf numFmtId="0" fontId="2" fillId="34" borderId="28" xfId="51" applyFill="1" applyBorder="1"/>
    <xf numFmtId="0" fontId="2" fillId="34" borderId="52" xfId="51" applyFill="1" applyBorder="1" applyAlignment="1">
      <alignment vertical="center"/>
    </xf>
    <xf numFmtId="0" fontId="2" fillId="34" borderId="138" xfId="51" applyFill="1" applyBorder="1" applyAlignment="1">
      <alignment vertical="center"/>
    </xf>
    <xf numFmtId="0" fontId="2" fillId="34" borderId="53" xfId="51" applyFill="1" applyBorder="1" applyAlignment="1">
      <alignment vertical="center"/>
    </xf>
    <xf numFmtId="0" fontId="94" fillId="34" borderId="68" xfId="46" applyFill="1" applyBorder="1" applyAlignment="1">
      <alignment horizontal="left" vertical="center" wrapText="1"/>
    </xf>
    <xf numFmtId="0" fontId="103" fillId="34" borderId="31" xfId="51" applyFont="1" applyFill="1" applyBorder="1" applyAlignment="1">
      <alignment horizontal="left" vertical="center" wrapText="1"/>
    </xf>
    <xf numFmtId="0" fontId="103" fillId="34" borderId="69" xfId="51" applyFont="1" applyFill="1" applyBorder="1" applyAlignment="1">
      <alignment horizontal="left" vertical="center" wrapText="1"/>
    </xf>
    <xf numFmtId="0" fontId="93" fillId="34" borderId="0" xfId="51" applyFont="1" applyFill="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94" fillId="34" borderId="0" xfId="46" applyFill="1"/>
    <xf numFmtId="0" fontId="2" fillId="0" borderId="0" xfId="51" applyProtection="1">
      <protection locked="0"/>
    </xf>
    <xf numFmtId="0" fontId="2" fillId="0" borderId="0" xfId="51"/>
    <xf numFmtId="2" fontId="7" fillId="0" borderId="16" xfId="0" applyNumberFormat="1" applyFont="1" applyBorder="1" applyAlignment="1">
      <alignment vertical="center"/>
    </xf>
    <xf numFmtId="0" fontId="12" fillId="0" borderId="54" xfId="0" applyFont="1" applyBorder="1" applyAlignment="1">
      <alignment horizontal="center" vertical="center"/>
    </xf>
    <xf numFmtId="0" fontId="44" fillId="0" borderId="63" xfId="0" applyFont="1" applyBorder="1" applyAlignment="1">
      <alignment vertical="center" wrapText="1"/>
    </xf>
    <xf numFmtId="49" fontId="13" fillId="0" borderId="66" xfId="0" applyNumberFormat="1" applyFont="1" applyBorder="1" applyAlignment="1">
      <alignment horizontal="left" vertical="center"/>
    </xf>
    <xf numFmtId="0" fontId="14" fillId="25" borderId="34" xfId="0" applyFont="1" applyFill="1" applyBorder="1" applyAlignment="1">
      <alignment horizontal="left" vertical="center" wrapText="1"/>
    </xf>
    <xf numFmtId="0" fontId="14" fillId="25" borderId="34" xfId="0" applyFont="1" applyFill="1" applyBorder="1" applyAlignment="1">
      <alignment horizontal="right" vertical="center" wrapText="1"/>
    </xf>
    <xf numFmtId="0" fontId="7" fillId="0" borderId="17" xfId="0" applyFont="1" applyBorder="1" applyAlignment="1">
      <alignment horizontal="center" vertical="center"/>
    </xf>
    <xf numFmtId="49" fontId="7" fillId="0" borderId="28" xfId="0" applyNumberFormat="1" applyFont="1" applyBorder="1" applyAlignment="1">
      <alignment horizontal="left" vertical="center"/>
    </xf>
    <xf numFmtId="0" fontId="24" fillId="34" borderId="16" xfId="0" applyFont="1" applyFill="1" applyBorder="1" applyAlignment="1">
      <alignment horizontal="center" vertical="center"/>
    </xf>
    <xf numFmtId="49" fontId="7" fillId="34" borderId="20" xfId="0" applyNumberFormat="1" applyFont="1" applyFill="1" applyBorder="1" applyAlignment="1">
      <alignment horizontal="left" vertical="center"/>
    </xf>
    <xf numFmtId="49" fontId="7" fillId="34" borderId="16" xfId="0" applyNumberFormat="1" applyFont="1" applyFill="1" applyBorder="1" applyAlignment="1">
      <alignment horizontal="left" vertical="center"/>
    </xf>
    <xf numFmtId="0" fontId="14" fillId="34" borderId="16" xfId="0" applyFont="1" applyFill="1" applyBorder="1" applyAlignment="1">
      <alignment horizontal="left" vertical="center" wrapText="1"/>
    </xf>
    <xf numFmtId="0" fontId="81" fillId="25" borderId="20" xfId="0" applyFont="1" applyFill="1" applyBorder="1" applyAlignment="1">
      <alignment horizontal="left" vertical="center" wrapText="1"/>
    </xf>
    <xf numFmtId="0" fontId="31" fillId="25" borderId="0" xfId="0" applyFont="1" applyFill="1"/>
    <xf numFmtId="0" fontId="15" fillId="24" borderId="35" xfId="0" applyFont="1" applyFill="1" applyBorder="1" applyAlignment="1">
      <alignment horizontal="center"/>
    </xf>
    <xf numFmtId="0" fontId="14" fillId="25" borderId="24" xfId="0" applyFont="1" applyFill="1" applyBorder="1" applyAlignment="1">
      <alignment horizontal="left" vertical="center" indent="1"/>
    </xf>
    <xf numFmtId="0" fontId="14" fillId="0" borderId="63" xfId="0" applyFont="1" applyBorder="1" applyAlignment="1">
      <alignment horizontal="left" vertical="center" indent="1"/>
    </xf>
    <xf numFmtId="0" fontId="45" fillId="0" borderId="54" xfId="0" applyFont="1" applyBorder="1" applyAlignment="1">
      <alignment horizontal="left" vertical="center"/>
    </xf>
    <xf numFmtId="0" fontId="14" fillId="34" borderId="0" xfId="0" applyFont="1" applyFill="1" applyAlignment="1">
      <alignment horizontal="left" vertical="top" wrapText="1"/>
    </xf>
    <xf numFmtId="0" fontId="36" fillId="26" borderId="0" xfId="0" applyFont="1" applyFill="1" applyAlignment="1">
      <alignment vertical="center"/>
    </xf>
    <xf numFmtId="0" fontId="36" fillId="0" borderId="0" xfId="0" applyFont="1" applyAlignment="1">
      <alignment vertical="center"/>
    </xf>
    <xf numFmtId="0" fontId="24" fillId="0" borderId="70" xfId="0" applyFont="1" applyBorder="1" applyAlignment="1">
      <alignment horizontal="center" vertical="center"/>
    </xf>
    <xf numFmtId="0" fontId="40" fillId="0" borderId="24" xfId="0" applyFont="1" applyBorder="1" applyAlignment="1">
      <alignment horizontal="left" vertical="center" wrapText="1"/>
    </xf>
    <xf numFmtId="0" fontId="24" fillId="25" borderId="20" xfId="0" applyFont="1" applyFill="1" applyBorder="1" applyAlignment="1">
      <alignment horizontal="center" vertical="center"/>
    </xf>
    <xf numFmtId="0" fontId="14" fillId="0" borderId="54" xfId="0" applyFont="1" applyBorder="1" applyAlignment="1">
      <alignment horizontal="left" vertical="center" wrapText="1"/>
    </xf>
    <xf numFmtId="0" fontId="14" fillId="0" borderId="16" xfId="0" applyFont="1" applyBorder="1" applyAlignment="1">
      <alignment horizontal="left" vertical="center"/>
    </xf>
    <xf numFmtId="0" fontId="12" fillId="0" borderId="16" xfId="0" applyFont="1" applyBorder="1" applyAlignment="1">
      <alignment vertical="center"/>
    </xf>
    <xf numFmtId="0" fontId="12" fillId="0" borderId="42" xfId="0" applyFont="1" applyBorder="1" applyAlignment="1">
      <alignment horizontal="left" vertical="center"/>
    </xf>
    <xf numFmtId="0" fontId="9" fillId="25" borderId="0" xfId="43" applyFont="1" applyFill="1" applyAlignment="1">
      <alignment horizontal="center" vertical="top" wrapText="1"/>
    </xf>
    <xf numFmtId="0" fontId="85" fillId="34" borderId="0" xfId="57" applyFont="1" applyFill="1"/>
    <xf numFmtId="0" fontId="87" fillId="34" borderId="0" xfId="57" applyFont="1" applyFill="1" applyAlignment="1">
      <alignment horizontal="left" vertical="center"/>
    </xf>
    <xf numFmtId="0" fontId="86" fillId="36" borderId="0" xfId="57" applyFont="1" applyFill="1"/>
    <xf numFmtId="0" fontId="86" fillId="34" borderId="0" xfId="57" applyFont="1" applyFill="1"/>
    <xf numFmtId="0" fontId="9" fillId="25" borderId="21" xfId="43" applyFont="1" applyFill="1" applyBorder="1" applyAlignment="1">
      <alignment horizontal="center" vertical="top" wrapText="1"/>
    </xf>
    <xf numFmtId="0" fontId="85" fillId="40" borderId="0" xfId="57" applyFont="1" applyFill="1"/>
    <xf numFmtId="0" fontId="88" fillId="34" borderId="37" xfId="57" applyFont="1" applyFill="1" applyBorder="1" applyAlignment="1">
      <alignment horizontal="right" vertical="center" wrapText="1"/>
    </xf>
    <xf numFmtId="0" fontId="88" fillId="34" borderId="0" xfId="57" applyFont="1" applyFill="1" applyAlignment="1">
      <alignment horizontal="right" vertical="center" wrapText="1"/>
    </xf>
    <xf numFmtId="0" fontId="88" fillId="34" borderId="104" xfId="57" applyFont="1" applyFill="1" applyBorder="1" applyAlignment="1">
      <alignment horizontal="right" vertical="center" wrapText="1"/>
    </xf>
    <xf numFmtId="0" fontId="87" fillId="39" borderId="76" xfId="57" applyFont="1" applyFill="1" applyBorder="1" applyAlignment="1" applyProtection="1">
      <alignment horizontal="center" vertical="center" wrapText="1"/>
      <protection locked="0"/>
    </xf>
    <xf numFmtId="0" fontId="87" fillId="39" borderId="24" xfId="57" applyFont="1" applyFill="1" applyBorder="1" applyAlignment="1" applyProtection="1">
      <alignment horizontal="center" vertical="center" wrapText="1"/>
      <protection locked="0"/>
    </xf>
    <xf numFmtId="0" fontId="87" fillId="39" borderId="105" xfId="57" applyFont="1" applyFill="1" applyBorder="1" applyAlignment="1" applyProtection="1">
      <alignment horizontal="center" vertical="center" wrapText="1"/>
      <protection locked="0"/>
    </xf>
    <xf numFmtId="0" fontId="85" fillId="40" borderId="0" xfId="57" applyFont="1" applyFill="1" applyAlignment="1">
      <alignment vertical="center"/>
    </xf>
    <xf numFmtId="0" fontId="104" fillId="0" borderId="101" xfId="57" applyFont="1" applyBorder="1" applyAlignment="1">
      <alignment horizontal="center" vertical="center"/>
    </xf>
    <xf numFmtId="0" fontId="8" fillId="41" borderId="113" xfId="57" applyFont="1" applyFill="1" applyBorder="1" applyAlignment="1" applyProtection="1">
      <alignment horizontal="center" vertical="center"/>
      <protection locked="0"/>
    </xf>
    <xf numFmtId="0" fontId="91" fillId="36" borderId="0" xfId="57" applyFont="1" applyFill="1" applyAlignment="1">
      <alignment horizontal="left" vertical="center"/>
    </xf>
    <xf numFmtId="14" fontId="91" fillId="36" borderId="0" xfId="57" applyNumberFormat="1" applyFont="1" applyFill="1" applyAlignment="1">
      <alignment vertical="center"/>
    </xf>
    <xf numFmtId="0" fontId="86" fillId="36" borderId="0" xfId="57" applyFont="1" applyFill="1" applyAlignment="1">
      <alignment wrapText="1"/>
    </xf>
    <xf numFmtId="0" fontId="86" fillId="36" borderId="0" xfId="57" applyFont="1" applyFill="1" applyAlignment="1">
      <alignment horizontal="left" vertical="center"/>
    </xf>
    <xf numFmtId="0" fontId="86" fillId="36" borderId="0" xfId="57" applyFont="1" applyFill="1" applyAlignment="1">
      <alignment horizontal="right"/>
    </xf>
    <xf numFmtId="0" fontId="85" fillId="34" borderId="0" xfId="57" applyFont="1" applyFill="1" applyAlignment="1">
      <alignment vertical="center"/>
    </xf>
    <xf numFmtId="223" fontId="86" fillId="36" borderId="0" xfId="57" applyNumberFormat="1" applyFont="1" applyFill="1" applyAlignment="1">
      <alignment horizontal="right"/>
    </xf>
    <xf numFmtId="223" fontId="86" fillId="36" borderId="0" xfId="57" applyNumberFormat="1" applyFont="1" applyFill="1"/>
    <xf numFmtId="0" fontId="5" fillId="34" borderId="0" xfId="57" applyFont="1" applyFill="1"/>
    <xf numFmtId="223" fontId="87" fillId="36" borderId="0" xfId="57" applyNumberFormat="1" applyFont="1" applyFill="1"/>
    <xf numFmtId="0" fontId="87" fillId="0" borderId="0" xfId="57" applyFont="1" applyAlignment="1">
      <alignment horizontal="left" vertical="center"/>
    </xf>
    <xf numFmtId="0" fontId="85" fillId="0" borderId="0" xfId="57" applyFont="1" applyAlignment="1">
      <alignment vertical="center"/>
    </xf>
    <xf numFmtId="0" fontId="90" fillId="34" borderId="112" xfId="57" applyFont="1" applyFill="1" applyBorder="1" applyAlignment="1">
      <alignment vertical="center"/>
    </xf>
    <xf numFmtId="0" fontId="90" fillId="34" borderId="102" xfId="57" applyFont="1" applyFill="1" applyBorder="1" applyAlignment="1">
      <alignment vertical="center"/>
    </xf>
    <xf numFmtId="0" fontId="85" fillId="36" borderId="0" xfId="57" applyFont="1" applyFill="1"/>
    <xf numFmtId="0" fontId="87" fillId="36" borderId="0" xfId="57" applyFont="1" applyFill="1" applyAlignment="1">
      <alignment horizontal="left" vertical="center"/>
    </xf>
    <xf numFmtId="0" fontId="14" fillId="36" borderId="24" xfId="0" applyFont="1" applyFill="1" applyBorder="1" applyAlignment="1">
      <alignment horizontal="left" vertical="center" wrapText="1"/>
    </xf>
    <xf numFmtId="0" fontId="16" fillId="36" borderId="20" xfId="0" applyFont="1" applyFill="1" applyBorder="1" applyAlignment="1">
      <alignment horizontal="center" vertical="center"/>
    </xf>
    <xf numFmtId="0" fontId="46" fillId="0" borderId="40" xfId="0" applyFont="1" applyBorder="1" applyAlignment="1" applyProtection="1">
      <alignment horizontal="center" vertical="center"/>
      <protection locked="0"/>
    </xf>
    <xf numFmtId="0" fontId="14" fillId="0" borderId="27" xfId="0" applyFont="1" applyBorder="1" applyAlignment="1">
      <alignment horizontal="left"/>
    </xf>
    <xf numFmtId="0" fontId="46" fillId="0" borderId="64" xfId="0" applyFont="1" applyBorder="1" applyAlignment="1" applyProtection="1">
      <alignment horizontal="center" vertical="center"/>
      <protection locked="0"/>
    </xf>
    <xf numFmtId="0" fontId="46" fillId="0" borderId="65" xfId="0" applyFont="1" applyBorder="1" applyAlignment="1" applyProtection="1">
      <alignment horizontal="center" vertical="center"/>
      <protection locked="0"/>
    </xf>
    <xf numFmtId="0" fontId="13" fillId="0" borderId="27" xfId="0" applyFont="1" applyBorder="1" applyAlignment="1">
      <alignment horizontal="left" vertical="center"/>
    </xf>
    <xf numFmtId="0" fontId="13" fillId="0" borderId="19" xfId="0" applyFont="1" applyBorder="1" applyAlignment="1">
      <alignment horizontal="left" vertical="center"/>
    </xf>
    <xf numFmtId="0" fontId="0" fillId="0" borderId="35" xfId="0" applyBorder="1" applyAlignment="1">
      <alignment vertical="center"/>
    </xf>
    <xf numFmtId="0" fontId="13" fillId="0" borderId="47" xfId="0" applyFont="1" applyBorder="1" applyAlignment="1">
      <alignment horizontal="left" vertical="center"/>
    </xf>
    <xf numFmtId="0" fontId="14" fillId="0" borderId="29" xfId="0" applyFont="1" applyBorder="1" applyAlignment="1">
      <alignment horizontal="left"/>
    </xf>
    <xf numFmtId="0" fontId="0" fillId="0" borderId="48" xfId="0" applyBorder="1"/>
    <xf numFmtId="0" fontId="13" fillId="0" borderId="47" xfId="0" applyFont="1" applyBorder="1" applyAlignment="1">
      <alignment horizontal="left" vertical="center" wrapText="1"/>
    </xf>
    <xf numFmtId="0" fontId="13" fillId="0" borderId="29" xfId="0" applyFont="1" applyBorder="1" applyAlignment="1">
      <alignment horizontal="left" vertical="center" wrapText="1"/>
    </xf>
    <xf numFmtId="0" fontId="46" fillId="0" borderId="15" xfId="0" applyFont="1" applyBorder="1" applyAlignment="1" applyProtection="1">
      <alignment horizontal="center" vertical="center"/>
      <protection locked="0"/>
    </xf>
    <xf numFmtId="0" fontId="46" fillId="0" borderId="67" xfId="0" applyFont="1" applyBorder="1" applyAlignment="1" applyProtection="1">
      <alignment horizontal="center" vertical="center"/>
      <protection locked="0"/>
    </xf>
    <xf numFmtId="0" fontId="46" fillId="0" borderId="78" xfId="0" applyFont="1" applyBorder="1" applyAlignment="1" applyProtection="1">
      <alignment horizontal="center" vertical="center"/>
      <protection locked="0"/>
    </xf>
    <xf numFmtId="0" fontId="46" fillId="0" borderId="40" xfId="0" applyFont="1" applyBorder="1" applyAlignment="1" applyProtection="1">
      <alignment horizontal="center"/>
      <protection locked="0"/>
    </xf>
    <xf numFmtId="0" fontId="46" fillId="0" borderId="25" xfId="0" applyFont="1" applyBorder="1" applyAlignment="1" applyProtection="1">
      <alignment horizontal="center"/>
      <protection locked="0"/>
    </xf>
    <xf numFmtId="0" fontId="16" fillId="0" borderId="79" xfId="0" applyFont="1" applyBorder="1" applyAlignment="1">
      <alignment horizontal="center" vertical="center"/>
    </xf>
    <xf numFmtId="0" fontId="19" fillId="0" borderId="80" xfId="0" applyFont="1" applyBorder="1" applyAlignment="1">
      <alignment horizontal="center" vertical="center"/>
    </xf>
    <xf numFmtId="0" fontId="0" fillId="0" borderId="82" xfId="0" applyBorder="1" applyAlignment="1">
      <alignment vertical="center"/>
    </xf>
    <xf numFmtId="0" fontId="0" fillId="0" borderId="83" xfId="0" applyBorder="1"/>
    <xf numFmtId="229" fontId="17" fillId="0" borderId="84" xfId="0" applyNumberFormat="1" applyFont="1" applyBorder="1" applyAlignment="1">
      <alignment horizontal="left" vertical="center"/>
    </xf>
    <xf numFmtId="229" fontId="0" fillId="0" borderId="85" xfId="0" applyNumberFormat="1" applyBorder="1" applyAlignment="1">
      <alignment horizontal="left" vertical="center"/>
    </xf>
    <xf numFmtId="229" fontId="0" fillId="0" borderId="86" xfId="0" applyNumberFormat="1" applyBorder="1" applyAlignment="1">
      <alignment horizontal="left" vertical="center"/>
    </xf>
    <xf numFmtId="0" fontId="46" fillId="0" borderId="25" xfId="0" applyFont="1" applyBorder="1" applyAlignment="1" applyProtection="1">
      <alignment horizontal="center" vertical="center"/>
      <protection locked="0"/>
    </xf>
    <xf numFmtId="0" fontId="0" fillId="0" borderId="29" xfId="0" applyBorder="1" applyAlignment="1">
      <alignment vertical="center"/>
    </xf>
    <xf numFmtId="0" fontId="0" fillId="0" borderId="48" xfId="0" applyBorder="1" applyAlignment="1">
      <alignment vertical="center"/>
    </xf>
    <xf numFmtId="0" fontId="46" fillId="0" borderId="56" xfId="0" applyFont="1" applyBorder="1" applyAlignment="1" applyProtection="1">
      <alignment horizontal="center" vertical="center"/>
      <protection locked="0"/>
    </xf>
    <xf numFmtId="0" fontId="46" fillId="0" borderId="23" xfId="0" applyFont="1" applyBorder="1" applyAlignment="1" applyProtection="1">
      <alignment horizontal="center" vertical="center"/>
      <protection locked="0"/>
    </xf>
    <xf numFmtId="187" fontId="17" fillId="0" borderId="84" xfId="0" applyNumberFormat="1" applyFont="1"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46" fillId="0" borderId="22" xfId="0" applyFont="1" applyBorder="1" applyAlignment="1" applyProtection="1">
      <alignment horizontal="center" vertical="center"/>
      <protection locked="0"/>
    </xf>
    <xf numFmtId="204" fontId="17" fillId="0" borderId="84" xfId="0" applyNumberFormat="1" applyFont="1" applyBorder="1" applyAlignment="1">
      <alignment horizontal="left" vertical="center"/>
    </xf>
    <xf numFmtId="205" fontId="17" fillId="0" borderId="84" xfId="0" applyNumberFormat="1" applyFont="1" applyBorder="1" applyAlignment="1">
      <alignment horizontal="left" vertical="center"/>
    </xf>
    <xf numFmtId="0" fontId="0" fillId="0" borderId="19" xfId="0" applyBorder="1" applyAlignment="1">
      <alignment vertical="center"/>
    </xf>
    <xf numFmtId="0" fontId="0" fillId="0" borderId="81" xfId="0" applyBorder="1" applyAlignment="1">
      <alignment vertical="center"/>
    </xf>
    <xf numFmtId="228" fontId="17" fillId="0" borderId="84" xfId="0" applyNumberFormat="1" applyFont="1" applyBorder="1" applyAlignment="1">
      <alignment horizontal="left" vertical="center"/>
    </xf>
    <xf numFmtId="227" fontId="17" fillId="0" borderId="84" xfId="0" applyNumberFormat="1" applyFont="1" applyBorder="1" applyAlignment="1">
      <alignment horizontal="left" vertical="center"/>
    </xf>
    <xf numFmtId="227" fontId="0" fillId="0" borderId="85" xfId="0" applyNumberFormat="1" applyBorder="1" applyAlignment="1">
      <alignment horizontal="left" vertical="center"/>
    </xf>
    <xf numFmtId="227" fontId="0" fillId="0" borderId="86" xfId="0" applyNumberFormat="1" applyBorder="1" applyAlignment="1">
      <alignment horizontal="left" vertical="center"/>
    </xf>
    <xf numFmtId="0" fontId="46" fillId="0" borderId="42" xfId="0" applyFont="1" applyBorder="1" applyAlignment="1" applyProtection="1">
      <alignment vertical="center"/>
      <protection locked="0"/>
    </xf>
    <xf numFmtId="0" fontId="0" fillId="0" borderId="83" xfId="0" applyBorder="1" applyAlignment="1">
      <alignment vertical="center"/>
    </xf>
    <xf numFmtId="0" fontId="16" fillId="0" borderId="80" xfId="0" applyFont="1" applyBorder="1" applyAlignment="1">
      <alignment horizontal="center" vertical="center"/>
    </xf>
    <xf numFmtId="0" fontId="46" fillId="0" borderId="30" xfId="0" applyFont="1" applyBorder="1" applyAlignment="1" applyProtection="1">
      <alignment horizontal="center" vertical="center"/>
      <protection locked="0"/>
    </xf>
    <xf numFmtId="0" fontId="46" fillId="0" borderId="33" xfId="0" applyFont="1" applyBorder="1" applyAlignment="1" applyProtection="1">
      <alignment horizontal="center" vertical="center"/>
      <protection locked="0"/>
    </xf>
    <xf numFmtId="0" fontId="0" fillId="0" borderId="24" xfId="0" applyBorder="1" applyAlignment="1">
      <alignment vertical="center"/>
    </xf>
    <xf numFmtId="0" fontId="0" fillId="0" borderId="25" xfId="0" applyBorder="1" applyAlignment="1">
      <alignment vertical="center"/>
    </xf>
    <xf numFmtId="210" fontId="17" fillId="0" borderId="84" xfId="0" applyNumberFormat="1" applyFont="1" applyBorder="1" applyAlignment="1">
      <alignment horizontal="left" vertical="center"/>
    </xf>
    <xf numFmtId="210" fontId="0" fillId="0" borderId="85" xfId="0" applyNumberFormat="1" applyBorder="1" applyAlignment="1">
      <alignment horizontal="left" vertical="center"/>
    </xf>
    <xf numFmtId="210" fontId="0" fillId="0" borderId="86" xfId="0" applyNumberFormat="1" applyBorder="1" applyAlignment="1">
      <alignment horizontal="left" vertical="center"/>
    </xf>
    <xf numFmtId="185" fontId="17" fillId="0" borderId="84" xfId="0" applyNumberFormat="1" applyFont="1" applyBorder="1" applyAlignment="1">
      <alignment horizontal="left" vertical="center"/>
    </xf>
    <xf numFmtId="0" fontId="16" fillId="0" borderId="81" xfId="0" applyFont="1" applyBorder="1" applyAlignment="1">
      <alignment horizontal="center" vertical="center"/>
    </xf>
    <xf numFmtId="0" fontId="52" fillId="0" borderId="40"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190" fontId="17" fillId="0" borderId="84" xfId="0" applyNumberFormat="1" applyFont="1" applyBorder="1" applyAlignment="1">
      <alignment horizontal="left" vertical="center"/>
    </xf>
    <xf numFmtId="182" fontId="17" fillId="0" borderId="84" xfId="0" applyNumberFormat="1" applyFont="1" applyBorder="1" applyAlignment="1">
      <alignment horizontal="left" vertical="center"/>
    </xf>
    <xf numFmtId="0" fontId="46" fillId="0" borderId="54" xfId="0" applyFont="1" applyBorder="1" applyAlignment="1" applyProtection="1">
      <alignment vertical="center"/>
      <protection locked="0"/>
    </xf>
    <xf numFmtId="189" fontId="17" fillId="0" borderId="84" xfId="0" applyNumberFormat="1" applyFont="1" applyBorder="1" applyAlignment="1">
      <alignment horizontal="left" vertical="center"/>
    </xf>
    <xf numFmtId="188" fontId="17" fillId="0" borderId="84" xfId="0" applyNumberFormat="1" applyFont="1" applyBorder="1" applyAlignment="1">
      <alignment horizontal="left" vertical="center"/>
    </xf>
    <xf numFmtId="0" fontId="52" fillId="0" borderId="64" xfId="0" applyFont="1" applyBorder="1" applyAlignment="1" applyProtection="1">
      <alignment horizontal="center" vertical="center"/>
      <protection locked="0"/>
    </xf>
    <xf numFmtId="0" fontId="52" fillId="0" borderId="78" xfId="0" applyFont="1" applyBorder="1" applyAlignment="1" applyProtection="1">
      <alignment horizontal="center" vertical="center"/>
      <protection locked="0"/>
    </xf>
    <xf numFmtId="222" fontId="17" fillId="0" borderId="84" xfId="0" applyNumberFormat="1" applyFont="1" applyBorder="1" applyAlignment="1">
      <alignment horizontal="left" vertical="center"/>
    </xf>
    <xf numFmtId="222" fontId="0" fillId="0" borderId="85" xfId="0" applyNumberFormat="1" applyBorder="1" applyAlignment="1">
      <alignment horizontal="left" vertical="center"/>
    </xf>
    <xf numFmtId="222" fontId="0" fillId="0" borderId="86" xfId="0" applyNumberFormat="1" applyBorder="1" applyAlignment="1">
      <alignment horizontal="left" vertical="center"/>
    </xf>
    <xf numFmtId="0" fontId="46" fillId="0" borderId="16" xfId="0" applyFont="1" applyBorder="1" applyAlignment="1" applyProtection="1">
      <alignment vertical="center"/>
      <protection locked="0"/>
    </xf>
    <xf numFmtId="174" fontId="17" fillId="0" borderId="84" xfId="0" applyNumberFormat="1" applyFont="1" applyBorder="1" applyAlignment="1">
      <alignment horizontal="left" vertical="center"/>
    </xf>
    <xf numFmtId="178" fontId="17" fillId="0" borderId="84" xfId="0" applyNumberFormat="1" applyFont="1" applyBorder="1" applyAlignment="1">
      <alignment horizontal="left" vertical="center"/>
    </xf>
    <xf numFmtId="0" fontId="0" fillId="0" borderId="29" xfId="0" applyBorder="1" applyAlignment="1">
      <alignment horizontal="left" vertical="center"/>
    </xf>
    <xf numFmtId="0" fontId="0" fillId="0" borderId="48" xfId="0" applyBorder="1" applyAlignment="1">
      <alignment horizontal="left" vertical="center"/>
    </xf>
    <xf numFmtId="0" fontId="13" fillId="0" borderId="29" xfId="0" applyFont="1" applyBorder="1" applyAlignment="1">
      <alignment vertical="center"/>
    </xf>
    <xf numFmtId="0" fontId="13" fillId="0" borderId="48" xfId="0" applyFont="1" applyBorder="1" applyAlignment="1">
      <alignment vertical="center"/>
    </xf>
    <xf numFmtId="206" fontId="17" fillId="0" borderId="84" xfId="0" applyNumberFormat="1" applyFont="1" applyBorder="1" applyAlignment="1">
      <alignment horizontal="left" vertical="center"/>
    </xf>
    <xf numFmtId="206" fontId="0" fillId="0" borderId="85" xfId="0" applyNumberFormat="1" applyBorder="1" applyAlignment="1">
      <alignment horizontal="left" vertical="center"/>
    </xf>
    <xf numFmtId="206" fontId="0" fillId="0" borderId="86" xfId="0" applyNumberFormat="1" applyBorder="1" applyAlignment="1">
      <alignment horizontal="left" vertical="center"/>
    </xf>
    <xf numFmtId="184" fontId="17" fillId="0" borderId="84" xfId="0" applyNumberFormat="1" applyFont="1" applyBorder="1" applyAlignment="1">
      <alignment horizontal="left" vertical="center"/>
    </xf>
    <xf numFmtId="179" fontId="17" fillId="0" borderId="84" xfId="0" applyNumberFormat="1" applyFont="1" applyBorder="1" applyAlignment="1">
      <alignment horizontal="left" vertical="center"/>
    </xf>
    <xf numFmtId="220" fontId="17" fillId="0" borderId="84" xfId="0" applyNumberFormat="1" applyFont="1" applyBorder="1" applyAlignment="1">
      <alignment horizontal="left" vertical="center"/>
    </xf>
    <xf numFmtId="0" fontId="13" fillId="0" borderId="29" xfId="0" applyFont="1" applyBorder="1" applyAlignment="1">
      <alignment horizontal="left" vertical="center"/>
    </xf>
    <xf numFmtId="0" fontId="13" fillId="0" borderId="48" xfId="0" applyFont="1" applyBorder="1" applyAlignment="1">
      <alignment horizontal="left" vertical="center"/>
    </xf>
    <xf numFmtId="215" fontId="17" fillId="0" borderId="84" xfId="0" applyNumberFormat="1" applyFont="1" applyBorder="1" applyAlignment="1">
      <alignment horizontal="left" vertical="center"/>
    </xf>
    <xf numFmtId="215" fontId="0" fillId="0" borderId="85" xfId="0" applyNumberFormat="1" applyBorder="1" applyAlignment="1">
      <alignment horizontal="left" vertical="center"/>
    </xf>
    <xf numFmtId="215" fontId="0" fillId="0" borderId="86" xfId="0" applyNumberFormat="1" applyBorder="1" applyAlignment="1">
      <alignment horizontal="left" vertical="center"/>
    </xf>
    <xf numFmtId="208" fontId="17" fillId="0" borderId="84" xfId="0" applyNumberFormat="1" applyFont="1" applyBorder="1" applyAlignment="1">
      <alignment horizontal="left" vertical="center"/>
    </xf>
    <xf numFmtId="208" fontId="0" fillId="0" borderId="85" xfId="0" applyNumberFormat="1" applyBorder="1" applyAlignment="1">
      <alignment horizontal="left" vertical="center"/>
    </xf>
    <xf numFmtId="208" fontId="0" fillId="0" borderId="86" xfId="0" applyNumberFormat="1" applyBorder="1" applyAlignment="1">
      <alignment horizontal="left" vertical="center"/>
    </xf>
    <xf numFmtId="0" fontId="6" fillId="37" borderId="27" xfId="0" applyFont="1" applyFill="1" applyBorder="1" applyAlignment="1">
      <alignment horizontal="center" vertical="center" wrapText="1"/>
    </xf>
    <xf numFmtId="0" fontId="6" fillId="37" borderId="19" xfId="0" applyFont="1" applyFill="1" applyBorder="1" applyAlignment="1">
      <alignment horizontal="center" vertical="center" wrapText="1"/>
    </xf>
    <xf numFmtId="0" fontId="6" fillId="37" borderId="35" xfId="0" applyFont="1" applyFill="1" applyBorder="1" applyAlignment="1">
      <alignment horizontal="center" vertical="center" wrapText="1"/>
    </xf>
    <xf numFmtId="0" fontId="13" fillId="0" borderId="27" xfId="0" applyFont="1" applyBorder="1" applyAlignment="1">
      <alignment vertical="center" wrapText="1"/>
    </xf>
    <xf numFmtId="203" fontId="17" fillId="0" borderId="84" xfId="0" applyNumberFormat="1" applyFont="1" applyBorder="1" applyAlignment="1">
      <alignment horizontal="left" vertical="center"/>
    </xf>
    <xf numFmtId="181" fontId="17" fillId="0" borderId="84" xfId="0" applyNumberFormat="1" applyFont="1" applyBorder="1" applyAlignment="1">
      <alignment horizontal="left" vertical="center"/>
    </xf>
    <xf numFmtId="224" fontId="17" fillId="0" borderId="84" xfId="0" applyNumberFormat="1" applyFont="1" applyBorder="1" applyAlignment="1">
      <alignment horizontal="left" vertical="center"/>
    </xf>
    <xf numFmtId="224" fontId="0" fillId="0" borderId="85" xfId="0" applyNumberFormat="1" applyBorder="1" applyAlignment="1">
      <alignment horizontal="left" vertical="center"/>
    </xf>
    <xf numFmtId="224" fontId="0" fillId="0" borderId="86" xfId="0" applyNumberFormat="1" applyBorder="1" applyAlignment="1">
      <alignment horizontal="left" vertical="center"/>
    </xf>
    <xf numFmtId="186" fontId="17" fillId="0" borderId="84" xfId="0" applyNumberFormat="1" applyFont="1" applyBorder="1" applyAlignment="1">
      <alignment horizontal="left" vertical="center"/>
    </xf>
    <xf numFmtId="218" fontId="0" fillId="0" borderId="85" xfId="0" applyNumberFormat="1" applyBorder="1" applyAlignment="1">
      <alignment horizontal="left" vertical="center"/>
    </xf>
    <xf numFmtId="218" fontId="0" fillId="0" borderId="86" xfId="0" applyNumberFormat="1" applyBorder="1" applyAlignment="1">
      <alignment horizontal="left" vertical="center"/>
    </xf>
    <xf numFmtId="221" fontId="17" fillId="0" borderId="84" xfId="0" applyNumberFormat="1" applyFont="1" applyBorder="1" applyAlignment="1">
      <alignment horizontal="left" vertical="center"/>
    </xf>
    <xf numFmtId="221" fontId="0" fillId="0" borderId="85" xfId="0" applyNumberFormat="1" applyBorder="1" applyAlignment="1">
      <alignment horizontal="left" vertical="center"/>
    </xf>
    <xf numFmtId="221" fontId="0" fillId="0" borderId="86" xfId="0" applyNumberFormat="1" applyBorder="1" applyAlignment="1">
      <alignment horizontal="left" vertical="center"/>
    </xf>
    <xf numFmtId="219" fontId="17" fillId="0" borderId="84" xfId="0" applyNumberFormat="1" applyFont="1" applyBorder="1" applyAlignment="1">
      <alignment horizontal="left" vertical="center"/>
    </xf>
    <xf numFmtId="219" fontId="0" fillId="0" borderId="85" xfId="0" applyNumberFormat="1" applyBorder="1" applyAlignment="1">
      <alignment horizontal="left" vertical="center"/>
    </xf>
    <xf numFmtId="219" fontId="0" fillId="0" borderId="86" xfId="0" applyNumberFormat="1" applyBorder="1" applyAlignment="1">
      <alignment horizontal="left" vertical="center"/>
    </xf>
    <xf numFmtId="207" fontId="17" fillId="0" borderId="84" xfId="0" applyNumberFormat="1" applyFont="1" applyBorder="1" applyAlignment="1">
      <alignment horizontal="left" vertical="center"/>
    </xf>
    <xf numFmtId="207" fontId="0" fillId="0" borderId="85" xfId="0" applyNumberFormat="1" applyBorder="1" applyAlignment="1">
      <alignment horizontal="left" vertical="center"/>
    </xf>
    <xf numFmtId="207" fontId="0" fillId="0" borderId="86" xfId="0" applyNumberFormat="1" applyBorder="1" applyAlignment="1">
      <alignment horizontal="left" vertical="center"/>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165" fontId="17" fillId="0" borderId="84" xfId="0" applyNumberFormat="1" applyFont="1" applyBorder="1" applyAlignment="1">
      <alignment horizontal="lef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87" xfId="0" applyBorder="1" applyAlignment="1">
      <alignment horizontal="center" vertical="center"/>
    </xf>
    <xf numFmtId="0" fontId="40" fillId="0" borderId="40" xfId="0" applyFont="1" applyBorder="1" applyAlignment="1">
      <alignment horizontal="left" vertical="center"/>
    </xf>
    <xf numFmtId="0" fontId="40" fillId="0" borderId="24" xfId="0" applyFont="1" applyBorder="1" applyAlignment="1">
      <alignment horizontal="left" vertical="center"/>
    </xf>
    <xf numFmtId="0" fontId="40" fillId="0" borderId="25" xfId="0" applyFont="1" applyBorder="1" applyAlignment="1">
      <alignment horizontal="left" vertical="center"/>
    </xf>
    <xf numFmtId="177" fontId="17" fillId="0" borderId="84" xfId="0" applyNumberFormat="1" applyFont="1" applyBorder="1" applyAlignment="1">
      <alignment horizontal="left" vertical="center"/>
    </xf>
    <xf numFmtId="231" fontId="17" fillId="0" borderId="84" xfId="0" applyNumberFormat="1" applyFont="1" applyBorder="1" applyAlignment="1">
      <alignment horizontal="left" vertical="center"/>
    </xf>
    <xf numFmtId="231" fontId="0" fillId="0" borderId="85" xfId="0" applyNumberFormat="1" applyBorder="1" applyAlignment="1">
      <alignment horizontal="left" vertical="center"/>
    </xf>
    <xf numFmtId="231" fontId="0" fillId="0" borderId="86" xfId="0" applyNumberFormat="1" applyBorder="1" applyAlignment="1">
      <alignment horizontal="left" vertical="center"/>
    </xf>
    <xf numFmtId="225" fontId="17" fillId="0" borderId="84" xfId="0" applyNumberFormat="1" applyFont="1" applyBorder="1" applyAlignment="1">
      <alignment horizontal="left" vertical="center"/>
    </xf>
    <xf numFmtId="225" fontId="0" fillId="0" borderId="85" xfId="0" applyNumberFormat="1" applyBorder="1" applyAlignment="1">
      <alignment horizontal="left" vertical="center"/>
    </xf>
    <xf numFmtId="225" fontId="0" fillId="0" borderId="86" xfId="0" applyNumberFormat="1" applyBorder="1" applyAlignment="1">
      <alignment horizontal="left" vertical="center"/>
    </xf>
    <xf numFmtId="167" fontId="17" fillId="0" borderId="84" xfId="0" applyNumberFormat="1" applyFont="1" applyBorder="1" applyAlignment="1">
      <alignment horizontal="left" vertical="center"/>
    </xf>
    <xf numFmtId="0" fontId="40" fillId="0" borderId="40" xfId="0" applyFont="1" applyBorder="1" applyAlignment="1">
      <alignment horizontal="left" vertical="center" wrapText="1"/>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40" fillId="0" borderId="40" xfId="0" applyFont="1" applyBorder="1" applyAlignment="1" applyProtection="1">
      <alignment horizontal="left" vertical="center"/>
      <protection locked="0"/>
    </xf>
    <xf numFmtId="0" fontId="40" fillId="0" borderId="24" xfId="0" applyFont="1" applyBorder="1" applyAlignment="1" applyProtection="1">
      <alignment horizontal="left" vertical="center"/>
      <protection locked="0"/>
    </xf>
    <xf numFmtId="0" fontId="40" fillId="0" borderId="25" xfId="0" applyFont="1" applyBorder="1" applyAlignment="1" applyProtection="1">
      <alignment horizontal="left" vertical="center"/>
      <protection locked="0"/>
    </xf>
    <xf numFmtId="0" fontId="46" fillId="0" borderId="24" xfId="0" applyFont="1" applyBorder="1" applyAlignment="1" applyProtection="1">
      <alignment horizontal="center" vertical="center"/>
      <protection locked="0"/>
    </xf>
    <xf numFmtId="0" fontId="40" fillId="0" borderId="65" xfId="0" applyFont="1" applyBorder="1" applyAlignment="1" applyProtection="1">
      <alignment horizontal="left" vertical="center"/>
      <protection locked="0"/>
    </xf>
    <xf numFmtId="0" fontId="40" fillId="0" borderId="63" xfId="0" applyFont="1" applyBorder="1" applyAlignment="1" applyProtection="1">
      <alignment horizontal="left" vertical="center"/>
      <protection locked="0"/>
    </xf>
    <xf numFmtId="230" fontId="17" fillId="0" borderId="84" xfId="0" applyNumberFormat="1" applyFont="1" applyBorder="1" applyAlignment="1">
      <alignment horizontal="left" vertical="center"/>
    </xf>
    <xf numFmtId="0" fontId="0" fillId="0" borderId="64" xfId="0" applyBorder="1" applyAlignment="1">
      <alignment horizontal="center" vertical="center"/>
    </xf>
    <xf numFmtId="0" fontId="0" fillId="0" borderId="61" xfId="0" applyBorder="1" applyAlignment="1">
      <alignment horizontal="center" vertical="center"/>
    </xf>
    <xf numFmtId="0" fontId="0" fillId="0" borderId="61" xfId="0" applyBorder="1" applyAlignment="1">
      <alignment vertical="center"/>
    </xf>
    <xf numFmtId="0" fontId="0" fillId="0" borderId="78" xfId="0" applyBorder="1" applyAlignment="1">
      <alignment vertical="center"/>
    </xf>
    <xf numFmtId="0" fontId="0" fillId="0" borderId="40" xfId="0" applyBorder="1" applyAlignment="1">
      <alignment horizontal="center" vertical="center"/>
    </xf>
    <xf numFmtId="0" fontId="0" fillId="0" borderId="24" xfId="0" applyBorder="1" applyAlignment="1">
      <alignment horizontal="center" vertical="center"/>
    </xf>
    <xf numFmtId="1" fontId="17" fillId="0" borderId="40" xfId="0" applyNumberFormat="1" applyFont="1" applyBorder="1" applyAlignment="1">
      <alignment horizontal="center" vertical="center"/>
    </xf>
    <xf numFmtId="1" fontId="17" fillId="0" borderId="24" xfId="0" applyNumberFormat="1" applyFont="1" applyBorder="1" applyAlignment="1">
      <alignment horizontal="center" vertical="center"/>
    </xf>
    <xf numFmtId="0" fontId="31" fillId="25" borderId="40" xfId="0" applyFont="1" applyFill="1" applyBorder="1" applyAlignment="1">
      <alignment vertical="center"/>
    </xf>
    <xf numFmtId="0" fontId="31" fillId="25" borderId="65" xfId="0" applyFont="1" applyFill="1" applyBorder="1" applyAlignment="1">
      <alignment vertical="center"/>
    </xf>
    <xf numFmtId="1" fontId="17" fillId="0" borderId="65" xfId="0" applyNumberFormat="1" applyFont="1" applyBorder="1" applyAlignment="1">
      <alignment horizontal="center" vertical="center"/>
    </xf>
    <xf numFmtId="1" fontId="17" fillId="0" borderId="63" xfId="0" applyNumberFormat="1" applyFont="1" applyBorder="1" applyAlignment="1">
      <alignment horizontal="center" vertical="center"/>
    </xf>
    <xf numFmtId="1" fontId="17" fillId="0" borderId="56" xfId="0" applyNumberFormat="1" applyFont="1" applyBorder="1" applyAlignment="1">
      <alignment horizontal="center" vertical="center"/>
    </xf>
    <xf numFmtId="1" fontId="17" fillId="0" borderId="21" xfId="0" applyNumberFormat="1" applyFont="1" applyBorder="1" applyAlignment="1">
      <alignment horizontal="center" vertical="center"/>
    </xf>
    <xf numFmtId="0" fontId="31" fillId="25" borderId="56" xfId="0" applyFont="1" applyFill="1" applyBorder="1" applyAlignment="1">
      <alignment vertical="center"/>
    </xf>
    <xf numFmtId="0" fontId="0" fillId="0" borderId="23" xfId="0" applyBorder="1" applyAlignment="1">
      <alignment vertical="center"/>
    </xf>
    <xf numFmtId="0" fontId="40" fillId="0" borderId="56" xfId="0" applyFont="1" applyBorder="1" applyAlignment="1">
      <alignment horizontal="left" vertical="center" wrapText="1"/>
    </xf>
    <xf numFmtId="0" fontId="40" fillId="0" borderId="21" xfId="0" applyFont="1" applyBorder="1" applyAlignment="1">
      <alignment horizontal="left" vertical="center" wrapText="1"/>
    </xf>
    <xf numFmtId="0" fontId="40" fillId="0" borderId="23" xfId="0" applyFont="1" applyBorder="1" applyAlignment="1">
      <alignment horizontal="left" vertical="center" wrapText="1"/>
    </xf>
    <xf numFmtId="0" fontId="40" fillId="33" borderId="68" xfId="0" applyFont="1" applyFill="1" applyBorder="1" applyAlignment="1">
      <alignment horizontal="center" vertical="center"/>
    </xf>
    <xf numFmtId="0" fontId="0" fillId="33" borderId="69" xfId="0" applyFill="1" applyBorder="1" applyAlignment="1">
      <alignment horizontal="center" vertical="center"/>
    </xf>
    <xf numFmtId="1" fontId="17" fillId="0" borderId="27" xfId="0" applyNumberFormat="1" applyFont="1" applyBorder="1" applyAlignment="1">
      <alignment horizontal="center" vertical="center"/>
    </xf>
    <xf numFmtId="1" fontId="17" fillId="0" borderId="19" xfId="0" applyNumberFormat="1" applyFont="1" applyBorder="1" applyAlignment="1">
      <alignment horizontal="center" vertical="center"/>
    </xf>
    <xf numFmtId="1" fontId="17" fillId="0" borderId="35" xfId="0" applyNumberFormat="1" applyFont="1" applyBorder="1" applyAlignment="1">
      <alignment horizontal="center" vertical="center"/>
    </xf>
    <xf numFmtId="0" fontId="40" fillId="0" borderId="65" xfId="0" applyFont="1" applyBorder="1" applyAlignment="1">
      <alignment horizontal="left" vertical="center" wrapText="1"/>
    </xf>
    <xf numFmtId="0" fontId="40" fillId="0" borderId="63" xfId="0" applyFont="1" applyBorder="1" applyAlignment="1">
      <alignment horizontal="left" vertical="center" wrapText="1"/>
    </xf>
    <xf numFmtId="0" fontId="40" fillId="0" borderId="67" xfId="0" applyFont="1" applyBorder="1" applyAlignment="1">
      <alignment horizontal="left" vertical="center" wrapText="1"/>
    </xf>
    <xf numFmtId="0" fontId="14" fillId="25" borderId="76" xfId="0" applyFont="1" applyFill="1" applyBorder="1" applyAlignment="1">
      <alignment vertical="center"/>
    </xf>
    <xf numFmtId="0" fontId="0" fillId="0" borderId="77" xfId="0" applyBorder="1" applyAlignment="1">
      <alignment vertical="center"/>
    </xf>
    <xf numFmtId="0" fontId="32" fillId="0" borderId="27" xfId="0" applyFont="1" applyBorder="1" applyAlignment="1">
      <alignment vertical="center"/>
    </xf>
    <xf numFmtId="0" fontId="22" fillId="0" borderId="27" xfId="0" applyFont="1" applyBorder="1" applyAlignment="1">
      <alignment horizontal="center" vertical="center" wrapText="1"/>
    </xf>
    <xf numFmtId="0" fontId="16" fillId="0" borderId="27" xfId="0" applyFont="1" applyBorder="1" applyAlignment="1">
      <alignment horizontal="center" vertical="center" textRotation="90" wrapText="1"/>
    </xf>
    <xf numFmtId="0" fontId="16" fillId="0" borderId="19" xfId="0" applyFont="1" applyBorder="1" applyAlignment="1">
      <alignment horizontal="center" vertical="center" textRotation="90" wrapText="1"/>
    </xf>
    <xf numFmtId="0" fontId="16" fillId="0" borderId="35" xfId="0" applyFont="1" applyBorder="1" applyAlignment="1">
      <alignment horizontal="center" vertical="center" textRotation="90" wrapText="1"/>
    </xf>
    <xf numFmtId="0" fontId="7" fillId="0" borderId="27" xfId="0" applyFont="1" applyBorder="1" applyAlignment="1">
      <alignment horizontal="center" vertical="center" textRotation="90" wrapText="1"/>
    </xf>
    <xf numFmtId="0" fontId="7" fillId="0" borderId="19" xfId="0" applyFont="1" applyBorder="1" applyAlignment="1">
      <alignment horizontal="center" vertical="center" textRotation="90" wrapText="1"/>
    </xf>
    <xf numFmtId="0" fontId="7" fillId="0" borderId="35" xfId="0" applyFont="1" applyBorder="1" applyAlignment="1">
      <alignment horizontal="center" vertical="center" textRotation="90" wrapText="1"/>
    </xf>
    <xf numFmtId="0" fontId="17" fillId="0" borderId="27" xfId="0" applyFont="1" applyBorder="1" applyAlignment="1">
      <alignment horizontal="center" vertical="center" textRotation="90" wrapText="1"/>
    </xf>
    <xf numFmtId="0" fontId="39" fillId="0" borderId="27" xfId="0" applyFont="1" applyBorder="1" applyAlignment="1">
      <alignment horizontal="center" vertical="center" textRotation="90" wrapText="1"/>
    </xf>
    <xf numFmtId="0" fontId="39" fillId="0" borderId="35" xfId="0" applyFont="1" applyBorder="1" applyAlignment="1">
      <alignment horizontal="center" vertical="center" textRotation="90" wrapText="1"/>
    </xf>
    <xf numFmtId="0" fontId="2" fillId="34" borderId="29" xfId="51" applyFill="1" applyBorder="1" applyAlignment="1">
      <alignment vertical="top" wrapText="1"/>
    </xf>
    <xf numFmtId="0" fontId="2" fillId="34" borderId="29" xfId="51" applyFill="1" applyBorder="1"/>
    <xf numFmtId="0" fontId="100" fillId="37" borderId="76" xfId="51" applyFont="1" applyFill="1" applyBorder="1" applyAlignment="1">
      <alignment horizontal="center" vertical="center"/>
    </xf>
    <xf numFmtId="0" fontId="100" fillId="37" borderId="24" xfId="51" applyFont="1" applyFill="1" applyBorder="1" applyAlignment="1">
      <alignment horizontal="center" vertical="center"/>
    </xf>
    <xf numFmtId="0" fontId="100" fillId="37" borderId="77" xfId="51" applyFont="1" applyFill="1" applyBorder="1" applyAlignment="1">
      <alignment horizontal="center" vertical="center"/>
    </xf>
    <xf numFmtId="0" fontId="2" fillId="34" borderId="0" xfId="51" applyFill="1" applyAlignment="1">
      <alignment horizontal="left"/>
    </xf>
    <xf numFmtId="0" fontId="2" fillId="34" borderId="0" xfId="51" applyFill="1" applyAlignment="1">
      <alignment wrapText="1"/>
    </xf>
    <xf numFmtId="0" fontId="2" fillId="34" borderId="0" xfId="51" applyFill="1"/>
    <xf numFmtId="0" fontId="103" fillId="34" borderId="0" xfId="51" applyFont="1" applyFill="1" applyAlignment="1">
      <alignment horizontal="left" vertical="center" wrapText="1"/>
    </xf>
    <xf numFmtId="0" fontId="103" fillId="34" borderId="0" xfId="51" applyFont="1" applyFill="1" applyAlignment="1">
      <alignment horizontal="left" vertical="top" wrapText="1"/>
    </xf>
    <xf numFmtId="0" fontId="2" fillId="34" borderId="0" xfId="51" applyFill="1" applyAlignment="1">
      <alignment vertical="top" wrapText="1"/>
    </xf>
    <xf numFmtId="0" fontId="50" fillId="0" borderId="65" xfId="0" applyFont="1" applyBorder="1" applyAlignment="1" applyProtection="1">
      <alignment horizontal="center"/>
      <protection locked="0"/>
    </xf>
    <xf numFmtId="0" fontId="50" fillId="0" borderId="67" xfId="0" applyFont="1" applyBorder="1" applyAlignment="1" applyProtection="1">
      <alignment horizontal="center"/>
      <protection locked="0"/>
    </xf>
    <xf numFmtId="0" fontId="50" fillId="0" borderId="63" xfId="0" applyFont="1" applyBorder="1" applyAlignment="1" applyProtection="1">
      <alignment horizontal="center"/>
      <protection locked="0"/>
    </xf>
    <xf numFmtId="0" fontId="0" fillId="0" borderId="19" xfId="0" applyBorder="1"/>
    <xf numFmtId="0" fontId="0" fillId="0" borderId="35" xfId="0" applyBorder="1"/>
    <xf numFmtId="0" fontId="50" fillId="0" borderId="64" xfId="0" applyFont="1" applyBorder="1" applyAlignment="1" applyProtection="1">
      <alignment horizontal="center"/>
      <protection locked="0"/>
    </xf>
    <xf numFmtId="0" fontId="50" fillId="0" borderId="78" xfId="0" applyFont="1" applyBorder="1" applyAlignment="1" applyProtection="1">
      <alignment horizontal="center"/>
      <protection locked="0"/>
    </xf>
    <xf numFmtId="0" fontId="50" fillId="0" borderId="61" xfId="0" applyFont="1" applyBorder="1" applyAlignment="1" applyProtection="1">
      <alignment horizontal="center"/>
      <protection locked="0"/>
    </xf>
    <xf numFmtId="0" fontId="50" fillId="0" borderId="16" xfId="0" applyFont="1" applyBorder="1" applyAlignment="1" applyProtection="1">
      <alignment horizontal="center"/>
      <protection locked="0"/>
    </xf>
    <xf numFmtId="0" fontId="46" fillId="0" borderId="16" xfId="0" applyFont="1" applyBorder="1" applyAlignment="1" applyProtection="1">
      <alignment horizontal="center"/>
      <protection locked="0"/>
    </xf>
    <xf numFmtId="0" fontId="50" fillId="0" borderId="42" xfId="0" applyFont="1" applyBorder="1" applyAlignment="1" applyProtection="1">
      <alignment horizontal="center"/>
      <protection locked="0"/>
    </xf>
    <xf numFmtId="0" fontId="46" fillId="0" borderId="42" xfId="0" applyFont="1" applyBorder="1" applyAlignment="1" applyProtection="1">
      <alignment horizontal="center"/>
      <protection locked="0"/>
    </xf>
    <xf numFmtId="0" fontId="50" fillId="0" borderId="54" xfId="0" applyFont="1" applyBorder="1" applyAlignment="1" applyProtection="1">
      <alignment horizontal="center"/>
      <protection locked="0"/>
    </xf>
    <xf numFmtId="0" fontId="46" fillId="0" borderId="54" xfId="0" applyFont="1" applyBorder="1" applyAlignment="1" applyProtection="1">
      <alignment horizontal="center"/>
      <protection locked="0"/>
    </xf>
    <xf numFmtId="0" fontId="50" fillId="0" borderId="59" xfId="0" applyFont="1" applyBorder="1" applyAlignment="1" applyProtection="1">
      <alignment horizontal="center"/>
      <protection locked="0"/>
    </xf>
    <xf numFmtId="0" fontId="46" fillId="0" borderId="66" xfId="0" applyFont="1" applyBorder="1" applyAlignment="1" applyProtection="1">
      <alignment horizontal="center"/>
      <protection locked="0"/>
    </xf>
    <xf numFmtId="0" fontId="50" fillId="0" borderId="17" xfId="0" applyFont="1" applyBorder="1" applyAlignment="1" applyProtection="1">
      <alignment horizontal="center"/>
      <protection locked="0"/>
    </xf>
    <xf numFmtId="0" fontId="46" fillId="0" borderId="17" xfId="0" applyFont="1" applyBorder="1" applyAlignment="1" applyProtection="1">
      <alignment horizontal="center"/>
      <protection locked="0"/>
    </xf>
    <xf numFmtId="0" fontId="13" fillId="0" borderId="35" xfId="0" applyFont="1" applyBorder="1" applyAlignment="1">
      <alignment horizontal="left" vertical="center"/>
    </xf>
    <xf numFmtId="0" fontId="50" fillId="0" borderId="28" xfId="0" applyFont="1" applyBorder="1" applyAlignment="1" applyProtection="1">
      <alignment horizontal="center"/>
      <protection locked="0"/>
    </xf>
    <xf numFmtId="0" fontId="46" fillId="0" borderId="28" xfId="0" applyFont="1" applyBorder="1" applyAlignment="1" applyProtection="1">
      <alignment horizontal="center"/>
      <protection locked="0"/>
    </xf>
    <xf numFmtId="0" fontId="13" fillId="34" borderId="27" xfId="0" applyFont="1" applyFill="1" applyBorder="1" applyAlignment="1">
      <alignment horizontal="left" vertical="center"/>
    </xf>
    <xf numFmtId="0" fontId="14" fillId="34" borderId="19" xfId="0" applyFont="1" applyFill="1" applyBorder="1" applyAlignment="1">
      <alignment horizontal="left"/>
    </xf>
    <xf numFmtId="0" fontId="0" fillId="34" borderId="91" xfId="0" applyFill="1" applyBorder="1"/>
    <xf numFmtId="0" fontId="50" fillId="0" borderId="27" xfId="0" applyFont="1" applyBorder="1" applyAlignment="1" applyProtection="1">
      <alignment horizontal="center"/>
      <protection locked="0"/>
    </xf>
    <xf numFmtId="0" fontId="46" fillId="0" borderId="35" xfId="0" applyFont="1" applyBorder="1" applyAlignment="1" applyProtection="1">
      <alignment horizontal="center"/>
      <protection locked="0"/>
    </xf>
    <xf numFmtId="0" fontId="13" fillId="34" borderId="0" xfId="0" applyFont="1" applyFill="1" applyAlignment="1">
      <alignment horizontal="left" vertical="center"/>
    </xf>
    <xf numFmtId="0" fontId="14" fillId="34" borderId="0" xfId="0" applyFont="1" applyFill="1" applyAlignment="1">
      <alignment horizontal="left"/>
    </xf>
    <xf numFmtId="0" fontId="0" fillId="34" borderId="0" xfId="0" applyFill="1"/>
    <xf numFmtId="0" fontId="17" fillId="0" borderId="47" xfId="0" applyFont="1" applyBorder="1" applyAlignment="1">
      <alignment vertical="center" wrapText="1"/>
    </xf>
    <xf numFmtId="0" fontId="0" fillId="0" borderId="29" xfId="0" applyBorder="1"/>
    <xf numFmtId="0" fontId="13" fillId="0" borderId="47" xfId="0" applyFont="1" applyBorder="1" applyAlignment="1">
      <alignment vertical="center"/>
    </xf>
    <xf numFmtId="0" fontId="17" fillId="0" borderId="27" xfId="0" applyFont="1" applyBorder="1" applyAlignment="1">
      <alignment vertical="center"/>
    </xf>
    <xf numFmtId="0" fontId="33" fillId="0" borderId="19" xfId="0" applyFont="1" applyBorder="1" applyAlignment="1">
      <alignment vertical="center"/>
    </xf>
    <xf numFmtId="0" fontId="33" fillId="0" borderId="35" xfId="0" applyFont="1" applyBorder="1" applyAlignment="1">
      <alignment vertical="center"/>
    </xf>
    <xf numFmtId="0" fontId="50" fillId="0" borderId="40" xfId="0" applyFont="1" applyBorder="1" applyAlignment="1" applyProtection="1">
      <alignment horizontal="center"/>
      <protection locked="0"/>
    </xf>
    <xf numFmtId="0" fontId="50" fillId="0" borderId="25" xfId="0" applyFont="1" applyBorder="1" applyAlignment="1" applyProtection="1">
      <alignment horizontal="center"/>
      <protection locked="0"/>
    </xf>
    <xf numFmtId="0" fontId="50" fillId="0" borderId="24" xfId="0" applyFont="1" applyBorder="1" applyAlignment="1" applyProtection="1">
      <alignment horizontal="center"/>
      <protection locked="0"/>
    </xf>
    <xf numFmtId="0" fontId="15" fillId="34" borderId="59" xfId="0" applyFont="1" applyFill="1" applyBorder="1" applyAlignment="1">
      <alignment horizontal="center"/>
    </xf>
    <xf numFmtId="0" fontId="15" fillId="34" borderId="60" xfId="0" applyFont="1" applyFill="1" applyBorder="1" applyAlignment="1">
      <alignment horizontal="center"/>
    </xf>
    <xf numFmtId="0" fontId="0" fillId="34" borderId="60" xfId="0" applyFill="1" applyBorder="1" applyAlignment="1">
      <alignment horizontal="center"/>
    </xf>
    <xf numFmtId="0" fontId="0" fillId="34" borderId="66" xfId="0" applyFill="1" applyBorder="1" applyAlignment="1">
      <alignment horizontal="center"/>
    </xf>
    <xf numFmtId="0" fontId="13" fillId="0" borderId="48" xfId="0" applyFont="1" applyBorder="1" applyAlignment="1">
      <alignment horizontal="left" vertical="center" wrapText="1"/>
    </xf>
    <xf numFmtId="0" fontId="0" fillId="0" borderId="85" xfId="0" applyBorder="1" applyAlignment="1">
      <alignment vertical="center"/>
    </xf>
    <xf numFmtId="0" fontId="0" fillId="0" borderId="64" xfId="0" applyBorder="1" applyAlignment="1">
      <alignment horizontal="left" vertical="center"/>
    </xf>
    <xf numFmtId="0" fontId="0" fillId="0" borderId="56"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82" xfId="0" applyBorder="1"/>
    <xf numFmtId="230" fontId="0" fillId="0" borderId="85" xfId="0" applyNumberFormat="1" applyBorder="1" applyAlignment="1">
      <alignment horizontal="left" vertical="center"/>
    </xf>
    <xf numFmtId="230" fontId="0" fillId="0" borderId="86" xfId="0" applyNumberFormat="1" applyBorder="1" applyAlignment="1">
      <alignment horizontal="left" vertical="center"/>
    </xf>
    <xf numFmtId="0" fontId="13" fillId="0" borderId="40" xfId="0" applyFont="1"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228" fontId="17" fillId="0" borderId="85" xfId="0" applyNumberFormat="1" applyFont="1" applyBorder="1" applyAlignment="1">
      <alignment horizontal="left" vertical="center"/>
    </xf>
    <xf numFmtId="228" fontId="17" fillId="0" borderId="86" xfId="0" applyNumberFormat="1" applyFont="1" applyBorder="1" applyAlignment="1">
      <alignment horizontal="left" vertical="center"/>
    </xf>
    <xf numFmtId="0" fontId="46" fillId="0" borderId="64" xfId="0" applyFont="1" applyBorder="1" applyAlignment="1" applyProtection="1">
      <alignment vertical="center"/>
      <protection locked="0"/>
    </xf>
    <xf numFmtId="0" fontId="46" fillId="0" borderId="78" xfId="0" applyFont="1" applyBorder="1" applyAlignment="1" applyProtection="1">
      <alignment vertical="center"/>
      <protection locked="0"/>
    </xf>
    <xf numFmtId="0" fontId="46" fillId="0" borderId="40" xfId="0" applyFont="1" applyBorder="1" applyAlignment="1" applyProtection="1">
      <alignment vertical="center"/>
      <protection locked="0"/>
    </xf>
    <xf numFmtId="0" fontId="46" fillId="0" borderId="25" xfId="0" applyFont="1" applyBorder="1" applyAlignment="1" applyProtection="1">
      <alignment vertical="center"/>
      <protection locked="0"/>
    </xf>
    <xf numFmtId="0" fontId="40" fillId="0" borderId="40" xfId="0" applyFont="1" applyBorder="1" applyAlignment="1">
      <alignment vertical="center" wrapText="1"/>
    </xf>
    <xf numFmtId="0" fontId="40" fillId="0" borderId="24" xfId="0" applyFont="1" applyBorder="1" applyAlignment="1">
      <alignment vertical="center" wrapText="1"/>
    </xf>
    <xf numFmtId="0" fontId="40" fillId="0" borderId="25" xfId="0" applyFont="1" applyBorder="1" applyAlignment="1">
      <alignment vertical="center" wrapText="1"/>
    </xf>
    <xf numFmtId="0" fontId="46" fillId="34" borderId="24" xfId="0" applyFont="1" applyFill="1" applyBorder="1" applyAlignment="1" applyProtection="1">
      <alignment horizontal="center" vertical="center"/>
      <protection locked="0"/>
    </xf>
    <xf numFmtId="192" fontId="17" fillId="0" borderId="84" xfId="0" applyNumberFormat="1" applyFont="1" applyBorder="1" applyAlignment="1">
      <alignment horizontal="left" vertical="center"/>
    </xf>
    <xf numFmtId="0" fontId="46" fillId="0" borderId="20" xfId="0" applyFont="1" applyBorder="1" applyAlignment="1" applyProtection="1">
      <alignment vertical="center"/>
      <protection locked="0"/>
    </xf>
    <xf numFmtId="0" fontId="46" fillId="34" borderId="40" xfId="0" applyFont="1" applyFill="1" applyBorder="1" applyAlignment="1" applyProtection="1">
      <alignment horizontal="center" vertical="center"/>
      <protection locked="0"/>
    </xf>
    <xf numFmtId="209" fontId="17" fillId="0" borderId="84" xfId="0" applyNumberFormat="1" applyFont="1" applyBorder="1" applyAlignment="1">
      <alignment horizontal="left" vertical="center"/>
    </xf>
    <xf numFmtId="209" fontId="0" fillId="0" borderId="85" xfId="0" applyNumberFormat="1" applyBorder="1" applyAlignment="1">
      <alignment horizontal="left" vertical="center"/>
    </xf>
    <xf numFmtId="209" fontId="0" fillId="0" borderId="86" xfId="0" applyNumberFormat="1" applyBorder="1" applyAlignment="1">
      <alignment horizontal="left" vertical="center"/>
    </xf>
    <xf numFmtId="170" fontId="17" fillId="0" borderId="90" xfId="0" applyNumberFormat="1" applyFont="1" applyBorder="1" applyAlignment="1">
      <alignment horizontal="left" vertical="center"/>
    </xf>
    <xf numFmtId="0" fontId="0" fillId="0" borderId="40" xfId="0" applyBorder="1" applyAlignment="1">
      <alignment horizontal="left" vertical="center"/>
    </xf>
    <xf numFmtId="180" fontId="17" fillId="0" borderId="84" xfId="0" applyNumberFormat="1" applyFont="1" applyBorder="1" applyAlignment="1">
      <alignment horizontal="left" vertical="center"/>
    </xf>
    <xf numFmtId="213" fontId="17" fillId="0" borderId="84" xfId="0" applyNumberFormat="1" applyFont="1" applyBorder="1" applyAlignment="1">
      <alignment horizontal="left" vertical="center"/>
    </xf>
    <xf numFmtId="213" fontId="0" fillId="0" borderId="85" xfId="0" applyNumberFormat="1" applyBorder="1" applyAlignment="1">
      <alignment horizontal="left" vertical="center"/>
    </xf>
    <xf numFmtId="213" fontId="0" fillId="0" borderId="86" xfId="0" applyNumberFormat="1" applyBorder="1" applyAlignment="1">
      <alignment horizontal="left" vertical="center"/>
    </xf>
    <xf numFmtId="191" fontId="17" fillId="0" borderId="84" xfId="0" applyNumberFormat="1" applyFont="1" applyBorder="1" applyAlignment="1">
      <alignment horizontal="left" vertical="center"/>
    </xf>
    <xf numFmtId="205" fontId="17" fillId="0" borderId="85" xfId="0" applyNumberFormat="1" applyFont="1" applyBorder="1" applyAlignment="1">
      <alignment horizontal="left" vertical="center"/>
    </xf>
    <xf numFmtId="205" fontId="17" fillId="0" borderId="86" xfId="0" applyNumberFormat="1" applyFont="1" applyBorder="1" applyAlignment="1">
      <alignment horizontal="left" vertical="center"/>
    </xf>
    <xf numFmtId="200" fontId="17" fillId="0" borderId="84" xfId="0" applyNumberFormat="1" applyFont="1" applyBorder="1" applyAlignment="1">
      <alignment horizontal="left" vertical="center"/>
    </xf>
    <xf numFmtId="175" fontId="17" fillId="0" borderId="84" xfId="0" applyNumberFormat="1" applyFont="1" applyBorder="1" applyAlignment="1">
      <alignment horizontal="left" vertical="center"/>
    </xf>
    <xf numFmtId="220" fontId="0" fillId="0" borderId="85" xfId="0" applyNumberFormat="1" applyBorder="1" applyAlignment="1">
      <alignment horizontal="left" vertical="center"/>
    </xf>
    <xf numFmtId="220" fontId="0" fillId="0" borderId="86" xfId="0" applyNumberFormat="1" applyBorder="1" applyAlignment="1">
      <alignment horizontal="left" vertical="center"/>
    </xf>
    <xf numFmtId="0" fontId="0" fillId="0" borderId="19" xfId="0" applyBorder="1" applyAlignment="1">
      <alignment vertical="center" wrapText="1"/>
    </xf>
    <xf numFmtId="0" fontId="0" fillId="0" borderId="35" xfId="0" applyBorder="1" applyAlignment="1">
      <alignment vertical="center" wrapText="1"/>
    </xf>
    <xf numFmtId="0" fontId="13" fillId="0" borderId="64" xfId="0" applyFont="1" applyBorder="1" applyAlignment="1">
      <alignment vertical="center" wrapText="1"/>
    </xf>
    <xf numFmtId="0" fontId="0" fillId="0" borderId="61" xfId="0" applyBorder="1" applyAlignment="1">
      <alignment vertical="center" wrapText="1"/>
    </xf>
    <xf numFmtId="0" fontId="0" fillId="0" borderId="78" xfId="0" applyBorder="1" applyAlignment="1">
      <alignment vertical="center" wrapText="1"/>
    </xf>
    <xf numFmtId="218" fontId="17" fillId="0" borderId="84" xfId="0" applyNumberFormat="1" applyFont="1" applyBorder="1" applyAlignment="1">
      <alignment horizontal="left" vertical="center"/>
    </xf>
    <xf numFmtId="0" fontId="6" fillId="37" borderId="59" xfId="0" applyFont="1" applyFill="1" applyBorder="1" applyAlignment="1">
      <alignment horizontal="center" vertical="center" wrapText="1"/>
    </xf>
    <xf numFmtId="0" fontId="6" fillId="37" borderId="60" xfId="0" applyFont="1" applyFill="1" applyBorder="1" applyAlignment="1">
      <alignment horizontal="center" vertical="center" wrapText="1"/>
    </xf>
    <xf numFmtId="0" fontId="6" fillId="37" borderId="66" xfId="0" applyFont="1" applyFill="1" applyBorder="1" applyAlignment="1">
      <alignment horizontal="center" vertical="center" wrapText="1"/>
    </xf>
    <xf numFmtId="0" fontId="13" fillId="0" borderId="60" xfId="0" applyFont="1" applyBorder="1" applyAlignment="1">
      <alignment horizontal="left" vertical="center" wrapText="1"/>
    </xf>
    <xf numFmtId="0" fontId="13" fillId="0" borderId="66" xfId="0" applyFont="1" applyBorder="1" applyAlignment="1">
      <alignment horizontal="left" vertical="center" wrapText="1"/>
    </xf>
    <xf numFmtId="0" fontId="0" fillId="0" borderId="25" xfId="0" applyBorder="1" applyAlignment="1">
      <alignment horizontal="center" vertical="center"/>
    </xf>
    <xf numFmtId="0" fontId="13" fillId="0" borderId="0" xfId="0" applyFont="1" applyAlignment="1">
      <alignment horizontal="left" vertical="center" wrapText="1"/>
    </xf>
    <xf numFmtId="0" fontId="13" fillId="0" borderId="33" xfId="0" applyFont="1" applyBorder="1" applyAlignment="1">
      <alignment horizontal="left" vertical="center" wrapText="1"/>
    </xf>
    <xf numFmtId="173" fontId="17" fillId="0" borderId="84" xfId="0" applyNumberFormat="1" applyFont="1" applyBorder="1" applyAlignment="1">
      <alignment horizontal="left" vertical="center"/>
    </xf>
    <xf numFmtId="0" fontId="45" fillId="0" borderId="47" xfId="0" applyFont="1" applyBorder="1" applyAlignment="1">
      <alignment vertical="center" wrapText="1"/>
    </xf>
    <xf numFmtId="0" fontId="13" fillId="0" borderId="29" xfId="0" applyFont="1" applyBorder="1" applyAlignment="1">
      <alignment vertical="center" wrapText="1"/>
    </xf>
    <xf numFmtId="0" fontId="13" fillId="0" borderId="48" xfId="0" applyFont="1" applyBorder="1" applyAlignment="1">
      <alignment vertical="center" wrapText="1"/>
    </xf>
    <xf numFmtId="194" fontId="17" fillId="0" borderId="84" xfId="0" applyNumberFormat="1" applyFont="1" applyBorder="1" applyAlignment="1">
      <alignment horizontal="left" vertical="center"/>
    </xf>
    <xf numFmtId="202" fontId="17" fillId="0" borderId="84" xfId="0" applyNumberFormat="1" applyFont="1" applyBorder="1" applyAlignment="1">
      <alignment horizontal="left" vertical="center"/>
    </xf>
    <xf numFmtId="183" fontId="17" fillId="0" borderId="84" xfId="0" applyNumberFormat="1" applyFont="1" applyBorder="1" applyAlignment="1">
      <alignment horizontal="left" vertical="center"/>
    </xf>
    <xf numFmtId="0" fontId="40" fillId="0" borderId="64" xfId="0" applyFont="1" applyBorder="1" applyAlignment="1">
      <alignment horizontal="center" vertical="center" wrapText="1"/>
    </xf>
    <xf numFmtId="0" fontId="40" fillId="0" borderId="61" xfId="0" applyFont="1" applyBorder="1" applyAlignment="1">
      <alignment horizontal="center" vertical="center" wrapText="1"/>
    </xf>
    <xf numFmtId="0" fontId="40" fillId="0" borderId="78" xfId="0" applyFont="1" applyBorder="1" applyAlignment="1">
      <alignment horizontal="center" vertical="center" wrapText="1"/>
    </xf>
    <xf numFmtId="217" fontId="17" fillId="0" borderId="84" xfId="0" applyNumberFormat="1" applyFont="1" applyBorder="1" applyAlignment="1">
      <alignment horizontal="left" vertical="center"/>
    </xf>
    <xf numFmtId="217" fontId="0" fillId="0" borderId="85" xfId="0" applyNumberFormat="1" applyBorder="1" applyAlignment="1">
      <alignment horizontal="left" vertical="center"/>
    </xf>
    <xf numFmtId="217" fontId="0" fillId="0" borderId="86" xfId="0" applyNumberFormat="1" applyBorder="1" applyAlignment="1">
      <alignment horizontal="left"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135" xfId="0" applyBorder="1" applyAlignment="1">
      <alignment horizontal="center" vertical="center"/>
    </xf>
    <xf numFmtId="0" fontId="40" fillId="0" borderId="67" xfId="0" applyFont="1" applyBorder="1" applyAlignment="1" applyProtection="1">
      <alignment horizontal="left" vertical="center"/>
      <protection locked="0"/>
    </xf>
    <xf numFmtId="0" fontId="15" fillId="0" borderId="87" xfId="0" applyFont="1" applyBorder="1" applyAlignment="1">
      <alignment horizontal="center" vertical="center"/>
    </xf>
    <xf numFmtId="0" fontId="15" fillId="0" borderId="88" xfId="0" applyFont="1" applyBorder="1" applyAlignment="1">
      <alignment horizontal="center" vertical="center"/>
    </xf>
    <xf numFmtId="0" fontId="15" fillId="0" borderId="89" xfId="0" applyFont="1" applyBorder="1" applyAlignment="1">
      <alignment horizontal="center" vertical="center"/>
    </xf>
    <xf numFmtId="0" fontId="15" fillId="0" borderId="130" xfId="0" applyFont="1" applyBorder="1" applyAlignment="1">
      <alignment horizontal="center" vertical="center"/>
    </xf>
    <xf numFmtId="0" fontId="15" fillId="0" borderId="131" xfId="0" applyFont="1" applyBorder="1" applyAlignment="1">
      <alignment horizontal="center" vertical="center"/>
    </xf>
    <xf numFmtId="0" fontId="15" fillId="0" borderId="132" xfId="0" applyFont="1" applyBorder="1" applyAlignment="1">
      <alignment horizontal="center" vertical="center"/>
    </xf>
    <xf numFmtId="0" fontId="40" fillId="0" borderId="40" xfId="0" applyFont="1" applyBorder="1" applyAlignment="1" applyProtection="1">
      <alignment vertical="center"/>
      <protection locked="0"/>
    </xf>
    <xf numFmtId="0" fontId="40" fillId="0" borderId="24" xfId="0" applyFont="1" applyBorder="1" applyAlignment="1" applyProtection="1">
      <alignment vertical="center"/>
      <protection locked="0"/>
    </xf>
    <xf numFmtId="0" fontId="40" fillId="0" borderId="25" xfId="0" applyFont="1" applyBorder="1" applyAlignment="1" applyProtection="1">
      <alignment vertical="center"/>
      <protection locked="0"/>
    </xf>
    <xf numFmtId="226" fontId="17" fillId="0" borderId="84" xfId="0" applyNumberFormat="1" applyFont="1" applyBorder="1" applyAlignment="1">
      <alignment horizontal="left" vertical="center"/>
    </xf>
    <xf numFmtId="226" fontId="0" fillId="0" borderId="85" xfId="0" applyNumberFormat="1" applyBorder="1" applyAlignment="1">
      <alignment horizontal="left" vertical="center"/>
    </xf>
    <xf numFmtId="226" fontId="0" fillId="0" borderId="86" xfId="0" applyNumberFormat="1" applyBorder="1" applyAlignment="1">
      <alignment horizontal="left" vertical="center"/>
    </xf>
    <xf numFmtId="0" fontId="13" fillId="0" borderId="56" xfId="0" applyFont="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201" fontId="17" fillId="0" borderId="84" xfId="0" applyNumberFormat="1" applyFont="1" applyBorder="1" applyAlignment="1">
      <alignment horizontal="left" vertical="center"/>
    </xf>
    <xf numFmtId="212" fontId="17" fillId="0" borderId="84" xfId="0" applyNumberFormat="1" applyFont="1" applyBorder="1" applyAlignment="1">
      <alignment horizontal="left" vertical="center"/>
    </xf>
    <xf numFmtId="212" fontId="0" fillId="0" borderId="85" xfId="0" applyNumberFormat="1" applyBorder="1" applyAlignment="1">
      <alignment horizontal="left" vertical="center"/>
    </xf>
    <xf numFmtId="212" fontId="0" fillId="0" borderId="86" xfId="0" applyNumberFormat="1" applyBorder="1" applyAlignment="1">
      <alignment horizontal="left" vertical="center"/>
    </xf>
    <xf numFmtId="0" fontId="15" fillId="0" borderId="27" xfId="0" applyFont="1" applyBorder="1" applyAlignment="1">
      <alignment horizontal="center" vertical="center"/>
    </xf>
    <xf numFmtId="0" fontId="15" fillId="0" borderId="19" xfId="0" applyFont="1" applyBorder="1" applyAlignment="1">
      <alignment horizontal="center" vertical="center"/>
    </xf>
    <xf numFmtId="0" fontId="15" fillId="0" borderId="35" xfId="0" applyFont="1" applyBorder="1" applyAlignment="1">
      <alignment horizontal="center" vertical="center"/>
    </xf>
    <xf numFmtId="193" fontId="17" fillId="0" borderId="84" xfId="0" applyNumberFormat="1" applyFont="1" applyBorder="1" applyAlignment="1">
      <alignment horizontal="left" vertical="center"/>
    </xf>
    <xf numFmtId="211" fontId="17" fillId="0" borderId="84" xfId="0" applyNumberFormat="1" applyFont="1" applyBorder="1" applyAlignment="1">
      <alignment horizontal="left" vertical="center"/>
    </xf>
    <xf numFmtId="211" fontId="0" fillId="0" borderId="85" xfId="0" applyNumberFormat="1" applyBorder="1" applyAlignment="1">
      <alignment horizontal="left" vertical="center"/>
    </xf>
    <xf numFmtId="211" fontId="0" fillId="0" borderId="86" xfId="0" applyNumberFormat="1" applyBorder="1" applyAlignment="1">
      <alignment horizontal="left" vertical="center"/>
    </xf>
    <xf numFmtId="0" fontId="0" fillId="0" borderId="78" xfId="0" applyBorder="1" applyAlignment="1">
      <alignment horizontal="center" vertical="center"/>
    </xf>
    <xf numFmtId="0" fontId="5" fillId="0" borderId="40" xfId="0" applyFont="1" applyBorder="1" applyAlignment="1">
      <alignment horizontal="center" vertical="center"/>
    </xf>
    <xf numFmtId="1" fontId="17" fillId="0" borderId="16" xfId="0" applyNumberFormat="1" applyFont="1" applyBorder="1" applyAlignment="1">
      <alignment horizontal="center" vertical="center"/>
    </xf>
    <xf numFmtId="0" fontId="7" fillId="0" borderId="16" xfId="0" applyFont="1" applyBorder="1" applyAlignment="1">
      <alignment horizontal="center" vertical="center" wrapText="1"/>
    </xf>
    <xf numFmtId="0" fontId="16" fillId="0" borderId="40"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7"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63" xfId="0" applyFont="1" applyBorder="1" applyAlignment="1">
      <alignment horizontal="center" vertical="center" wrapText="1"/>
    </xf>
    <xf numFmtId="0" fontId="7" fillId="0" borderId="67" xfId="0" applyFont="1" applyBorder="1" applyAlignment="1">
      <alignment horizontal="center" vertical="center" wrapText="1"/>
    </xf>
    <xf numFmtId="0" fontId="7" fillId="0" borderId="20"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5" xfId="0" applyFont="1" applyBorder="1" applyAlignment="1">
      <alignment horizontal="center" vertical="center" wrapText="1"/>
    </xf>
    <xf numFmtId="0" fontId="31" fillId="25" borderId="27" xfId="0" applyFont="1" applyFill="1" applyBorder="1" applyAlignment="1">
      <alignment vertical="center"/>
    </xf>
    <xf numFmtId="0" fontId="17" fillId="0" borderId="27" xfId="0" applyFont="1" applyBorder="1" applyAlignment="1">
      <alignment horizontal="left" vertical="center" wrapText="1"/>
    </xf>
    <xf numFmtId="0" fontId="17" fillId="0" borderId="19" xfId="0" applyFont="1" applyBorder="1" applyAlignment="1">
      <alignment horizontal="left" vertical="center" wrapText="1"/>
    </xf>
    <xf numFmtId="1" fontId="17" fillId="0" borderId="20" xfId="0" applyNumberFormat="1" applyFont="1" applyBorder="1" applyAlignment="1">
      <alignment horizontal="center" vertical="center"/>
    </xf>
    <xf numFmtId="0" fontId="40" fillId="26" borderId="0" xfId="0" applyFont="1" applyFill="1" applyAlignment="1">
      <alignment horizontal="center" vertical="center"/>
    </xf>
    <xf numFmtId="0" fontId="0" fillId="26" borderId="0" xfId="0" applyFill="1" applyAlignment="1">
      <alignment horizontal="center" vertical="center"/>
    </xf>
    <xf numFmtId="195" fontId="14" fillId="26" borderId="92" xfId="0" applyNumberFormat="1" applyFont="1" applyFill="1" applyBorder="1" applyAlignment="1">
      <alignment vertical="center"/>
    </xf>
    <xf numFmtId="195" fontId="14" fillId="26" borderId="93" xfId="0" applyNumberFormat="1" applyFont="1" applyFill="1" applyBorder="1" applyAlignment="1">
      <alignment vertical="center"/>
    </xf>
    <xf numFmtId="0" fontId="7" fillId="0" borderId="26" xfId="0" applyFont="1" applyBorder="1" applyAlignment="1">
      <alignment horizontal="center" vertical="center" wrapText="1"/>
    </xf>
    <xf numFmtId="0" fontId="0" fillId="37" borderId="60" xfId="0" applyFill="1" applyBorder="1" applyAlignment="1">
      <alignment horizontal="center" vertical="center" wrapText="1"/>
    </xf>
    <xf numFmtId="0" fontId="0" fillId="37" borderId="66" xfId="0" applyFill="1" applyBorder="1" applyAlignment="1">
      <alignment horizontal="center" vertical="center" wrapText="1"/>
    </xf>
    <xf numFmtId="0" fontId="22" fillId="0" borderId="19" xfId="0" applyFont="1" applyBorder="1" applyAlignment="1">
      <alignment horizontal="center" vertical="center" wrapText="1"/>
    </xf>
    <xf numFmtId="0" fontId="22" fillId="0" borderId="35" xfId="0" applyFont="1" applyBorder="1" applyAlignment="1">
      <alignment horizontal="center" vertical="center" wrapText="1"/>
    </xf>
    <xf numFmtId="0" fontId="17" fillId="0" borderId="47" xfId="0" applyFont="1" applyBorder="1" applyAlignment="1">
      <alignment horizontal="left" vertical="center" wrapText="1"/>
    </xf>
    <xf numFmtId="0" fontId="17" fillId="0" borderId="29" xfId="0" applyFont="1" applyBorder="1" applyAlignment="1">
      <alignment horizontal="left" vertical="center" wrapText="1"/>
    </xf>
    <xf numFmtId="0" fontId="7" fillId="0" borderId="5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19" xfId="0" applyFont="1" applyBorder="1" applyAlignment="1">
      <alignment horizontal="center" vertical="center" textRotation="90" wrapText="1"/>
    </xf>
    <xf numFmtId="0" fontId="17" fillId="0" borderId="35" xfId="0" applyFont="1" applyBorder="1" applyAlignment="1">
      <alignment horizontal="left" vertical="center" wrapText="1"/>
    </xf>
    <xf numFmtId="0" fontId="7" fillId="0" borderId="42" xfId="0" applyFont="1" applyBorder="1" applyAlignment="1">
      <alignment horizontal="center" vertical="center" wrapText="1"/>
    </xf>
    <xf numFmtId="1" fontId="17" fillId="0" borderId="42" xfId="0" applyNumberFormat="1" applyFont="1" applyBorder="1" applyAlignment="1">
      <alignment horizontal="center" vertical="center"/>
    </xf>
    <xf numFmtId="0" fontId="0" fillId="0" borderId="67" xfId="0" applyBorder="1" applyAlignment="1">
      <alignment vertical="center"/>
    </xf>
    <xf numFmtId="0" fontId="86" fillId="34" borderId="99" xfId="57" applyFont="1" applyFill="1" applyBorder="1" applyAlignment="1">
      <alignment horizontal="center"/>
    </xf>
    <xf numFmtId="9" fontId="87" fillId="37" borderId="38" xfId="58" applyFont="1" applyFill="1" applyBorder="1" applyAlignment="1">
      <alignment horizontal="left" vertical="center"/>
    </xf>
    <xf numFmtId="9" fontId="87" fillId="37" borderId="62" xfId="58" applyFont="1" applyFill="1" applyBorder="1" applyAlignment="1">
      <alignment horizontal="left" vertical="center"/>
    </xf>
    <xf numFmtId="9" fontId="87" fillId="37" borderId="115" xfId="58" applyFont="1" applyFill="1" applyBorder="1" applyAlignment="1">
      <alignment horizontal="left" vertical="center"/>
    </xf>
    <xf numFmtId="9" fontId="87" fillId="37" borderId="109" xfId="58" applyFont="1" applyFill="1" applyBorder="1" applyAlignment="1">
      <alignment horizontal="center" vertical="center"/>
    </xf>
    <xf numFmtId="9" fontId="87" fillId="37" borderId="110" xfId="58" applyFont="1" applyFill="1" applyBorder="1" applyAlignment="1">
      <alignment horizontal="center" vertical="center"/>
    </xf>
    <xf numFmtId="0" fontId="85" fillId="0" borderId="139" xfId="58" applyNumberFormat="1" applyFont="1" applyFill="1" applyBorder="1" applyAlignment="1">
      <alignment horizontal="right"/>
    </xf>
    <xf numFmtId="0" fontId="85" fillId="0" borderId="111" xfId="58" applyNumberFormat="1" applyFont="1" applyFill="1" applyBorder="1" applyAlignment="1">
      <alignment horizontal="right"/>
    </xf>
    <xf numFmtId="0" fontId="85" fillId="0" borderId="126" xfId="58" applyNumberFormat="1" applyFont="1" applyFill="1" applyBorder="1" applyAlignment="1">
      <alignment horizontal="right"/>
    </xf>
    <xf numFmtId="0" fontId="92" fillId="34" borderId="125" xfId="57" applyFont="1" applyFill="1" applyBorder="1" applyAlignment="1">
      <alignment horizontal="center" vertical="center"/>
    </xf>
    <xf numFmtId="0" fontId="92" fillId="34" borderId="126" xfId="57" applyFont="1" applyFill="1" applyBorder="1" applyAlignment="1">
      <alignment horizontal="center" vertical="center"/>
    </xf>
    <xf numFmtId="0" fontId="92" fillId="34" borderId="111" xfId="57" applyFont="1" applyFill="1" applyBorder="1" applyAlignment="1">
      <alignment horizontal="center" vertical="center"/>
    </xf>
    <xf numFmtId="0" fontId="92" fillId="34" borderId="127" xfId="57" applyFont="1" applyFill="1" applyBorder="1" applyAlignment="1">
      <alignment horizontal="center" vertical="center"/>
    </xf>
    <xf numFmtId="0" fontId="87" fillId="37" borderId="36" xfId="57" applyFont="1" applyFill="1" applyBorder="1" applyAlignment="1">
      <alignment horizontal="left" vertical="center"/>
    </xf>
    <xf numFmtId="0" fontId="87" fillId="37" borderId="24" xfId="57" applyFont="1" applyFill="1" applyBorder="1" applyAlignment="1">
      <alignment horizontal="left" vertical="center"/>
    </xf>
    <xf numFmtId="0" fontId="87" fillId="37" borderId="77" xfId="57" applyFont="1" applyFill="1" applyBorder="1" applyAlignment="1">
      <alignment horizontal="left" vertical="center"/>
    </xf>
    <xf numFmtId="223" fontId="88" fillId="37" borderId="58" xfId="57" applyNumberFormat="1" applyFont="1" applyFill="1" applyBorder="1" applyAlignment="1">
      <alignment horizontal="center" vertical="center"/>
    </xf>
    <xf numFmtId="223" fontId="88" fillId="37" borderId="106" xfId="57" applyNumberFormat="1" applyFont="1" applyFill="1" applyBorder="1" applyAlignment="1">
      <alignment horizontal="center" vertical="center"/>
    </xf>
    <xf numFmtId="0" fontId="88" fillId="38" borderId="36" xfId="57" applyFont="1" applyFill="1" applyBorder="1" applyAlignment="1">
      <alignment horizontal="left" vertical="center"/>
    </xf>
    <xf numFmtId="0" fontId="88" fillId="38" borderId="24" xfId="57" applyFont="1" applyFill="1" applyBorder="1" applyAlignment="1">
      <alignment horizontal="left" vertical="center"/>
    </xf>
    <xf numFmtId="0" fontId="88" fillId="38" borderId="77" xfId="57" applyFont="1" applyFill="1" applyBorder="1" applyAlignment="1">
      <alignment horizontal="left" vertical="center"/>
    </xf>
    <xf numFmtId="223" fontId="87" fillId="39" borderId="58" xfId="57" applyNumberFormat="1" applyFont="1" applyFill="1" applyBorder="1" applyAlignment="1" applyProtection="1">
      <alignment horizontal="center" vertical="center"/>
      <protection locked="0"/>
    </xf>
    <xf numFmtId="223" fontId="87" fillId="39" borderId="106" xfId="57" applyNumberFormat="1" applyFont="1" applyFill="1" applyBorder="1" applyAlignment="1" applyProtection="1">
      <alignment horizontal="center" vertical="center"/>
      <protection locked="0"/>
    </xf>
    <xf numFmtId="0" fontId="86" fillId="34" borderId="111" xfId="57" applyFont="1" applyFill="1" applyBorder="1" applyAlignment="1">
      <alignment horizontal="center"/>
    </xf>
    <xf numFmtId="0" fontId="90" fillId="34" borderId="112" xfId="57" applyFont="1" applyFill="1" applyBorder="1" applyAlignment="1">
      <alignment horizontal="left" vertical="center"/>
    </xf>
    <xf numFmtId="0" fontId="90" fillId="34" borderId="102" xfId="57" applyFont="1" applyFill="1" applyBorder="1" applyAlignment="1">
      <alignment horizontal="left" vertical="center"/>
    </xf>
    <xf numFmtId="223" fontId="87" fillId="39" borderId="101" xfId="57" applyNumberFormat="1" applyFont="1" applyFill="1" applyBorder="1" applyAlignment="1" applyProtection="1">
      <alignment horizontal="center" vertical="center"/>
      <protection locked="0"/>
    </xf>
    <xf numFmtId="223" fontId="87" fillId="39" borderId="103" xfId="57" applyNumberFormat="1" applyFont="1" applyFill="1" applyBorder="1" applyAlignment="1" applyProtection="1">
      <alignment horizontal="center" vertical="center"/>
      <protection locked="0"/>
    </xf>
    <xf numFmtId="0" fontId="88" fillId="34" borderId="113" xfId="57" applyFont="1" applyFill="1" applyBorder="1" applyAlignment="1">
      <alignment horizontal="center" vertical="center"/>
    </xf>
    <xf numFmtId="0" fontId="90" fillId="34" borderId="36" xfId="57" applyFont="1" applyFill="1" applyBorder="1" applyAlignment="1">
      <alignment horizontal="left" vertical="center"/>
    </xf>
    <xf numFmtId="0" fontId="90" fillId="34" borderId="24" xfId="57" applyFont="1" applyFill="1" applyBorder="1" applyAlignment="1">
      <alignment horizontal="left" vertical="center"/>
    </xf>
    <xf numFmtId="0" fontId="90" fillId="34" borderId="77" xfId="57" applyFont="1" applyFill="1" applyBorder="1" applyAlignment="1">
      <alignment horizontal="left" vertical="center"/>
    </xf>
    <xf numFmtId="0" fontId="88" fillId="34" borderId="58" xfId="57" applyFont="1" applyFill="1" applyBorder="1" applyAlignment="1">
      <alignment horizontal="center" vertical="center"/>
    </xf>
    <xf numFmtId="0" fontId="88" fillId="34" borderId="106" xfId="57" applyFont="1" applyFill="1" applyBorder="1" applyAlignment="1">
      <alignment horizontal="center" vertical="center"/>
    </xf>
    <xf numFmtId="0" fontId="93" fillId="34" borderId="111" xfId="57" applyFont="1" applyFill="1" applyBorder="1" applyAlignment="1">
      <alignment horizontal="center" vertical="center"/>
    </xf>
    <xf numFmtId="0" fontId="93" fillId="34" borderId="127" xfId="57" applyFont="1" applyFill="1" applyBorder="1" applyAlignment="1">
      <alignment horizontal="center" vertical="center"/>
    </xf>
    <xf numFmtId="9" fontId="87" fillId="0" borderId="111" xfId="58" applyFont="1" applyFill="1" applyBorder="1" applyAlignment="1">
      <alignment horizontal="center"/>
    </xf>
    <xf numFmtId="9" fontId="87" fillId="37" borderId="36" xfId="58" applyFont="1" applyFill="1" applyBorder="1" applyAlignment="1">
      <alignment horizontal="left" vertical="center"/>
    </xf>
    <xf numFmtId="9" fontId="87" fillId="37" borderId="24" xfId="58" applyFont="1" applyFill="1" applyBorder="1" applyAlignment="1">
      <alignment horizontal="left" vertical="center"/>
    </xf>
    <xf numFmtId="9" fontId="87" fillId="37" borderId="77" xfId="58" applyFont="1" applyFill="1" applyBorder="1" applyAlignment="1">
      <alignment horizontal="left" vertical="center"/>
    </xf>
    <xf numFmtId="9" fontId="87" fillId="37" borderId="120" xfId="58" applyFont="1" applyFill="1" applyBorder="1" applyAlignment="1">
      <alignment horizontal="center" vertical="center"/>
    </xf>
    <xf numFmtId="9" fontId="87" fillId="37" borderId="121" xfId="58" applyFont="1" applyFill="1" applyBorder="1" applyAlignment="1">
      <alignment horizontal="center" vertical="center"/>
    </xf>
    <xf numFmtId="0" fontId="85" fillId="0" borderId="38" xfId="58" applyNumberFormat="1" applyFont="1" applyFill="1" applyBorder="1" applyAlignment="1">
      <alignment horizontal="right"/>
    </xf>
    <xf numFmtId="0" fontId="85" fillId="0" borderId="62" xfId="58" applyNumberFormat="1" applyFont="1" applyFill="1" applyBorder="1" applyAlignment="1">
      <alignment horizontal="right"/>
    </xf>
    <xf numFmtId="0" fontId="85" fillId="0" borderId="115" xfId="58" applyNumberFormat="1" applyFont="1" applyFill="1" applyBorder="1" applyAlignment="1">
      <alignment horizontal="right"/>
    </xf>
    <xf numFmtId="9" fontId="92" fillId="0" borderId="123" xfId="58" applyFont="1" applyFill="1" applyBorder="1" applyAlignment="1">
      <alignment horizontal="center" vertical="center"/>
    </xf>
    <xf numFmtId="9" fontId="92" fillId="0" borderId="115" xfId="58" applyFont="1" applyFill="1" applyBorder="1" applyAlignment="1">
      <alignment horizontal="center" vertical="center"/>
    </xf>
    <xf numFmtId="9" fontId="92" fillId="0" borderId="62" xfId="58" applyFont="1" applyFill="1" applyBorder="1" applyAlignment="1">
      <alignment horizontal="center" vertical="center"/>
    </xf>
    <xf numFmtId="9" fontId="92" fillId="0" borderId="124" xfId="58" applyFont="1" applyFill="1" applyBorder="1" applyAlignment="1">
      <alignment horizontal="center" vertical="center"/>
    </xf>
    <xf numFmtId="9" fontId="87" fillId="37" borderId="58" xfId="58" applyFont="1" applyFill="1" applyBorder="1" applyAlignment="1">
      <alignment horizontal="center" vertical="center"/>
    </xf>
    <xf numFmtId="9" fontId="87" fillId="37" borderId="106" xfId="58" applyFont="1" applyFill="1" applyBorder="1" applyAlignment="1">
      <alignment horizontal="center" vertical="center"/>
    </xf>
    <xf numFmtId="0" fontId="92" fillId="0" borderId="118" xfId="58" applyNumberFormat="1" applyFont="1" applyFill="1" applyBorder="1" applyAlignment="1">
      <alignment horizontal="center" vertical="center"/>
    </xf>
    <xf numFmtId="0" fontId="92" fillId="0" borderId="119" xfId="58" applyNumberFormat="1" applyFont="1" applyFill="1" applyBorder="1" applyAlignment="1">
      <alignment horizontal="center" vertical="center"/>
    </xf>
    <xf numFmtId="0" fontId="8" fillId="34" borderId="101" xfId="57" applyFont="1" applyFill="1" applyBorder="1" applyAlignment="1">
      <alignment horizontal="center" vertical="center"/>
    </xf>
    <xf numFmtId="0" fontId="8" fillId="34" borderId="122" xfId="57" applyFont="1" applyFill="1" applyBorder="1" applyAlignment="1">
      <alignment horizontal="center" vertical="center"/>
    </xf>
    <xf numFmtId="0" fontId="88" fillId="34" borderId="36" xfId="57" applyFont="1" applyFill="1" applyBorder="1" applyAlignment="1">
      <alignment horizontal="left" vertical="center"/>
    </xf>
    <xf numFmtId="0" fontId="88" fillId="34" borderId="24" xfId="57" applyFont="1" applyFill="1" applyBorder="1" applyAlignment="1">
      <alignment horizontal="left" vertical="center"/>
    </xf>
    <xf numFmtId="0" fontId="88" fillId="34" borderId="77" xfId="57" applyFont="1" applyFill="1" applyBorder="1" applyAlignment="1">
      <alignment horizontal="left" vertical="center"/>
    </xf>
    <xf numFmtId="0" fontId="8" fillId="0" borderId="101" xfId="57" applyFont="1" applyBorder="1" applyAlignment="1">
      <alignment horizontal="center" vertical="center"/>
    </xf>
    <xf numFmtId="0" fontId="8" fillId="0" borderId="122" xfId="57" applyFont="1" applyBorder="1" applyAlignment="1">
      <alignment horizontal="center" vertical="center"/>
    </xf>
    <xf numFmtId="0" fontId="92" fillId="0" borderId="109" xfId="58" applyNumberFormat="1" applyFont="1" applyFill="1" applyBorder="1" applyAlignment="1">
      <alignment horizontal="center" vertical="center"/>
    </xf>
    <xf numFmtId="0" fontId="92" fillId="0" borderId="110" xfId="58" applyNumberFormat="1" applyFont="1" applyFill="1" applyBorder="1" applyAlignment="1">
      <alignment horizontal="center" vertical="center"/>
    </xf>
    <xf numFmtId="0" fontId="92" fillId="0" borderId="116" xfId="58" applyNumberFormat="1" applyFont="1" applyFill="1" applyBorder="1" applyAlignment="1">
      <alignment horizontal="center" vertical="center"/>
    </xf>
    <xf numFmtId="0" fontId="92" fillId="0" borderId="107" xfId="58" applyNumberFormat="1" applyFont="1" applyFill="1" applyBorder="1" applyAlignment="1">
      <alignment horizontal="center" vertical="center"/>
    </xf>
    <xf numFmtId="0" fontId="92" fillId="0" borderId="108" xfId="58" applyNumberFormat="1" applyFont="1" applyFill="1" applyBorder="1" applyAlignment="1">
      <alignment horizontal="center" vertical="center"/>
    </xf>
    <xf numFmtId="0" fontId="92" fillId="0" borderId="117" xfId="58" applyNumberFormat="1" applyFont="1" applyFill="1" applyBorder="1" applyAlignment="1">
      <alignment horizontal="center" vertical="center"/>
    </xf>
    <xf numFmtId="223" fontId="87" fillId="39" borderId="113" xfId="57" applyNumberFormat="1" applyFont="1" applyFill="1" applyBorder="1" applyAlignment="1" applyProtection="1">
      <alignment horizontal="center" vertical="center"/>
      <protection locked="0"/>
    </xf>
    <xf numFmtId="223" fontId="87" fillId="39" borderId="114" xfId="57" applyNumberFormat="1" applyFont="1" applyFill="1" applyBorder="1" applyAlignment="1" applyProtection="1">
      <alignment horizontal="center" vertical="center"/>
      <protection locked="0"/>
    </xf>
    <xf numFmtId="9" fontId="87" fillId="37" borderId="36" xfId="58" applyFont="1" applyFill="1" applyBorder="1" applyAlignment="1">
      <alignment horizontal="left"/>
    </xf>
    <xf numFmtId="9" fontId="87" fillId="37" borderId="24" xfId="58" applyFont="1" applyFill="1" applyBorder="1" applyAlignment="1">
      <alignment horizontal="left"/>
    </xf>
    <xf numFmtId="9" fontId="87" fillId="37" borderId="77" xfId="58" applyFont="1" applyFill="1" applyBorder="1" applyAlignment="1">
      <alignment horizontal="left"/>
    </xf>
    <xf numFmtId="0" fontId="87" fillId="34" borderId="37" xfId="57" applyFont="1" applyFill="1" applyBorder="1" applyAlignment="1">
      <alignment horizontal="right" vertical="center" wrapText="1"/>
    </xf>
    <xf numFmtId="0" fontId="87" fillId="34" borderId="0" xfId="57" applyFont="1" applyFill="1" applyAlignment="1">
      <alignment horizontal="right" vertical="center" wrapText="1"/>
    </xf>
    <xf numFmtId="0" fontId="87" fillId="34" borderId="104" xfId="57" applyFont="1" applyFill="1" applyBorder="1" applyAlignment="1">
      <alignment horizontal="right" vertical="center" wrapText="1"/>
    </xf>
    <xf numFmtId="0" fontId="87" fillId="37" borderId="58" xfId="57" applyFont="1" applyFill="1" applyBorder="1" applyAlignment="1">
      <alignment horizontal="left" vertical="center" wrapText="1"/>
    </xf>
    <xf numFmtId="0" fontId="87" fillId="37" borderId="106" xfId="57" applyFont="1" applyFill="1" applyBorder="1" applyAlignment="1">
      <alignment horizontal="left" vertical="center" wrapText="1"/>
    </xf>
    <xf numFmtId="0" fontId="88" fillId="34" borderId="98" xfId="57" applyFont="1" applyFill="1" applyBorder="1" applyAlignment="1">
      <alignment horizontal="right" vertical="center" wrapText="1"/>
    </xf>
    <xf numFmtId="0" fontId="88" fillId="34" borderId="99" xfId="57" applyFont="1" applyFill="1" applyBorder="1" applyAlignment="1">
      <alignment horizontal="right" vertical="center" wrapText="1"/>
    </xf>
    <xf numFmtId="0" fontId="88" fillId="34" borderId="100" xfId="57" applyFont="1" applyFill="1" applyBorder="1" applyAlignment="1">
      <alignment horizontal="right" vertical="center" wrapText="1"/>
    </xf>
    <xf numFmtId="14" fontId="87" fillId="39" borderId="101" xfId="57" applyNumberFormat="1" applyFont="1" applyFill="1" applyBorder="1" applyAlignment="1" applyProtection="1">
      <alignment horizontal="center" vertical="center" wrapText="1"/>
      <protection locked="0"/>
    </xf>
    <xf numFmtId="14" fontId="87" fillId="39" borderId="102" xfId="57" applyNumberFormat="1" applyFont="1" applyFill="1" applyBorder="1" applyAlignment="1" applyProtection="1">
      <alignment horizontal="center" vertical="center" wrapText="1"/>
      <protection locked="0"/>
    </xf>
    <xf numFmtId="14" fontId="87" fillId="39" borderId="103" xfId="57" applyNumberFormat="1" applyFont="1" applyFill="1" applyBorder="1" applyAlignment="1" applyProtection="1">
      <alignment horizontal="center" vertical="center" wrapText="1"/>
      <protection locked="0"/>
    </xf>
    <xf numFmtId="0" fontId="88" fillId="34" borderId="37" xfId="57" applyFont="1" applyFill="1" applyBorder="1" applyAlignment="1">
      <alignment horizontal="right" vertical="center" wrapText="1"/>
    </xf>
    <xf numFmtId="0" fontId="88" fillId="34" borderId="0" xfId="57" applyFont="1" applyFill="1" applyAlignment="1">
      <alignment horizontal="right" vertical="center" wrapText="1"/>
    </xf>
    <xf numFmtId="0" fontId="88" fillId="34" borderId="104" xfId="57" applyFont="1" applyFill="1" applyBorder="1" applyAlignment="1">
      <alignment horizontal="right" vertical="center" wrapText="1"/>
    </xf>
    <xf numFmtId="0" fontId="46" fillId="39" borderId="76" xfId="57" applyFont="1" applyFill="1" applyBorder="1" applyAlignment="1" applyProtection="1">
      <alignment horizontal="center" vertical="center" wrapText="1"/>
      <protection locked="0"/>
    </xf>
    <xf numFmtId="0" fontId="46" fillId="39" borderId="24" xfId="57" applyFont="1" applyFill="1" applyBorder="1" applyAlignment="1" applyProtection="1">
      <alignment horizontal="center" vertical="center" wrapText="1"/>
      <protection locked="0"/>
    </xf>
    <xf numFmtId="0" fontId="46" fillId="39" borderId="105" xfId="57" applyFont="1" applyFill="1" applyBorder="1" applyAlignment="1" applyProtection="1">
      <alignment horizontal="center" vertical="center" wrapText="1"/>
      <protection locked="0"/>
    </xf>
    <xf numFmtId="0" fontId="9" fillId="39" borderId="76" xfId="57" applyFont="1" applyFill="1" applyBorder="1" applyAlignment="1" applyProtection="1">
      <alignment horizontal="center" vertical="center" wrapText="1"/>
      <protection locked="0"/>
    </xf>
    <xf numFmtId="0" fontId="9" fillId="39" borderId="24" xfId="57" applyFont="1" applyFill="1" applyBorder="1" applyAlignment="1" applyProtection="1">
      <alignment horizontal="center" vertical="center" wrapText="1"/>
      <protection locked="0"/>
    </xf>
    <xf numFmtId="0" fontId="9" fillId="39" borderId="105" xfId="57" applyFont="1" applyFill="1" applyBorder="1" applyAlignment="1" applyProtection="1">
      <alignment horizontal="center" vertical="center" wrapText="1"/>
      <protection locked="0"/>
    </xf>
    <xf numFmtId="0" fontId="105" fillId="34" borderId="99" xfId="57" applyFont="1" applyFill="1" applyBorder="1" applyAlignment="1">
      <alignment horizontal="center" vertical="center" wrapText="1"/>
    </xf>
    <xf numFmtId="0" fontId="105" fillId="34" borderId="0" xfId="57" applyFont="1" applyFill="1" applyAlignment="1">
      <alignment horizontal="center" vertical="center" wrapText="1"/>
    </xf>
    <xf numFmtId="0" fontId="9" fillId="25" borderId="0" xfId="43" applyFont="1" applyFill="1" applyAlignment="1">
      <alignment horizontal="left" vertical="top" wrapText="1"/>
    </xf>
    <xf numFmtId="0" fontId="9" fillId="25" borderId="21" xfId="43" applyFont="1" applyFill="1" applyBorder="1" applyAlignment="1">
      <alignment horizontal="left" vertical="top" wrapText="1"/>
    </xf>
    <xf numFmtId="0" fontId="9" fillId="25" borderId="0" xfId="43" applyFont="1" applyFill="1" applyAlignment="1">
      <alignment horizontal="center" vertical="top" wrapText="1"/>
    </xf>
    <xf numFmtId="0" fontId="9" fillId="25" borderId="21" xfId="43" applyFont="1" applyFill="1" applyBorder="1" applyAlignment="1">
      <alignment horizontal="center" vertical="top" wrapText="1"/>
    </xf>
    <xf numFmtId="0" fontId="9" fillId="25" borderId="0" xfId="57" applyFont="1" applyFill="1" applyAlignment="1">
      <alignment horizontal="center" vertical="top" wrapText="1"/>
    </xf>
    <xf numFmtId="0" fontId="9" fillId="25" borderId="21" xfId="57" applyFont="1" applyFill="1" applyBorder="1" applyAlignment="1">
      <alignment horizontal="center" vertical="top" wrapText="1"/>
    </xf>
    <xf numFmtId="0" fontId="7" fillId="42" borderId="58" xfId="57" applyFont="1" applyFill="1" applyBorder="1" applyAlignment="1">
      <alignment horizontal="center" vertical="center" wrapText="1"/>
    </xf>
    <xf numFmtId="0" fontId="8" fillId="0" borderId="77" xfId="57" applyFont="1" applyBorder="1" applyAlignment="1">
      <alignment horizontal="center" vertical="center" textRotation="90"/>
    </xf>
    <xf numFmtId="0" fontId="8" fillId="0" borderId="58" xfId="57" applyFont="1" applyBorder="1" applyAlignment="1">
      <alignment horizontal="center" vertical="center" textRotation="90"/>
    </xf>
    <xf numFmtId="0" fontId="8" fillId="0" borderId="76" xfId="57" applyFont="1" applyBorder="1" applyAlignment="1">
      <alignment horizontal="center" vertical="center" textRotation="90"/>
    </xf>
    <xf numFmtId="0" fontId="87" fillId="34" borderId="96" xfId="57" applyFont="1" applyFill="1" applyBorder="1" applyAlignment="1">
      <alignment horizontal="left" vertical="center" wrapText="1"/>
    </xf>
    <xf numFmtId="0" fontId="87" fillId="34" borderId="18" xfId="57" applyFont="1" applyFill="1" applyBorder="1" applyAlignment="1">
      <alignment horizontal="left" vertical="center" wrapText="1"/>
    </xf>
    <xf numFmtId="0" fontId="87" fillId="34" borderId="97" xfId="57" applyFont="1" applyFill="1" applyBorder="1" applyAlignment="1">
      <alignment horizontal="left" vertical="center" wrapText="1"/>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rekening" xfId="25" xr:uid="{00000000-0005-0000-0000-000018000000}"/>
    <cellStyle name="Controlecel" xfId="26" xr:uid="{00000000-0005-0000-0000-000019000000}"/>
    <cellStyle name="Gekoppelde cel" xfId="27" xr:uid="{00000000-0005-0000-0000-00001A000000}"/>
    <cellStyle name="Goed" xfId="28" xr:uid="{00000000-0005-0000-0000-00001B000000}"/>
    <cellStyle name="Hyperlink" xfId="52" builtinId="8"/>
    <cellStyle name="Hyperlink 2" xfId="46" xr:uid="{00000000-0005-0000-0000-00001D000000}"/>
    <cellStyle name="Invoer" xfId="29" xr:uid="{00000000-0005-0000-0000-00001E000000}"/>
    <cellStyle name="Kop 1" xfId="30" xr:uid="{00000000-0005-0000-0000-00001F000000}"/>
    <cellStyle name="Kop 2" xfId="31" xr:uid="{00000000-0005-0000-0000-000020000000}"/>
    <cellStyle name="Kop 3" xfId="32" xr:uid="{00000000-0005-0000-0000-000021000000}"/>
    <cellStyle name="Kop 4" xfId="33" xr:uid="{00000000-0005-0000-0000-000022000000}"/>
    <cellStyle name="Neutraal" xfId="34" xr:uid="{00000000-0005-0000-0000-000023000000}"/>
    <cellStyle name="Normal" xfId="0" builtinId="0"/>
    <cellStyle name="Normal 2" xfId="43" xr:uid="{00000000-0005-0000-0000-000025000000}"/>
    <cellStyle name="Normal 2 2" xfId="47" xr:uid="{00000000-0005-0000-0000-000026000000}"/>
    <cellStyle name="Normal 3" xfId="44" xr:uid="{00000000-0005-0000-0000-000027000000}"/>
    <cellStyle name="Normal 3 2" xfId="49" xr:uid="{00000000-0005-0000-0000-000028000000}"/>
    <cellStyle name="Normal 3 2 2" xfId="55" xr:uid="{00000000-0005-0000-0000-000029000000}"/>
    <cellStyle name="Normal 3 2 3" xfId="57" xr:uid="{91B0E5D3-0D74-4D9A-BF52-C0979DAEBD2A}"/>
    <cellStyle name="Normal 3 3" xfId="53" xr:uid="{00000000-0005-0000-0000-00002A000000}"/>
    <cellStyle name="Normal 4" xfId="48" xr:uid="{00000000-0005-0000-0000-00002B000000}"/>
    <cellStyle name="Normal 4 2" xfId="51" xr:uid="{00000000-0005-0000-0000-00002C000000}"/>
    <cellStyle name="Notitie" xfId="35" xr:uid="{00000000-0005-0000-0000-00002D000000}"/>
    <cellStyle name="Ongeldig" xfId="36" xr:uid="{00000000-0005-0000-0000-00002E000000}"/>
    <cellStyle name="Percent" xfId="37" builtinId="5"/>
    <cellStyle name="Percent 2" xfId="45" xr:uid="{00000000-0005-0000-0000-000030000000}"/>
    <cellStyle name="Percent 2 2" xfId="50" xr:uid="{00000000-0005-0000-0000-000031000000}"/>
    <cellStyle name="Percent 2 2 2" xfId="56" xr:uid="{00000000-0005-0000-0000-000032000000}"/>
    <cellStyle name="Percent 2 2 3" xfId="58" xr:uid="{7AE57CE7-43F3-4005-B729-43D29761440F}"/>
    <cellStyle name="Percent 2 3" xfId="54" xr:uid="{00000000-0005-0000-0000-000033000000}"/>
    <cellStyle name="Titel" xfId="38" xr:uid="{00000000-0005-0000-0000-000034000000}"/>
    <cellStyle name="Totaal" xfId="39" xr:uid="{00000000-0005-0000-0000-000035000000}"/>
    <cellStyle name="Uitvoer" xfId="40" xr:uid="{00000000-0005-0000-0000-000036000000}"/>
    <cellStyle name="Verklarende tekst" xfId="41" xr:uid="{00000000-0005-0000-0000-000037000000}"/>
    <cellStyle name="Waarschuwingstekst" xfId="42" xr:uid="{00000000-0005-0000-0000-000038000000}"/>
  </cellStyles>
  <dxfs count="1164">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00FF00"/>
      </font>
      <fill>
        <patternFill>
          <bgColor rgb="FF00FF00"/>
        </patternFill>
      </fill>
    </dxf>
    <dxf>
      <font>
        <color rgb="FFFF0000"/>
      </font>
      <fill>
        <patternFill>
          <bgColor rgb="FFFF0000"/>
        </patternFill>
      </fill>
    </dxf>
    <dxf>
      <font>
        <color rgb="FF00FF00"/>
      </font>
      <fill>
        <patternFill>
          <bgColor rgb="FF00FF00"/>
        </patternFill>
      </fill>
    </dxf>
    <dxf>
      <font>
        <color rgb="FFFF0000"/>
      </font>
      <fill>
        <patternFill>
          <bgColor rgb="FFFF000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lightUp">
          <bgColor auto="1"/>
        </patternFill>
      </fill>
    </dxf>
    <dxf>
      <fill>
        <patternFill patternType="lightUp">
          <fgColor auto="1"/>
          <bgColor auto="1"/>
        </patternFill>
      </fill>
    </dxf>
    <dxf>
      <fill>
        <patternFill patternType="lightUp">
          <fgColor auto="1"/>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rgb="FF00B0F0"/>
        </patternFill>
      </fill>
    </dxf>
    <dxf>
      <fill>
        <patternFill>
          <bgColor rgb="FF00B0F0"/>
        </patternFill>
      </fill>
    </dxf>
    <dxf>
      <fill>
        <patternFill>
          <bgColor rgb="FF00B0F0"/>
        </patternFill>
      </fill>
    </dxf>
    <dxf>
      <fill>
        <patternFill patternType="none">
          <bgColor auto="1"/>
        </patternFill>
      </fill>
    </dxf>
    <dxf>
      <fill>
        <patternFill patternType="none">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patternType="lightUp">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00FF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bgColor rgb="FFFF0000"/>
        </patternFill>
      </fill>
    </dxf>
    <dxf>
      <fill>
        <patternFill>
          <bgColor rgb="FF00FF00"/>
        </patternFill>
      </fill>
    </dxf>
    <dxf>
      <fill>
        <patternFill>
          <bgColor theme="0" tint="-0.24994659260841701"/>
        </patternFill>
      </fill>
    </dxf>
    <dxf>
      <fill>
        <patternFill>
          <bgColor rgb="FF00FF00"/>
        </patternFill>
      </fill>
    </dxf>
    <dxf>
      <fill>
        <patternFill>
          <bgColor theme="0" tint="-0.24994659260841701"/>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13"/>
        </patternFill>
      </fill>
    </dxf>
    <dxf>
      <fill>
        <patternFill>
          <bgColor indexed="13"/>
        </patternFill>
      </fill>
    </dxf>
    <dxf>
      <fill>
        <patternFill>
          <bgColor indexed="40"/>
        </patternFill>
      </fill>
    </dxf>
    <dxf>
      <fill>
        <patternFill>
          <bgColor indexed="14"/>
        </patternFill>
      </fill>
    </dxf>
    <dxf>
      <fill>
        <patternFill>
          <bgColor indexed="14"/>
        </patternFill>
      </fill>
    </dxf>
    <dxf>
      <fill>
        <patternFill>
          <bgColor indexed="40"/>
        </patternFill>
      </fill>
    </dxf>
    <dxf>
      <fill>
        <patternFill patternType="none">
          <bgColor indexed="65"/>
        </patternFill>
      </fill>
    </dxf>
    <dxf>
      <fill>
        <patternFill>
          <bgColor indexed="40"/>
        </patternFill>
      </fill>
    </dxf>
    <dxf>
      <fill>
        <patternFill>
          <bgColor indexed="22"/>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rgb="FFFFFFFF"/>
        </patternFill>
      </fill>
    </dxf>
    <dxf>
      <fill>
        <patternFill>
          <bgColor rgb="FFC0C0C0"/>
        </patternFill>
      </fill>
    </dxf>
    <dxf>
      <fill>
        <patternFill>
          <bgColor indexed="40"/>
        </patternFill>
      </fill>
    </dxf>
    <dxf>
      <fill>
        <patternFill>
          <bgColor rgb="FFFFFFFF"/>
        </patternFill>
      </fill>
    </dxf>
    <dxf>
      <fill>
        <patternFill>
          <bgColor rgb="FFFFFFFF"/>
        </patternFill>
      </fill>
    </dxf>
    <dxf>
      <fill>
        <patternFill>
          <bgColor indexed="40"/>
        </patternFill>
      </fill>
    </dxf>
    <dxf>
      <fill>
        <patternFill>
          <bgColor indexed="40"/>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rgb="FFC0C0C0"/>
        </patternFill>
      </fill>
    </dxf>
    <dxf>
      <font>
        <condense val="0"/>
        <extend val="0"/>
        <color indexed="13"/>
      </font>
      <fill>
        <patternFill>
          <bgColor indexed="13"/>
        </patternFill>
      </fill>
    </dxf>
    <dxf>
      <fill>
        <patternFill>
          <bgColor indexed="40"/>
        </patternFill>
      </fill>
    </dxf>
    <dxf>
      <fill>
        <patternFill>
          <bgColor indexed="9"/>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none">
          <bgColor auto="1"/>
        </patternFill>
      </fill>
    </dxf>
    <dxf>
      <fill>
        <patternFill>
          <bgColor rgb="FF00CCFF"/>
        </patternFill>
      </fill>
    </dxf>
    <dxf>
      <fill>
        <patternFill>
          <bgColor rgb="FF00CCFF"/>
        </patternFill>
      </fill>
    </dxf>
    <dxf>
      <fill>
        <patternFill>
          <bgColor rgb="FF00CCFF"/>
        </patternFill>
      </fill>
    </dxf>
    <dxf>
      <fill>
        <patternFill>
          <bgColor indexed="40"/>
        </patternFill>
      </fill>
    </dxf>
    <dxf>
      <fill>
        <patternFill>
          <bgColor indexed="40"/>
        </patternFill>
      </fill>
    </dxf>
    <dxf>
      <fill>
        <patternFill>
          <bgColor indexed="40"/>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22"/>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ill>
        <patternFill>
          <bgColor indexed="22"/>
        </patternFill>
      </fill>
    </dxf>
    <dxf>
      <fill>
        <patternFill patternType="none">
          <bgColor indexed="65"/>
        </patternFill>
      </fill>
    </dxf>
    <dxf>
      <fill>
        <patternFill>
          <bgColor indexed="8"/>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ill>
        <patternFill>
          <bgColor rgb="FF00CCFF"/>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ont>
        <condense val="0"/>
        <extend val="0"/>
        <color indexed="8"/>
      </font>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rgb="FFC0C0C0"/>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9"/>
        </patternFill>
      </fill>
    </dxf>
    <dxf>
      <fill>
        <patternFill>
          <bgColor indexed="40"/>
        </patternFill>
      </fill>
    </dxf>
    <dxf>
      <fill>
        <patternFill>
          <bgColor indexed="9"/>
        </patternFill>
      </fill>
    </dxf>
    <dxf>
      <fill>
        <patternFill>
          <bgColor indexed="14"/>
        </patternFill>
      </fill>
    </dxf>
    <dxf>
      <font>
        <condense val="0"/>
        <extend val="0"/>
        <color indexed="8"/>
      </font>
      <fill>
        <patternFill>
          <bgColor indexed="40"/>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b/>
        <i val="0"/>
      </font>
      <fill>
        <patternFill>
          <bgColor rgb="FFC0C0C0"/>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b/>
        <i val="0"/>
      </font>
      <fill>
        <patternFill>
          <bgColor rgb="FFC0C0C0"/>
        </patternFill>
      </fill>
    </dxf>
    <dxf>
      <fill>
        <patternFill>
          <bgColor indexed="40"/>
        </patternFill>
      </fill>
    </dxf>
    <dxf>
      <fill>
        <patternFill>
          <bgColor theme="0"/>
        </patternFill>
      </fill>
    </dxf>
    <dxf>
      <fill>
        <patternFill>
          <bgColor indexed="40"/>
        </patternFill>
      </fill>
    </dxf>
    <dxf>
      <fill>
        <patternFill>
          <bgColor theme="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ill>
        <patternFill>
          <bgColor indexed="14"/>
        </patternFill>
      </fill>
    </dxf>
    <dxf>
      <fill>
        <patternFill>
          <bgColor indexed="40"/>
        </patternFill>
      </fill>
    </dxf>
    <dxf>
      <fill>
        <patternFill patternType="lightUp">
          <bgColor indexed="51"/>
        </patternFill>
      </fill>
    </dxf>
    <dxf>
      <font>
        <b/>
        <i val="0"/>
      </font>
      <fill>
        <patternFill>
          <bgColor rgb="FFC0C0C0"/>
        </patternFill>
      </fill>
    </dxf>
    <dxf>
      <fill>
        <patternFill>
          <bgColor rgb="FF00CCFF"/>
        </patternFill>
      </fill>
    </dxf>
    <dxf>
      <font>
        <condense val="0"/>
        <extend val="0"/>
        <color indexed="10"/>
      </font>
      <fill>
        <patternFill>
          <bgColor indexed="10"/>
        </patternFill>
      </fill>
    </dxf>
    <dxf>
      <font>
        <condense val="0"/>
        <extend val="0"/>
        <color indexed="11"/>
      </font>
      <fill>
        <patternFill>
          <bgColor indexed="11"/>
        </patternFill>
      </fill>
    </dxf>
    <dxf>
      <font>
        <b/>
        <i val="0"/>
      </font>
      <fill>
        <patternFill>
          <bgColor rgb="FFC0C0C0"/>
        </patternFill>
      </fill>
    </dxf>
    <dxf>
      <font>
        <b/>
        <i val="0"/>
      </font>
      <fill>
        <patternFill>
          <bgColor rgb="FFC0C0C0"/>
        </patternFill>
      </fill>
    </dxf>
    <dxf>
      <font>
        <b/>
        <i val="0"/>
      </font>
      <fill>
        <patternFill>
          <bgColor rgb="FFC0C0C0"/>
        </patternFill>
      </fill>
    </dxf>
    <dxf>
      <fill>
        <patternFill>
          <bgColor rgb="FF00CCFF"/>
        </patternFill>
      </fill>
    </dxf>
    <dxf>
      <font>
        <b/>
        <i val="0"/>
      </font>
      <fill>
        <patternFill>
          <bgColor rgb="FFC0C0C0"/>
        </patternFill>
      </fill>
    </dxf>
    <dxf>
      <fill>
        <patternFill>
          <bgColor rgb="FF00CCFF"/>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bgColor theme="0"/>
        </patternFill>
      </fill>
    </dxf>
    <dxf>
      <fill>
        <patternFill>
          <bgColor indexed="40"/>
        </patternFill>
      </fill>
    </dxf>
    <dxf>
      <fill>
        <patternFill patternType="none">
          <bgColor auto="1"/>
        </patternFill>
      </fill>
    </dxf>
    <dxf>
      <fill>
        <patternFill patternType="none">
          <bgColor auto="1"/>
        </patternFill>
      </fill>
    </dxf>
    <dxf>
      <fill>
        <patternFill>
          <bgColor rgb="FFC0C0C0"/>
        </patternFill>
      </fill>
    </dxf>
    <dxf>
      <fill>
        <patternFill patternType="none">
          <bgColor indexed="65"/>
        </patternFill>
      </fill>
    </dxf>
    <dxf>
      <fill>
        <patternFill>
          <bgColor indexed="22"/>
        </patternFill>
      </fill>
    </dxf>
    <dxf>
      <fill>
        <patternFill patternType="none">
          <bgColor auto="1"/>
        </patternFill>
      </fill>
    </dxf>
    <dxf>
      <fill>
        <patternFill patternType="none">
          <bgColor auto="1"/>
        </patternFill>
      </fill>
    </dxf>
    <dxf>
      <fill>
        <patternFill>
          <bgColor rgb="FFC0C0C0"/>
        </patternFill>
      </fill>
    </dxf>
    <dxf>
      <fill>
        <patternFill patternType="none">
          <bgColor auto="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patternType="none">
          <bgColor auto="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bgColor indexed="14"/>
        </patternFill>
      </fill>
    </dxf>
    <dxf>
      <fill>
        <patternFill>
          <bgColor indexed="40"/>
        </patternFill>
      </fill>
    </dxf>
    <dxf>
      <fill>
        <patternFill patternType="lightUp">
          <bgColor indexed="51"/>
        </patternFill>
      </fill>
    </dxf>
    <dxf>
      <font>
        <condense val="0"/>
        <extend val="0"/>
        <color indexed="13"/>
      </font>
      <fill>
        <patternFill>
          <bgColor indexed="13"/>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theme="0"/>
        </patternFill>
      </fill>
    </dxf>
    <dxf>
      <fill>
        <patternFill>
          <bgColor rgb="FFC0C0C0"/>
        </patternFill>
      </fill>
    </dxf>
    <dxf>
      <fill>
        <patternFill>
          <bgColor rgb="FFC0C0C0"/>
        </patternFill>
      </fill>
    </dxf>
    <dxf>
      <fill>
        <patternFill patternType="none">
          <bgColor auto="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14"/>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bgColor indexed="14"/>
        </patternFill>
      </fill>
    </dxf>
    <dxf>
      <fill>
        <patternFill>
          <bgColor indexed="40"/>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indexed="40"/>
        </patternFill>
      </fill>
    </dxf>
    <dxf>
      <font>
        <condense val="0"/>
        <extend val="0"/>
        <color auto="1"/>
      </font>
      <fill>
        <patternFill patternType="none">
          <bgColor indexed="65"/>
        </patternFill>
      </fill>
    </dxf>
    <dxf>
      <fill>
        <patternFill>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none">
          <bgColor indexed="65"/>
        </patternFill>
      </fill>
    </dxf>
    <dxf>
      <fill>
        <patternFill>
          <bgColor indexed="40"/>
        </patternFill>
      </fill>
    </dxf>
    <dxf>
      <font>
        <condense val="0"/>
        <extend val="0"/>
        <color auto="1"/>
      </font>
      <fill>
        <patternFill patternType="none">
          <bgColor indexed="65"/>
        </patternFill>
      </fill>
    </dxf>
    <dxf>
      <font>
        <condense val="0"/>
        <extend val="0"/>
        <color indexed="13"/>
      </font>
      <fill>
        <patternFill>
          <bgColor indexed="13"/>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patternType="none">
          <bgColor indexed="65"/>
        </patternFill>
      </fill>
    </dxf>
    <dxf>
      <fill>
        <patternFill>
          <bgColor indexed="22"/>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ill>
        <patternFill patternType="lightUp">
          <bgColor indexed="51"/>
        </patternFill>
      </fill>
    </dxf>
    <dxf>
      <fill>
        <patternFill patternType="solid">
          <bgColor indexed="22"/>
        </patternFill>
      </fill>
    </dxf>
    <dxf>
      <fill>
        <patternFill patternType="solid">
          <bgColor indexed="22"/>
        </patternFill>
      </fill>
    </dxf>
    <dxf>
      <fill>
        <patternFill patternType="none">
          <bgColor indexed="65"/>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ill>
        <patternFill patternType="solid">
          <bgColor indexed="9"/>
        </patternFill>
      </fill>
    </dxf>
    <dxf>
      <fill>
        <patternFill>
          <bgColor indexed="40"/>
        </patternFill>
      </fill>
    </dxf>
    <dxf>
      <fill>
        <patternFill patternType="solid">
          <bgColor indexed="9"/>
        </patternFill>
      </fill>
    </dxf>
    <dxf>
      <fill>
        <patternFill>
          <bgColor indexed="40"/>
        </patternFill>
      </fill>
    </dxf>
    <dxf>
      <fill>
        <patternFill patternType="solid">
          <bgColor theme="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3"/>
      </font>
      <fill>
        <patternFill>
          <bgColor indexed="13"/>
        </patternFill>
      </fill>
    </dxf>
    <dxf>
      <font>
        <condense val="0"/>
        <extend val="0"/>
        <color indexed="10"/>
      </font>
      <fill>
        <patternFill>
          <bgColor indexed="10"/>
        </patternFill>
      </fill>
    </dxf>
    <dxf>
      <font>
        <condense val="0"/>
        <extend val="0"/>
        <color indexed="11"/>
      </font>
      <fill>
        <patternFill>
          <bgColor indexed="11"/>
        </patternFill>
      </fill>
    </dxf>
    <dxf>
      <fill>
        <patternFill patternType="lightUp">
          <bgColor indexed="51"/>
        </patternFill>
      </fill>
    </dxf>
    <dxf>
      <font>
        <condense val="0"/>
        <extend val="0"/>
        <color indexed="13"/>
      </font>
      <fill>
        <patternFill>
          <bgColor indexed="13"/>
        </patternFill>
      </fill>
    </dxf>
    <dxf>
      <fill>
        <patternFill>
          <bgColor indexed="40"/>
        </patternFill>
      </fill>
    </dxf>
    <dxf>
      <font>
        <condense val="0"/>
        <extend val="0"/>
        <color indexed="13"/>
      </font>
      <fill>
        <patternFill>
          <bgColor indexed="13"/>
        </patternFill>
      </fill>
    </dxf>
    <dxf>
      <fill>
        <patternFill patternType="none">
          <bgColor indexed="65"/>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14"/>
        </patternFill>
      </fill>
    </dxf>
    <dxf>
      <fill>
        <patternFill>
          <bgColor indexed="40"/>
        </patternFill>
      </fill>
    </dxf>
    <dxf>
      <fill>
        <patternFill patternType="lightUp">
          <bgColor indexed="51"/>
        </patternFill>
      </fill>
    </dxf>
    <dxf>
      <fill>
        <patternFill>
          <bgColor indexed="40"/>
        </patternFill>
      </fill>
    </dxf>
    <dxf>
      <fill>
        <patternFill patternType="none">
          <bgColor indexed="65"/>
        </patternFill>
      </fill>
    </dxf>
    <dxf>
      <fill>
        <patternFill>
          <bgColor indexed="40"/>
        </patternFill>
      </fill>
    </dxf>
    <dxf>
      <fill>
        <patternFill patternType="none">
          <bgColor indexed="65"/>
        </patternFill>
      </fill>
    </dxf>
    <dxf>
      <fill>
        <patternFill>
          <bgColor indexed="40"/>
        </patternFill>
      </fill>
    </dxf>
    <dxf>
      <fill>
        <patternFill>
          <bgColor indexed="40"/>
        </patternFill>
      </fill>
    </dxf>
    <dxf>
      <fill>
        <patternFill>
          <bgColor indexed="9"/>
        </patternFill>
      </fill>
    </dxf>
    <dxf>
      <fill>
        <patternFill>
          <bgColor indexed="22"/>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
      <font>
        <condense val="0"/>
        <extend val="0"/>
        <color indexed="10"/>
      </font>
      <fill>
        <patternFill>
          <bgColor indexed="10"/>
        </patternFill>
      </fill>
    </dxf>
    <dxf>
      <font>
        <condense val="0"/>
        <extend val="0"/>
        <color indexed="11"/>
      </font>
      <fill>
        <patternFill>
          <bgColor indexed="11"/>
        </patternFill>
      </fill>
    </dxf>
    <dxf>
      <fill>
        <patternFill>
          <bgColor indexed="40"/>
        </patternFill>
      </fill>
    </dxf>
    <dxf>
      <fill>
        <patternFill>
          <bgColor indexed="40"/>
        </patternFill>
      </fill>
    </dxf>
    <dxf>
      <font>
        <condense val="0"/>
        <extend val="0"/>
        <color indexed="10"/>
      </font>
      <fill>
        <patternFill>
          <bgColor indexed="10"/>
        </patternFill>
      </fill>
    </dxf>
    <dxf>
      <font>
        <condense val="0"/>
        <extend val="0"/>
        <color indexed="11"/>
      </font>
      <fill>
        <patternFill>
          <bgColor indexed="11"/>
        </patternFill>
      </fill>
    </dxf>
  </dxfs>
  <tableStyles count="0" defaultTableStyle="TableStyleMedium2" defaultPivotStyle="PivotStyleLight16"/>
  <colors>
    <mruColors>
      <color rgb="FF00FF00"/>
      <color rgb="FF000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76200</xdr:colOff>
      <xdr:row>2</xdr:row>
      <xdr:rowOff>114300</xdr:rowOff>
    </xdr:from>
    <xdr:to>
      <xdr:col>2</xdr:col>
      <xdr:colOff>2667000</xdr:colOff>
      <xdr:row>2</xdr:row>
      <xdr:rowOff>1965960</xdr:rowOff>
    </xdr:to>
    <xdr:pic>
      <xdr:nvPicPr>
        <xdr:cNvPr id="19500" name="Picture 9" descr="GA_logo">
          <a:extLst>
            <a:ext uri="{FF2B5EF4-FFF2-40B4-BE49-F238E27FC236}">
              <a16:creationId xmlns:a16="http://schemas.microsoft.com/office/drawing/2014/main" id="{00000000-0008-0000-0900-00002C4C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8300" y="1013460"/>
          <a:ext cx="2590800" cy="1851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3879273</xdr:colOff>
      <xdr:row>2</xdr:row>
      <xdr:rowOff>432954</xdr:rowOff>
    </xdr:from>
    <xdr:to>
      <xdr:col>2</xdr:col>
      <xdr:colOff>8312728</xdr:colOff>
      <xdr:row>2</xdr:row>
      <xdr:rowOff>1633104</xdr:rowOff>
    </xdr:to>
    <xdr:sp macro="" textlink="">
      <xdr:nvSpPr>
        <xdr:cNvPr id="5" name="Text Box 3">
          <a:extLst>
            <a:ext uri="{FF2B5EF4-FFF2-40B4-BE49-F238E27FC236}">
              <a16:creationId xmlns:a16="http://schemas.microsoft.com/office/drawing/2014/main" id="{00000000-0008-0000-0900-000005000000}"/>
            </a:ext>
          </a:extLst>
        </xdr:cNvPr>
        <xdr:cNvSpPr txBox="1">
          <a:spLocks noChangeArrowheads="1"/>
        </xdr:cNvSpPr>
      </xdr:nvSpPr>
      <xdr:spPr bwMode="auto">
        <a:xfrm>
          <a:off x="5403273" y="1333499"/>
          <a:ext cx="4433455" cy="1200150"/>
        </a:xfrm>
        <a:prstGeom prst="rect">
          <a:avLst/>
        </a:prstGeom>
        <a:solidFill>
          <a:srgbClr val="FFFFFF"/>
        </a:solidFill>
        <a:ln w="9525">
          <a:solidFill>
            <a:srgbClr val="000000"/>
          </a:solidFill>
          <a:miter lim="800000"/>
          <a:headEnd/>
          <a:tailEnd/>
        </a:ln>
      </xdr:spPr>
      <xdr:txBody>
        <a:bodyPr vertOverflow="clip" wrap="square" lIns="91440" tIns="73152" rIns="91440" bIns="0" anchor="t" upright="1"/>
        <a:lstStyle/>
        <a:p>
          <a:pPr algn="ctr" rtl="0">
            <a:defRPr sz="1000"/>
          </a:pPr>
          <a:r>
            <a:rPr lang="en-GB" sz="4500" b="1" i="0" u="none" strike="noStrike" baseline="0">
              <a:solidFill>
                <a:srgbClr val="000000"/>
              </a:solidFill>
              <a:latin typeface="Arial"/>
              <a:cs typeface="Arial"/>
            </a:rPr>
            <a:t>BASIC</a:t>
          </a:r>
        </a:p>
        <a:p>
          <a:pPr algn="ctr" rtl="0">
            <a:defRPr sz="1000"/>
          </a:pPr>
          <a:r>
            <a:rPr lang="en-GB" sz="2800" b="1" i="0" u="none" strike="noStrike" baseline="0">
              <a:solidFill>
                <a:srgbClr val="000000"/>
              </a:solidFill>
              <a:latin typeface="Arial"/>
              <a:cs typeface="Arial"/>
            </a:rPr>
            <a:t>Ship - Offshore Supply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4346864</xdr:colOff>
      <xdr:row>2</xdr:row>
      <xdr:rowOff>476250</xdr:rowOff>
    </xdr:from>
    <xdr:to>
      <xdr:col>2</xdr:col>
      <xdr:colOff>8745682</xdr:colOff>
      <xdr:row>2</xdr:row>
      <xdr:rowOff>1695450</xdr:rowOff>
    </xdr:to>
    <xdr:sp macro="" textlink="">
      <xdr:nvSpPr>
        <xdr:cNvPr id="20492" name="Text Box 12">
          <a:extLst>
            <a:ext uri="{FF2B5EF4-FFF2-40B4-BE49-F238E27FC236}">
              <a16:creationId xmlns:a16="http://schemas.microsoft.com/office/drawing/2014/main" id="{00000000-0008-0000-0B00-00000C500000}"/>
            </a:ext>
          </a:extLst>
        </xdr:cNvPr>
        <xdr:cNvSpPr txBox="1">
          <a:spLocks noChangeArrowheads="1"/>
        </xdr:cNvSpPr>
      </xdr:nvSpPr>
      <xdr:spPr bwMode="auto">
        <a:xfrm>
          <a:off x="5905500" y="1376795"/>
          <a:ext cx="4398818" cy="1219200"/>
        </a:xfrm>
        <a:prstGeom prst="rect">
          <a:avLst/>
        </a:prstGeom>
        <a:solidFill>
          <a:srgbClr val="FFFFFF"/>
        </a:solidFill>
        <a:ln w="9525">
          <a:solidFill>
            <a:srgbClr val="000000"/>
          </a:solidFill>
          <a:miter lim="800000"/>
          <a:headEnd/>
          <a:tailEnd/>
        </a:ln>
      </xdr:spPr>
      <xdr:txBody>
        <a:bodyPr vertOverflow="clip" wrap="square" lIns="54864" tIns="41148" rIns="54864" bIns="0" anchor="t" upright="1"/>
        <a:lstStyle/>
        <a:p>
          <a:pPr algn="ctr" rtl="0">
            <a:defRPr sz="1000"/>
          </a:pPr>
          <a:r>
            <a:rPr lang="en-GB" sz="4500" b="1" i="0" u="none" strike="noStrike" baseline="0">
              <a:solidFill>
                <a:srgbClr val="000000"/>
              </a:solidFill>
              <a:latin typeface="Arial"/>
              <a:cs typeface="Arial"/>
            </a:rPr>
            <a:t>RANKING</a:t>
          </a:r>
          <a:endParaRPr lang="en-GB" sz="3600" b="1" i="0" u="none" strike="noStrike" baseline="0">
            <a:solidFill>
              <a:srgbClr val="000000"/>
            </a:solidFill>
            <a:latin typeface="Arial"/>
            <a:cs typeface="Arial"/>
          </a:endParaRPr>
        </a:p>
        <a:p>
          <a:pPr algn="ctr" rtl="0">
            <a:defRPr sz="1000"/>
          </a:pPr>
          <a:r>
            <a:rPr lang="en-GB" sz="2800" b="1" i="0" u="none" strike="noStrike" baseline="0">
              <a:solidFill>
                <a:srgbClr val="000000"/>
              </a:solidFill>
              <a:latin typeface="Arial"/>
              <a:cs typeface="Arial"/>
            </a:rPr>
            <a:t>Ship - Offshore Supply</a:t>
          </a:r>
        </a:p>
      </xdr:txBody>
    </xdr:sp>
    <xdr:clientData/>
  </xdr:twoCellAnchor>
  <xdr:twoCellAnchor>
    <xdr:from>
      <xdr:col>2</xdr:col>
      <xdr:colOff>83820</xdr:colOff>
      <xdr:row>2</xdr:row>
      <xdr:rowOff>76200</xdr:rowOff>
    </xdr:from>
    <xdr:to>
      <xdr:col>2</xdr:col>
      <xdr:colOff>2659380</xdr:colOff>
      <xdr:row>2</xdr:row>
      <xdr:rowOff>1943100</xdr:rowOff>
    </xdr:to>
    <xdr:pic>
      <xdr:nvPicPr>
        <xdr:cNvPr id="20619" name="Picture 46" descr="GA_logo">
          <a:extLst>
            <a:ext uri="{FF2B5EF4-FFF2-40B4-BE49-F238E27FC236}">
              <a16:creationId xmlns:a16="http://schemas.microsoft.com/office/drawing/2014/main" id="{00000000-0008-0000-0B00-00008B5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84020" y="975360"/>
          <a:ext cx="257556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106680</xdr:colOff>
      <xdr:row>2</xdr:row>
      <xdr:rowOff>60960</xdr:rowOff>
    </xdr:from>
    <xdr:to>
      <xdr:col>2</xdr:col>
      <xdr:colOff>2697480</xdr:colOff>
      <xdr:row>2</xdr:row>
      <xdr:rowOff>1927860</xdr:rowOff>
    </xdr:to>
    <xdr:pic>
      <xdr:nvPicPr>
        <xdr:cNvPr id="30739" name="Picture 3" descr="GA_logo">
          <a:extLst>
            <a:ext uri="{FF2B5EF4-FFF2-40B4-BE49-F238E27FC236}">
              <a16:creationId xmlns:a16="http://schemas.microsoft.com/office/drawing/2014/main" id="{00000000-0008-0000-0C00-00001378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880" y="952500"/>
          <a:ext cx="2590800" cy="1866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50800</xdr:colOff>
      <xdr:row>0</xdr:row>
      <xdr:rowOff>0</xdr:rowOff>
    </xdr:from>
    <xdr:to>
      <xdr:col>24</xdr:col>
      <xdr:colOff>95624</xdr:colOff>
      <xdr:row>15</xdr:row>
      <xdr:rowOff>108337</xdr:rowOff>
    </xdr:to>
    <xdr:pic>
      <xdr:nvPicPr>
        <xdr:cNvPr id="2" name="Picture 1">
          <a:extLst>
            <a:ext uri="{FF2B5EF4-FFF2-40B4-BE49-F238E27FC236}">
              <a16:creationId xmlns:a16="http://schemas.microsoft.com/office/drawing/2014/main" id="{B15F756A-55BC-431B-B2EE-E9784914A3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9225" y="0"/>
          <a:ext cx="6759949" cy="3651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3" Type="http://schemas.openxmlformats.org/officeDocument/2006/relationships/hyperlink" Target="http://glomeep.imo.org/technology/hull-cleaning/" TargetMode="External"/><Relationship Id="rId18" Type="http://schemas.openxmlformats.org/officeDocument/2006/relationships/hyperlink" Target="http://glomeep.imo.org/technology/propeller-retrofitting/" TargetMode="External"/><Relationship Id="rId26" Type="http://schemas.openxmlformats.org/officeDocument/2006/relationships/hyperlink" Target="http://glomeep.imo.org/technology/solar-panels/" TargetMode="External"/><Relationship Id="rId3" Type="http://schemas.openxmlformats.org/officeDocument/2006/relationships/hyperlink" Target="http://glomeep.imo.org/technology/engine-performance-optimization-automatic/" TargetMode="External"/><Relationship Id="rId21" Type="http://schemas.openxmlformats.org/officeDocument/2006/relationships/hyperlink" Target="http://glomeep.imo.org/technology/energy-efficient-lighting-system/" TargetMode="External"/><Relationship Id="rId34" Type="http://schemas.openxmlformats.org/officeDocument/2006/relationships/hyperlink" Target="http://glomeep.imo.org/resources/energy-efficiency-techologies-information-portal/" TargetMode="External"/><Relationship Id="rId7" Type="http://schemas.openxmlformats.org/officeDocument/2006/relationships/hyperlink" Target="http://glomeep.imo.org/technology/improved-auxiliary-engine-load/" TargetMode="External"/><Relationship Id="rId12" Type="http://schemas.openxmlformats.org/officeDocument/2006/relationships/hyperlink" Target="http://glomeep.imo.org/technology/air-cavity-lubrication/" TargetMode="External"/><Relationship Id="rId17" Type="http://schemas.openxmlformats.org/officeDocument/2006/relationships/hyperlink" Target="http://glomeep.imo.org/technology/propeller-polishing/" TargetMode="External"/><Relationship Id="rId25" Type="http://schemas.openxmlformats.org/officeDocument/2006/relationships/hyperlink" Target="http://glomeep.imo.org/technology/kite/" TargetMode="External"/><Relationship Id="rId33" Type="http://schemas.openxmlformats.org/officeDocument/2006/relationships/hyperlink" Target="http://glomeep.imo.org/legal-disclaimer-for-eet-ip/" TargetMode="External"/><Relationship Id="rId2" Type="http://schemas.openxmlformats.org/officeDocument/2006/relationships/hyperlink" Target="http://glomeep.imo.org/technology/engine-de-rating/" TargetMode="External"/><Relationship Id="rId16" Type="http://schemas.openxmlformats.org/officeDocument/2006/relationships/hyperlink" Target="http://glomeep.imo.org/technology/hull-retrofitting/" TargetMode="External"/><Relationship Id="rId20" Type="http://schemas.openxmlformats.org/officeDocument/2006/relationships/hyperlink" Target="http://glomeep.imo.org/technology/cargo-handling-systems-cargo-discharge-operation/" TargetMode="External"/><Relationship Id="rId29" Type="http://schemas.openxmlformats.org/officeDocument/2006/relationships/hyperlink" Target="http://glomeep.imo.org/technology/efficient-dp-operation/" TargetMode="External"/><Relationship Id="rId1" Type="http://schemas.openxmlformats.org/officeDocument/2006/relationships/hyperlink" Target="http://glomeep.imo.org/technology/auxiliary-systems-optimization/" TargetMode="External"/><Relationship Id="rId6" Type="http://schemas.openxmlformats.org/officeDocument/2006/relationships/hyperlink" Target="http://glomeep.imo.org/technology/hybridization-plug-in-or-conventional/" TargetMode="External"/><Relationship Id="rId11" Type="http://schemas.openxmlformats.org/officeDocument/2006/relationships/hyperlink" Target="http://glomeep.imo.org/technology/waste-heat-recovery-systems/" TargetMode="External"/><Relationship Id="rId24" Type="http://schemas.openxmlformats.org/officeDocument/2006/relationships/hyperlink" Target="http://glomeep.imo.org/technology/flettner-rotors/" TargetMode="External"/><Relationship Id="rId32" Type="http://schemas.openxmlformats.org/officeDocument/2006/relationships/hyperlink" Target="http://glomeep.imo.org/technology/weather-routing/" TargetMode="External"/><Relationship Id="rId5" Type="http://schemas.openxmlformats.org/officeDocument/2006/relationships/hyperlink" Target="http://glomeep.imo.org/technology/exhaust-gas-boilers-on-auxiliary-engines/" TargetMode="External"/><Relationship Id="rId15" Type="http://schemas.openxmlformats.org/officeDocument/2006/relationships/hyperlink" Target="http://glomeep.imo.org/technology/hull-form-optimization/" TargetMode="External"/><Relationship Id="rId23" Type="http://schemas.openxmlformats.org/officeDocument/2006/relationships/hyperlink" Target="http://glomeep.imo.org/technology/fixed-sails-or-wings/" TargetMode="External"/><Relationship Id="rId28" Type="http://schemas.openxmlformats.org/officeDocument/2006/relationships/hyperlink" Target="http://glomeep.imo.org/technology/combinator-optimizing/" TargetMode="External"/><Relationship Id="rId10" Type="http://schemas.openxmlformats.org/officeDocument/2006/relationships/hyperlink" Target="http://glomeep.imo.org/technology/steam-plant-operation-improvement/" TargetMode="External"/><Relationship Id="rId19" Type="http://schemas.openxmlformats.org/officeDocument/2006/relationships/hyperlink" Target="http://glomeep.imo.org/technology/propulsion-improving-devices-pids/" TargetMode="External"/><Relationship Id="rId31" Type="http://schemas.openxmlformats.org/officeDocument/2006/relationships/hyperlink" Target="http://glomeep.imo.org/technology/trim-and-draft-optimization/" TargetMode="External"/><Relationship Id="rId4" Type="http://schemas.openxmlformats.org/officeDocument/2006/relationships/hyperlink" Target="http://glomeep.imo.org/technology/engine-performance-optimization-manual/" TargetMode="External"/><Relationship Id="rId9" Type="http://schemas.openxmlformats.org/officeDocument/2006/relationships/hyperlink" Target="http://glomeep.imo.org/technology/shore-power/" TargetMode="External"/><Relationship Id="rId14" Type="http://schemas.openxmlformats.org/officeDocument/2006/relationships/hyperlink" Target="http://glomeep.imo.org/technology/hull-coating/" TargetMode="External"/><Relationship Id="rId22" Type="http://schemas.openxmlformats.org/officeDocument/2006/relationships/hyperlink" Target="http://glomeep.imo.org/technology/frequency-controlled-electric-motors/" TargetMode="External"/><Relationship Id="rId27" Type="http://schemas.openxmlformats.org/officeDocument/2006/relationships/hyperlink" Target="http://glomeep.imo.org/technology/autopilot-adjustment-and-use/" TargetMode="External"/><Relationship Id="rId30" Type="http://schemas.openxmlformats.org/officeDocument/2006/relationships/hyperlink" Target="http://glomeep.imo.org/technology/speed-management/" TargetMode="External"/><Relationship Id="rId35" Type="http://schemas.openxmlformats.org/officeDocument/2006/relationships/printerSettings" Target="../printerSettings/printerSettings7.bin"/><Relationship Id="rId8" Type="http://schemas.openxmlformats.org/officeDocument/2006/relationships/hyperlink" Target="http://glomeep.imo.org/technology/shaft-gener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92"/>
  <sheetViews>
    <sheetView tabSelected="1" zoomScale="50" zoomScaleNormal="50" zoomScaleSheetLayoutView="55" workbookViewId="0">
      <pane ySplit="3" topLeftCell="A4" activePane="bottomLeft" state="frozen"/>
      <selection pane="bottomLeft" activeCell="V1" sqref="V1"/>
    </sheetView>
  </sheetViews>
  <sheetFormatPr defaultColWidth="9.140625" defaultRowHeight="15" x14ac:dyDescent="0.2"/>
  <cols>
    <col min="1" max="1" width="9.140625" style="424"/>
    <col min="2" max="2" width="13.7109375" style="430" customWidth="1"/>
    <col min="3" max="3" width="140" style="425" customWidth="1"/>
    <col min="4" max="6" width="6.140625" style="424" customWidth="1"/>
    <col min="7" max="7" width="5.7109375" style="424" customWidth="1"/>
    <col min="8" max="15" width="6.140625" style="424" customWidth="1"/>
    <col min="16" max="17" width="5.7109375" style="424" customWidth="1"/>
    <col min="18" max="20" width="6.28515625" style="424" customWidth="1"/>
    <col min="21" max="21" width="2.42578125" style="424" hidden="1" customWidth="1"/>
    <col min="22" max="22" width="8" style="424" customWidth="1"/>
    <col min="23" max="24" width="9.140625" style="424"/>
    <col min="25" max="25" width="9.140625" style="467"/>
    <col min="26" max="16384" width="9.140625" style="424"/>
  </cols>
  <sheetData>
    <row r="1" spans="1:25" ht="40.15" customHeight="1" thickBot="1" x14ac:dyDescent="0.3">
      <c r="A1" s="325" t="s">
        <v>75</v>
      </c>
      <c r="B1" s="323"/>
      <c r="C1" s="351" t="s">
        <v>76</v>
      </c>
      <c r="D1" s="326"/>
      <c r="E1" s="350"/>
      <c r="F1" s="350"/>
      <c r="G1" s="350"/>
      <c r="H1" s="350"/>
      <c r="I1" s="350"/>
      <c r="J1" s="350"/>
      <c r="K1" s="350"/>
      <c r="L1" s="350"/>
      <c r="M1" s="350"/>
      <c r="N1" s="350"/>
      <c r="O1" s="350"/>
      <c r="P1" s="350"/>
      <c r="Q1" s="350"/>
      <c r="R1" s="350"/>
      <c r="S1" s="350"/>
      <c r="T1" s="327" t="s">
        <v>77</v>
      </c>
      <c r="U1" s="76"/>
      <c r="V1" s="76"/>
    </row>
    <row r="2" spans="1:25" s="425" customFormat="1" ht="31.7" customHeight="1" thickBot="1" x14ac:dyDescent="0.25">
      <c r="A2" s="725" t="s">
        <v>1086</v>
      </c>
      <c r="B2" s="726"/>
      <c r="C2" s="726"/>
      <c r="D2" s="726"/>
      <c r="E2" s="726"/>
      <c r="F2" s="726"/>
      <c r="G2" s="726"/>
      <c r="H2" s="726"/>
      <c r="I2" s="726"/>
      <c r="J2" s="726"/>
      <c r="K2" s="726"/>
      <c r="L2" s="726"/>
      <c r="M2" s="726"/>
      <c r="N2" s="726"/>
      <c r="O2" s="726"/>
      <c r="P2" s="726"/>
      <c r="Q2" s="726"/>
      <c r="R2" s="726"/>
      <c r="S2" s="726"/>
      <c r="T2" s="727"/>
      <c r="U2" s="77"/>
      <c r="V2" s="77"/>
      <c r="Y2" s="467"/>
    </row>
    <row r="3" spans="1:25" ht="161.44999999999999" customHeight="1" thickBot="1" x14ac:dyDescent="0.25">
      <c r="A3" s="22" t="s">
        <v>178</v>
      </c>
      <c r="B3" s="385" t="s">
        <v>15</v>
      </c>
      <c r="C3" s="386" t="s">
        <v>355</v>
      </c>
      <c r="D3" s="2" t="s">
        <v>16</v>
      </c>
      <c r="E3" s="3" t="s">
        <v>356</v>
      </c>
      <c r="F3" s="4" t="s">
        <v>293</v>
      </c>
      <c r="G3" s="5" t="s">
        <v>356</v>
      </c>
      <c r="H3" s="2" t="s">
        <v>294</v>
      </c>
      <c r="I3" s="3" t="s">
        <v>356</v>
      </c>
      <c r="J3" s="6" t="s">
        <v>295</v>
      </c>
      <c r="K3" s="5" t="s">
        <v>356</v>
      </c>
      <c r="L3" s="2" t="s">
        <v>296</v>
      </c>
      <c r="M3" s="3" t="s">
        <v>356</v>
      </c>
      <c r="N3" s="2" t="s">
        <v>285</v>
      </c>
      <c r="O3" s="3" t="s">
        <v>356</v>
      </c>
      <c r="P3" s="2" t="s">
        <v>9</v>
      </c>
      <c r="Q3" s="3" t="s">
        <v>356</v>
      </c>
      <c r="R3" s="26" t="s">
        <v>10</v>
      </c>
      <c r="S3" s="28" t="s">
        <v>356</v>
      </c>
      <c r="T3" s="387" t="s">
        <v>187</v>
      </c>
      <c r="U3" s="76"/>
      <c r="V3" s="76"/>
    </row>
    <row r="4" spans="1:25" ht="33" customHeight="1" thickBot="1" x14ac:dyDescent="0.35">
      <c r="A4" s="353"/>
      <c r="B4" s="295">
        <v>100</v>
      </c>
      <c r="C4" s="646" t="s">
        <v>341</v>
      </c>
      <c r="D4" s="647"/>
      <c r="E4" s="647"/>
      <c r="F4" s="647"/>
      <c r="G4" s="647"/>
      <c r="H4" s="647"/>
      <c r="I4" s="647"/>
      <c r="J4" s="647"/>
      <c r="K4" s="647"/>
      <c r="L4" s="647"/>
      <c r="M4" s="647"/>
      <c r="N4" s="647"/>
      <c r="O4" s="647"/>
      <c r="P4" s="647"/>
      <c r="Q4" s="647"/>
      <c r="R4" s="647"/>
      <c r="S4" s="647"/>
      <c r="T4" s="648"/>
      <c r="U4" s="76"/>
      <c r="V4" s="76"/>
    </row>
    <row r="5" spans="1:25" ht="30" customHeight="1" thickBot="1" x14ac:dyDescent="0.5">
      <c r="A5" s="364"/>
      <c r="B5" s="237">
        <v>101</v>
      </c>
      <c r="C5" s="311" t="s">
        <v>394</v>
      </c>
      <c r="D5" s="91" t="s">
        <v>395</v>
      </c>
      <c r="E5" s="92"/>
      <c r="F5" s="91"/>
      <c r="G5" s="93"/>
      <c r="H5" s="94"/>
      <c r="I5" s="92"/>
      <c r="J5" s="91"/>
      <c r="K5" s="93"/>
      <c r="L5" s="94"/>
      <c r="M5" s="92"/>
      <c r="N5" s="91"/>
      <c r="O5" s="93"/>
      <c r="P5" s="92"/>
      <c r="Q5" s="93"/>
      <c r="R5" s="95"/>
      <c r="S5" s="93"/>
      <c r="T5" s="382"/>
      <c r="U5" s="76"/>
      <c r="V5" s="76"/>
    </row>
    <row r="6" spans="1:25" ht="27.95" customHeight="1" thickBot="1" x14ac:dyDescent="0.25">
      <c r="A6" s="364"/>
      <c r="B6" s="240" t="s">
        <v>43</v>
      </c>
      <c r="C6" s="121" t="s">
        <v>196</v>
      </c>
      <c r="D6" s="849"/>
      <c r="E6" s="850"/>
      <c r="F6" s="849"/>
      <c r="G6" s="850"/>
      <c r="H6" s="849"/>
      <c r="I6" s="850"/>
      <c r="J6" s="849"/>
      <c r="K6" s="850"/>
      <c r="L6" s="849"/>
      <c r="M6" s="850"/>
      <c r="N6" s="849"/>
      <c r="O6" s="850"/>
      <c r="P6" s="849"/>
      <c r="Q6" s="850"/>
      <c r="R6" s="849"/>
      <c r="S6" s="850"/>
      <c r="T6" s="353"/>
      <c r="U6" s="76">
        <f>COUNTIF(D6:S6,"a")+COUNTIF(D6:S6,"s")</f>
        <v>0</v>
      </c>
      <c r="V6" s="120"/>
    </row>
    <row r="7" spans="1:25" ht="30" customHeight="1" thickBot="1" x14ac:dyDescent="0.5">
      <c r="A7" s="364"/>
      <c r="B7" s="237">
        <v>102</v>
      </c>
      <c r="C7" s="165" t="s">
        <v>299</v>
      </c>
      <c r="D7" s="91" t="s">
        <v>395</v>
      </c>
      <c r="E7" s="93"/>
      <c r="F7" s="94" t="s">
        <v>395</v>
      </c>
      <c r="G7" s="92"/>
      <c r="H7" s="91" t="s">
        <v>395</v>
      </c>
      <c r="I7" s="93"/>
      <c r="J7" s="94" t="s">
        <v>395</v>
      </c>
      <c r="K7" s="92"/>
      <c r="L7" s="91" t="s">
        <v>395</v>
      </c>
      <c r="M7" s="96"/>
      <c r="N7" s="94" t="s">
        <v>395</v>
      </c>
      <c r="O7" s="96"/>
      <c r="P7" s="97" t="s">
        <v>395</v>
      </c>
      <c r="Q7" s="98"/>
      <c r="R7" s="91" t="s">
        <v>395</v>
      </c>
      <c r="S7" s="98"/>
      <c r="T7" s="354"/>
      <c r="U7" s="76"/>
      <c r="V7" s="76"/>
    </row>
    <row r="8" spans="1:25" ht="45" customHeight="1" thickBot="1" x14ac:dyDescent="0.25">
      <c r="A8" s="364"/>
      <c r="B8" s="240" t="s">
        <v>44</v>
      </c>
      <c r="C8" s="150" t="s">
        <v>417</v>
      </c>
      <c r="D8" s="849"/>
      <c r="E8" s="850"/>
      <c r="F8" s="849"/>
      <c r="G8" s="850"/>
      <c r="H8" s="849"/>
      <c r="I8" s="850"/>
      <c r="J8" s="849"/>
      <c r="K8" s="850"/>
      <c r="L8" s="849"/>
      <c r="M8" s="850"/>
      <c r="N8" s="849"/>
      <c r="O8" s="850"/>
      <c r="P8" s="849"/>
      <c r="Q8" s="850"/>
      <c r="R8" s="849"/>
      <c r="S8" s="850"/>
      <c r="T8" s="353"/>
      <c r="U8" s="76">
        <f>COUNTIF(D8:S8,"a")+COUNTIF(D8:S8,"s")</f>
        <v>0</v>
      </c>
      <c r="V8" s="120"/>
    </row>
    <row r="9" spans="1:25" ht="30" customHeight="1" thickBot="1" x14ac:dyDescent="0.5">
      <c r="A9" s="364"/>
      <c r="B9" s="237">
        <v>103</v>
      </c>
      <c r="C9" s="165" t="s">
        <v>388</v>
      </c>
      <c r="D9" s="91" t="s">
        <v>395</v>
      </c>
      <c r="E9" s="93"/>
      <c r="F9" s="94" t="s">
        <v>395</v>
      </c>
      <c r="G9" s="92"/>
      <c r="H9" s="91" t="s">
        <v>395</v>
      </c>
      <c r="I9" s="93"/>
      <c r="J9" s="94" t="s">
        <v>395</v>
      </c>
      <c r="K9" s="92"/>
      <c r="L9" s="91" t="s">
        <v>395</v>
      </c>
      <c r="M9" s="93"/>
      <c r="N9" s="94" t="s">
        <v>395</v>
      </c>
      <c r="O9" s="93"/>
      <c r="P9" s="99" t="s">
        <v>395</v>
      </c>
      <c r="Q9" s="98"/>
      <c r="R9" s="91" t="s">
        <v>395</v>
      </c>
      <c r="S9" s="98"/>
      <c r="T9" s="354"/>
      <c r="U9" s="76"/>
      <c r="V9" s="76"/>
    </row>
    <row r="10" spans="1:25" ht="27.95" customHeight="1" x14ac:dyDescent="0.2">
      <c r="A10" s="364"/>
      <c r="B10" s="249" t="s">
        <v>45</v>
      </c>
      <c r="C10" s="125" t="s">
        <v>280</v>
      </c>
      <c r="D10" s="837"/>
      <c r="E10" s="838"/>
      <c r="F10" s="837"/>
      <c r="G10" s="838"/>
      <c r="H10" s="837"/>
      <c r="I10" s="838"/>
      <c r="J10" s="837"/>
      <c r="K10" s="838"/>
      <c r="L10" s="837"/>
      <c r="M10" s="838"/>
      <c r="N10" s="837"/>
      <c r="O10" s="838"/>
      <c r="P10" s="837"/>
      <c r="Q10" s="838"/>
      <c r="R10" s="837"/>
      <c r="S10" s="838"/>
      <c r="T10" s="353"/>
      <c r="U10" s="76">
        <f>COUNTIF(D10:S10,"a")+COUNTIF(D10:S10,"s")</f>
        <v>0</v>
      </c>
      <c r="V10" s="120"/>
    </row>
    <row r="11" spans="1:25" ht="45" customHeight="1" thickBot="1" x14ac:dyDescent="0.25">
      <c r="A11" s="364"/>
      <c r="B11" s="259" t="s">
        <v>46</v>
      </c>
      <c r="C11" s="146" t="s">
        <v>373</v>
      </c>
      <c r="D11" s="835"/>
      <c r="E11" s="836"/>
      <c r="F11" s="835"/>
      <c r="G11" s="836"/>
      <c r="H11" s="835"/>
      <c r="I11" s="836"/>
      <c r="J11" s="835"/>
      <c r="K11" s="836"/>
      <c r="L11" s="835"/>
      <c r="M11" s="836"/>
      <c r="N11" s="835"/>
      <c r="O11" s="836"/>
      <c r="P11" s="835"/>
      <c r="Q11" s="836"/>
      <c r="R11" s="835"/>
      <c r="S11" s="836"/>
      <c r="T11" s="353"/>
      <c r="U11" s="76">
        <f>COUNTIF(D11:S11,"a")+COUNTIF(D11:S11,"s")</f>
        <v>0</v>
      </c>
      <c r="V11" s="120"/>
    </row>
    <row r="12" spans="1:25" ht="30" customHeight="1" thickBot="1" x14ac:dyDescent="0.5">
      <c r="A12" s="364"/>
      <c r="B12" s="237">
        <v>104</v>
      </c>
      <c r="C12" s="165" t="s">
        <v>197</v>
      </c>
      <c r="D12" s="91" t="s">
        <v>395</v>
      </c>
      <c r="E12" s="93"/>
      <c r="F12" s="94" t="s">
        <v>395</v>
      </c>
      <c r="G12" s="92"/>
      <c r="H12" s="91" t="s">
        <v>395</v>
      </c>
      <c r="I12" s="98"/>
      <c r="J12" s="94" t="s">
        <v>395</v>
      </c>
      <c r="K12" s="99"/>
      <c r="L12" s="91" t="s">
        <v>395</v>
      </c>
      <c r="M12" s="98"/>
      <c r="N12" s="94" t="s">
        <v>395</v>
      </c>
      <c r="O12" s="98"/>
      <c r="P12" s="99" t="s">
        <v>395</v>
      </c>
      <c r="Q12" s="98"/>
      <c r="R12" s="91" t="s">
        <v>395</v>
      </c>
      <c r="S12" s="98"/>
      <c r="T12" s="354"/>
      <c r="U12" s="76"/>
      <c r="V12" s="76"/>
    </row>
    <row r="13" spans="1:25" ht="27.95" customHeight="1" x14ac:dyDescent="0.2">
      <c r="A13" s="364"/>
      <c r="B13" s="249" t="s">
        <v>47</v>
      </c>
      <c r="C13" s="125" t="s">
        <v>48</v>
      </c>
      <c r="D13" s="837"/>
      <c r="E13" s="838"/>
      <c r="F13" s="837"/>
      <c r="G13" s="838"/>
      <c r="H13" s="837"/>
      <c r="I13" s="838"/>
      <c r="J13" s="837"/>
      <c r="K13" s="838"/>
      <c r="L13" s="837"/>
      <c r="M13" s="838"/>
      <c r="N13" s="837"/>
      <c r="O13" s="838"/>
      <c r="P13" s="837"/>
      <c r="Q13" s="838"/>
      <c r="R13" s="837"/>
      <c r="S13" s="838"/>
      <c r="T13" s="353"/>
      <c r="U13" s="76">
        <f>COUNTIF(D13:S13,"a")+COUNTIF(D13:S13,"s")</f>
        <v>0</v>
      </c>
      <c r="V13" s="120"/>
    </row>
    <row r="14" spans="1:25" ht="45" customHeight="1" thickBot="1" x14ac:dyDescent="0.25">
      <c r="A14" s="364"/>
      <c r="B14" s="259" t="s">
        <v>49</v>
      </c>
      <c r="C14" s="127" t="s">
        <v>379</v>
      </c>
      <c r="D14" s="835"/>
      <c r="E14" s="836"/>
      <c r="F14" s="835"/>
      <c r="G14" s="836"/>
      <c r="H14" s="835"/>
      <c r="I14" s="836"/>
      <c r="J14" s="835"/>
      <c r="K14" s="836"/>
      <c r="L14" s="835"/>
      <c r="M14" s="836"/>
      <c r="N14" s="835"/>
      <c r="O14" s="836"/>
      <c r="P14" s="835"/>
      <c r="Q14" s="836"/>
      <c r="R14" s="835"/>
      <c r="S14" s="836"/>
      <c r="T14" s="353"/>
      <c r="U14" s="76">
        <f>COUNTIF(D14:S14,"a")+COUNTIF(D14:S14,"s")</f>
        <v>0</v>
      </c>
      <c r="V14" s="120"/>
    </row>
    <row r="15" spans="1:25" ht="30" customHeight="1" thickBot="1" x14ac:dyDescent="0.5">
      <c r="A15" s="364"/>
      <c r="B15" s="237" t="s">
        <v>217</v>
      </c>
      <c r="C15" s="311" t="s">
        <v>380</v>
      </c>
      <c r="D15" s="91" t="s">
        <v>395</v>
      </c>
      <c r="E15" s="93"/>
      <c r="F15" s="94"/>
      <c r="G15" s="92"/>
      <c r="H15" s="91"/>
      <c r="I15" s="93"/>
      <c r="J15" s="94"/>
      <c r="K15" s="92"/>
      <c r="L15" s="91"/>
      <c r="M15" s="93"/>
      <c r="N15" s="94"/>
      <c r="O15" s="93"/>
      <c r="P15" s="99"/>
      <c r="Q15" s="98"/>
      <c r="R15" s="91"/>
      <c r="S15" s="98"/>
      <c r="T15" s="354"/>
      <c r="U15" s="76"/>
      <c r="V15" s="76"/>
    </row>
    <row r="16" spans="1:25" ht="27.95" customHeight="1" x14ac:dyDescent="0.2">
      <c r="A16" s="364"/>
      <c r="B16" s="249" t="s">
        <v>405</v>
      </c>
      <c r="C16" s="128" t="s">
        <v>406</v>
      </c>
      <c r="D16" s="837"/>
      <c r="E16" s="838"/>
      <c r="F16" s="837"/>
      <c r="G16" s="838"/>
      <c r="H16" s="837"/>
      <c r="I16" s="838"/>
      <c r="J16" s="837"/>
      <c r="K16" s="838"/>
      <c r="L16" s="837"/>
      <c r="M16" s="838"/>
      <c r="N16" s="837"/>
      <c r="O16" s="838"/>
      <c r="P16" s="837"/>
      <c r="Q16" s="838"/>
      <c r="R16" s="837"/>
      <c r="S16" s="838"/>
      <c r="T16" s="353"/>
      <c r="U16" s="76">
        <f>COUNTIF(D16:S16,"a")+COUNTIF(D16:S16,"s")</f>
        <v>0</v>
      </c>
      <c r="V16" s="120"/>
    </row>
    <row r="17" spans="1:25" ht="27.95" customHeight="1" x14ac:dyDescent="0.2">
      <c r="A17" s="364"/>
      <c r="B17" s="241" t="s">
        <v>407</v>
      </c>
      <c r="C17" s="147" t="s">
        <v>408</v>
      </c>
      <c r="D17" s="833"/>
      <c r="E17" s="834"/>
      <c r="F17" s="833"/>
      <c r="G17" s="834"/>
      <c r="H17" s="833"/>
      <c r="I17" s="834"/>
      <c r="J17" s="833"/>
      <c r="K17" s="834"/>
      <c r="L17" s="833"/>
      <c r="M17" s="834"/>
      <c r="N17" s="833"/>
      <c r="O17" s="834"/>
      <c r="P17" s="833"/>
      <c r="Q17" s="834"/>
      <c r="R17" s="833"/>
      <c r="S17" s="834"/>
      <c r="T17" s="353"/>
      <c r="U17" s="76">
        <f>COUNTIF(D17:S17,"a")+COUNTIF(D17:S17,"s")</f>
        <v>0</v>
      </c>
      <c r="V17" s="120"/>
    </row>
    <row r="18" spans="1:25" ht="27.95" customHeight="1" x14ac:dyDescent="0.2">
      <c r="A18" s="364"/>
      <c r="B18" s="241" t="s">
        <v>409</v>
      </c>
      <c r="C18" s="147" t="s">
        <v>410</v>
      </c>
      <c r="D18" s="833"/>
      <c r="E18" s="834"/>
      <c r="F18" s="833"/>
      <c r="G18" s="834"/>
      <c r="H18" s="833"/>
      <c r="I18" s="834"/>
      <c r="J18" s="833"/>
      <c r="K18" s="834"/>
      <c r="L18" s="833"/>
      <c r="M18" s="834"/>
      <c r="N18" s="833"/>
      <c r="O18" s="834"/>
      <c r="P18" s="833"/>
      <c r="Q18" s="834"/>
      <c r="R18" s="833"/>
      <c r="S18" s="834"/>
      <c r="T18" s="353"/>
      <c r="U18" s="76">
        <f>COUNTIF(D18:S18,"a")+COUNTIF(D18:S18,"s")</f>
        <v>0</v>
      </c>
      <c r="V18" s="120"/>
    </row>
    <row r="19" spans="1:25" ht="27.95" customHeight="1" x14ac:dyDescent="0.2">
      <c r="A19" s="364"/>
      <c r="B19" s="241" t="s">
        <v>411</v>
      </c>
      <c r="C19" s="147" t="s">
        <v>24</v>
      </c>
      <c r="D19" s="833"/>
      <c r="E19" s="834"/>
      <c r="F19" s="833"/>
      <c r="G19" s="834"/>
      <c r="H19" s="833"/>
      <c r="I19" s="834"/>
      <c r="J19" s="833"/>
      <c r="K19" s="834"/>
      <c r="L19" s="833"/>
      <c r="M19" s="834"/>
      <c r="N19" s="833"/>
      <c r="O19" s="834"/>
      <c r="P19" s="833"/>
      <c r="Q19" s="834"/>
      <c r="R19" s="833"/>
      <c r="S19" s="834"/>
      <c r="T19" s="353"/>
      <c r="U19" s="76">
        <f>COUNTIF(D19:S19,"a")+COUNTIF(D19:S19,"s")</f>
        <v>0</v>
      </c>
      <c r="V19" s="120"/>
    </row>
    <row r="20" spans="1:25" ht="27.95" customHeight="1" thickBot="1" x14ac:dyDescent="0.25">
      <c r="A20" s="364"/>
      <c r="B20" s="259" t="s">
        <v>276</v>
      </c>
      <c r="C20" s="148" t="s">
        <v>381</v>
      </c>
      <c r="D20" s="835"/>
      <c r="E20" s="836"/>
      <c r="F20" s="835"/>
      <c r="G20" s="836"/>
      <c r="H20" s="835"/>
      <c r="I20" s="836"/>
      <c r="J20" s="835"/>
      <c r="K20" s="836"/>
      <c r="L20" s="835"/>
      <c r="M20" s="836"/>
      <c r="N20" s="835"/>
      <c r="O20" s="836"/>
      <c r="P20" s="835"/>
      <c r="Q20" s="836"/>
      <c r="R20" s="835"/>
      <c r="S20" s="836"/>
      <c r="T20" s="353"/>
      <c r="U20" s="76">
        <f>COUNTIF(D20:S20,"a")+COUNTIF(D20:S20,"s")</f>
        <v>0</v>
      </c>
      <c r="V20" s="120"/>
    </row>
    <row r="21" spans="1:25" ht="30" customHeight="1" thickBot="1" x14ac:dyDescent="0.5">
      <c r="A21" s="364"/>
      <c r="B21" s="237" t="s">
        <v>221</v>
      </c>
      <c r="C21" s="310" t="s">
        <v>382</v>
      </c>
      <c r="D21" s="91" t="s">
        <v>395</v>
      </c>
      <c r="E21" s="93"/>
      <c r="F21" s="100"/>
      <c r="G21" s="101"/>
      <c r="H21" s="95"/>
      <c r="I21" s="93"/>
      <c r="J21" s="101"/>
      <c r="K21" s="101"/>
      <c r="L21" s="91" t="s">
        <v>395</v>
      </c>
      <c r="M21" s="93"/>
      <c r="N21" s="101"/>
      <c r="O21" s="93"/>
      <c r="P21" s="99"/>
      <c r="Q21" s="98"/>
      <c r="R21" s="91"/>
      <c r="S21" s="98"/>
      <c r="T21" s="354"/>
      <c r="U21" s="76"/>
      <c r="V21" s="76"/>
    </row>
    <row r="22" spans="1:25" ht="45" customHeight="1" x14ac:dyDescent="0.2">
      <c r="A22" s="364"/>
      <c r="B22" s="249" t="s">
        <v>277</v>
      </c>
      <c r="C22" s="142" t="s">
        <v>310</v>
      </c>
      <c r="D22" s="837"/>
      <c r="E22" s="838"/>
      <c r="F22" s="837"/>
      <c r="G22" s="838"/>
      <c r="H22" s="837"/>
      <c r="I22" s="838"/>
      <c r="J22" s="837"/>
      <c r="K22" s="838"/>
      <c r="L22" s="837"/>
      <c r="M22" s="838"/>
      <c r="N22" s="837"/>
      <c r="O22" s="838"/>
      <c r="P22" s="837"/>
      <c r="Q22" s="838"/>
      <c r="R22" s="837"/>
      <c r="S22" s="838"/>
      <c r="T22" s="353"/>
      <c r="U22" s="76">
        <f t="shared" ref="U22:U31" si="0">COUNTIF(D22:S22,"a")+COUNTIF(D22:S22,"s")</f>
        <v>0</v>
      </c>
      <c r="V22" s="120"/>
    </row>
    <row r="23" spans="1:25" ht="27.95" customHeight="1" x14ac:dyDescent="0.2">
      <c r="A23" s="364"/>
      <c r="B23" s="241" t="s">
        <v>92</v>
      </c>
      <c r="C23" s="149" t="s">
        <v>93</v>
      </c>
      <c r="D23" s="833"/>
      <c r="E23" s="834"/>
      <c r="F23" s="833"/>
      <c r="G23" s="834"/>
      <c r="H23" s="833"/>
      <c r="I23" s="834"/>
      <c r="J23" s="833"/>
      <c r="K23" s="834"/>
      <c r="L23" s="833"/>
      <c r="M23" s="834"/>
      <c r="N23" s="833"/>
      <c r="O23" s="834"/>
      <c r="P23" s="833"/>
      <c r="Q23" s="834"/>
      <c r="R23" s="833"/>
      <c r="S23" s="834"/>
      <c r="T23" s="353"/>
      <c r="U23" s="76">
        <f t="shared" si="0"/>
        <v>0</v>
      </c>
      <c r="V23" s="120"/>
    </row>
    <row r="24" spans="1:25" ht="27.95" customHeight="1" x14ac:dyDescent="0.2">
      <c r="A24" s="364"/>
      <c r="B24" s="241" t="s">
        <v>94</v>
      </c>
      <c r="C24" s="133" t="s">
        <v>383</v>
      </c>
      <c r="D24" s="833"/>
      <c r="E24" s="834"/>
      <c r="F24" s="833"/>
      <c r="G24" s="834"/>
      <c r="H24" s="833"/>
      <c r="I24" s="834"/>
      <c r="J24" s="833"/>
      <c r="K24" s="834"/>
      <c r="L24" s="833"/>
      <c r="M24" s="834"/>
      <c r="N24" s="833"/>
      <c r="O24" s="834"/>
      <c r="P24" s="833"/>
      <c r="Q24" s="834"/>
      <c r="R24" s="833"/>
      <c r="S24" s="834"/>
      <c r="T24" s="353"/>
      <c r="U24" s="76">
        <f t="shared" si="0"/>
        <v>0</v>
      </c>
      <c r="V24" s="120"/>
    </row>
    <row r="25" spans="1:25" ht="27.95" customHeight="1" x14ac:dyDescent="0.2">
      <c r="A25" s="364"/>
      <c r="B25" s="241" t="s">
        <v>95</v>
      </c>
      <c r="C25" s="133" t="s">
        <v>319</v>
      </c>
      <c r="D25" s="833"/>
      <c r="E25" s="834"/>
      <c r="F25" s="833"/>
      <c r="G25" s="834"/>
      <c r="H25" s="833"/>
      <c r="I25" s="834"/>
      <c r="J25" s="833"/>
      <c r="K25" s="834"/>
      <c r="L25" s="833"/>
      <c r="M25" s="834"/>
      <c r="N25" s="833"/>
      <c r="O25" s="834"/>
      <c r="P25" s="833"/>
      <c r="Q25" s="834"/>
      <c r="R25" s="833"/>
      <c r="S25" s="834"/>
      <c r="T25" s="353"/>
      <c r="U25" s="76">
        <f t="shared" si="0"/>
        <v>0</v>
      </c>
      <c r="V25" s="120"/>
    </row>
    <row r="26" spans="1:25" ht="27.95" customHeight="1" x14ac:dyDescent="0.2">
      <c r="A26" s="364"/>
      <c r="B26" s="241" t="s">
        <v>320</v>
      </c>
      <c r="C26" s="133" t="s">
        <v>87</v>
      </c>
      <c r="D26" s="833"/>
      <c r="E26" s="834"/>
      <c r="F26" s="833"/>
      <c r="G26" s="834"/>
      <c r="H26" s="833"/>
      <c r="I26" s="834"/>
      <c r="J26" s="833"/>
      <c r="K26" s="834"/>
      <c r="L26" s="833"/>
      <c r="M26" s="834"/>
      <c r="N26" s="833"/>
      <c r="O26" s="834"/>
      <c r="P26" s="833"/>
      <c r="Q26" s="834"/>
      <c r="R26" s="833"/>
      <c r="S26" s="834"/>
      <c r="T26" s="353"/>
      <c r="U26" s="76">
        <f t="shared" si="0"/>
        <v>0</v>
      </c>
      <c r="V26" s="120"/>
    </row>
    <row r="27" spans="1:25" ht="45" customHeight="1" x14ac:dyDescent="0.2">
      <c r="A27" s="364"/>
      <c r="B27" s="241" t="s">
        <v>321</v>
      </c>
      <c r="C27" s="133" t="s">
        <v>233</v>
      </c>
      <c r="D27" s="833"/>
      <c r="E27" s="834"/>
      <c r="F27" s="833"/>
      <c r="G27" s="834"/>
      <c r="H27" s="833"/>
      <c r="I27" s="834"/>
      <c r="J27" s="833"/>
      <c r="K27" s="834"/>
      <c r="L27" s="833"/>
      <c r="M27" s="834"/>
      <c r="N27" s="833"/>
      <c r="O27" s="834"/>
      <c r="P27" s="833"/>
      <c r="Q27" s="834"/>
      <c r="R27" s="833"/>
      <c r="S27" s="834"/>
      <c r="T27" s="353"/>
      <c r="U27" s="76">
        <f t="shared" si="0"/>
        <v>0</v>
      </c>
      <c r="V27" s="120"/>
    </row>
    <row r="28" spans="1:25" ht="27.95" customHeight="1" x14ac:dyDescent="0.2">
      <c r="A28" s="364"/>
      <c r="B28" s="241" t="s">
        <v>322</v>
      </c>
      <c r="C28" s="133" t="s">
        <v>235</v>
      </c>
      <c r="D28" s="833"/>
      <c r="E28" s="834"/>
      <c r="F28" s="833"/>
      <c r="G28" s="834"/>
      <c r="H28" s="833"/>
      <c r="I28" s="834"/>
      <c r="J28" s="833"/>
      <c r="K28" s="834"/>
      <c r="L28" s="833"/>
      <c r="M28" s="834"/>
      <c r="N28" s="833"/>
      <c r="O28" s="834"/>
      <c r="P28" s="833"/>
      <c r="Q28" s="834"/>
      <c r="R28" s="833"/>
      <c r="S28" s="834"/>
      <c r="T28" s="353"/>
      <c r="U28" s="76">
        <f t="shared" si="0"/>
        <v>0</v>
      </c>
      <c r="V28" s="120"/>
    </row>
    <row r="29" spans="1:25" ht="45" customHeight="1" x14ac:dyDescent="0.2">
      <c r="A29" s="364"/>
      <c r="B29" s="241" t="s">
        <v>236</v>
      </c>
      <c r="C29" s="133" t="s">
        <v>170</v>
      </c>
      <c r="D29" s="833"/>
      <c r="E29" s="834"/>
      <c r="F29" s="833"/>
      <c r="G29" s="834"/>
      <c r="H29" s="833"/>
      <c r="I29" s="834"/>
      <c r="J29" s="833"/>
      <c r="K29" s="834"/>
      <c r="L29" s="833"/>
      <c r="M29" s="834"/>
      <c r="N29" s="833"/>
      <c r="O29" s="834"/>
      <c r="P29" s="833"/>
      <c r="Q29" s="834"/>
      <c r="R29" s="833"/>
      <c r="S29" s="834"/>
      <c r="T29" s="353"/>
      <c r="U29" s="76">
        <f t="shared" si="0"/>
        <v>0</v>
      </c>
      <c r="V29" s="120"/>
    </row>
    <row r="30" spans="1:25" ht="45" customHeight="1" x14ac:dyDescent="0.2">
      <c r="A30" s="364"/>
      <c r="B30" s="259" t="s">
        <v>237</v>
      </c>
      <c r="C30" s="127" t="s">
        <v>368</v>
      </c>
      <c r="D30" s="833"/>
      <c r="E30" s="834"/>
      <c r="F30" s="833"/>
      <c r="G30" s="834"/>
      <c r="H30" s="833"/>
      <c r="I30" s="834"/>
      <c r="J30" s="833"/>
      <c r="K30" s="834"/>
      <c r="L30" s="833"/>
      <c r="M30" s="834"/>
      <c r="N30" s="833"/>
      <c r="O30" s="834"/>
      <c r="P30" s="833"/>
      <c r="Q30" s="834"/>
      <c r="R30" s="833"/>
      <c r="S30" s="834"/>
      <c r="T30" s="353"/>
      <c r="U30" s="76">
        <f t="shared" si="0"/>
        <v>0</v>
      </c>
      <c r="V30" s="120"/>
    </row>
    <row r="31" spans="1:25" ht="27.95" customHeight="1" thickBot="1" x14ac:dyDescent="0.25">
      <c r="A31" s="355"/>
      <c r="B31" s="298" t="s">
        <v>369</v>
      </c>
      <c r="C31" s="303" t="s">
        <v>370</v>
      </c>
      <c r="D31" s="835"/>
      <c r="E31" s="836"/>
      <c r="F31" s="835"/>
      <c r="G31" s="836"/>
      <c r="H31" s="835"/>
      <c r="I31" s="836"/>
      <c r="J31" s="835"/>
      <c r="K31" s="836"/>
      <c r="L31" s="835"/>
      <c r="M31" s="836"/>
      <c r="N31" s="835"/>
      <c r="O31" s="836"/>
      <c r="P31" s="835"/>
      <c r="Q31" s="836"/>
      <c r="R31" s="835"/>
      <c r="S31" s="836"/>
      <c r="T31" s="355"/>
      <c r="U31" s="76">
        <f t="shared" si="0"/>
        <v>0</v>
      </c>
      <c r="V31" s="120"/>
    </row>
    <row r="32" spans="1:25" s="425" customFormat="1" ht="30" customHeight="1" thickBot="1" x14ac:dyDescent="0.25">
      <c r="A32" s="353"/>
      <c r="B32" s="252">
        <v>107</v>
      </c>
      <c r="C32" s="175" t="s">
        <v>198</v>
      </c>
      <c r="D32" s="42" t="s">
        <v>395</v>
      </c>
      <c r="E32" s="394"/>
      <c r="F32" s="43" t="s">
        <v>395</v>
      </c>
      <c r="G32" s="395"/>
      <c r="H32" s="42"/>
      <c r="I32" s="394"/>
      <c r="J32" s="43"/>
      <c r="K32" s="395"/>
      <c r="L32" s="42" t="s">
        <v>395</v>
      </c>
      <c r="M32" s="394"/>
      <c r="N32" s="43"/>
      <c r="O32" s="394"/>
      <c r="P32" s="67"/>
      <c r="Q32" s="54"/>
      <c r="R32" s="42" t="s">
        <v>395</v>
      </c>
      <c r="S32" s="54"/>
      <c r="T32" s="378"/>
      <c r="U32" s="77"/>
      <c r="V32" s="77"/>
      <c r="Y32" s="467"/>
    </row>
    <row r="33" spans="1:256" s="425" customFormat="1" ht="45" customHeight="1" x14ac:dyDescent="0.2">
      <c r="A33" s="364"/>
      <c r="B33" s="249" t="s">
        <v>238</v>
      </c>
      <c r="C33" s="134" t="s">
        <v>243</v>
      </c>
      <c r="D33" s="837"/>
      <c r="E33" s="838"/>
      <c r="F33" s="837"/>
      <c r="G33" s="838"/>
      <c r="H33" s="837"/>
      <c r="I33" s="838"/>
      <c r="J33" s="837"/>
      <c r="K33" s="838"/>
      <c r="L33" s="837"/>
      <c r="M33" s="838"/>
      <c r="N33" s="837"/>
      <c r="O33" s="838"/>
      <c r="P33" s="837"/>
      <c r="Q33" s="838"/>
      <c r="R33" s="837"/>
      <c r="S33" s="838"/>
      <c r="T33" s="353"/>
      <c r="U33" s="76">
        <f>COUNTIF(D33:S33,"a")+COUNTIF(D33:S33,"s")</f>
        <v>0</v>
      </c>
      <c r="V33" s="120"/>
      <c r="Y33" s="467"/>
    </row>
    <row r="34" spans="1:256" s="425" customFormat="1" ht="27.95" customHeight="1" thickBot="1" x14ac:dyDescent="0.25">
      <c r="A34" s="364"/>
      <c r="B34" s="259" t="s">
        <v>239</v>
      </c>
      <c r="C34" s="127" t="s">
        <v>372</v>
      </c>
      <c r="D34" s="841"/>
      <c r="E34" s="842"/>
      <c r="F34" s="841"/>
      <c r="G34" s="842"/>
      <c r="H34" s="841"/>
      <c r="I34" s="842"/>
      <c r="J34" s="841"/>
      <c r="K34" s="842"/>
      <c r="L34" s="841"/>
      <c r="M34" s="842"/>
      <c r="N34" s="841"/>
      <c r="O34" s="842"/>
      <c r="P34" s="841"/>
      <c r="Q34" s="842"/>
      <c r="R34" s="841"/>
      <c r="S34" s="842"/>
      <c r="T34" s="374"/>
      <c r="U34" s="76">
        <f>COUNTIF(D34:S34,"a")+COUNTIF(D34:S34,"s")</f>
        <v>0</v>
      </c>
      <c r="V34" s="120"/>
      <c r="Y34" s="467"/>
    </row>
    <row r="35" spans="1:256" ht="30" customHeight="1" thickBot="1" x14ac:dyDescent="0.25">
      <c r="A35" s="364"/>
      <c r="B35" s="237">
        <v>108</v>
      </c>
      <c r="C35" s="166" t="s">
        <v>199</v>
      </c>
      <c r="D35" s="37" t="s">
        <v>395</v>
      </c>
      <c r="E35" s="102"/>
      <c r="F35" s="38" t="s">
        <v>395</v>
      </c>
      <c r="G35" s="103"/>
      <c r="H35" s="37" t="s">
        <v>395</v>
      </c>
      <c r="I35" s="102"/>
      <c r="J35" s="38" t="s">
        <v>395</v>
      </c>
      <c r="K35" s="103"/>
      <c r="L35" s="37" t="s">
        <v>395</v>
      </c>
      <c r="M35" s="102"/>
      <c r="N35" s="38" t="s">
        <v>395</v>
      </c>
      <c r="O35" s="102"/>
      <c r="P35" s="41" t="s">
        <v>395</v>
      </c>
      <c r="Q35" s="40"/>
      <c r="R35" s="37" t="s">
        <v>395</v>
      </c>
      <c r="S35" s="40"/>
      <c r="T35" s="74"/>
      <c r="U35" s="76"/>
      <c r="V35" s="76"/>
    </row>
    <row r="36" spans="1:256" ht="45" customHeight="1" x14ac:dyDescent="0.2">
      <c r="A36" s="364"/>
      <c r="B36" s="584" t="s">
        <v>240</v>
      </c>
      <c r="C36" s="156" t="s">
        <v>90</v>
      </c>
      <c r="D36" s="844"/>
      <c r="E36" s="845"/>
      <c r="F36" s="839"/>
      <c r="G36" s="840"/>
      <c r="H36" s="839"/>
      <c r="I36" s="840"/>
      <c r="J36" s="839"/>
      <c r="K36" s="840"/>
      <c r="L36" s="839"/>
      <c r="M36" s="840"/>
      <c r="N36" s="839"/>
      <c r="O36" s="840"/>
      <c r="P36" s="839"/>
      <c r="Q36" s="840"/>
      <c r="R36" s="839"/>
      <c r="S36" s="840"/>
      <c r="T36" s="374"/>
      <c r="U36" s="76">
        <f>COUNTIF(D36:S36,"a")+COUNTIF(D36:S36,"s")</f>
        <v>0</v>
      </c>
      <c r="V36" s="120"/>
    </row>
    <row r="37" spans="1:256" ht="45" customHeight="1" thickBot="1" x14ac:dyDescent="0.25">
      <c r="A37" s="364"/>
      <c r="B37" s="259" t="s">
        <v>241</v>
      </c>
      <c r="C37" s="145" t="s">
        <v>345</v>
      </c>
      <c r="D37" s="833"/>
      <c r="E37" s="834"/>
      <c r="F37" s="833"/>
      <c r="G37" s="834"/>
      <c r="H37" s="833"/>
      <c r="I37" s="834"/>
      <c r="J37" s="833"/>
      <c r="K37" s="834"/>
      <c r="L37" s="833"/>
      <c r="M37" s="834"/>
      <c r="N37" s="833"/>
      <c r="O37" s="834"/>
      <c r="P37" s="833"/>
      <c r="Q37" s="834"/>
      <c r="R37" s="833"/>
      <c r="S37" s="834"/>
      <c r="T37" s="364"/>
      <c r="U37" s="76">
        <f>COUNTIF(D37:S37,"a")+COUNTIF(D37:S37,"s")</f>
        <v>0</v>
      </c>
      <c r="V37" s="120"/>
    </row>
    <row r="38" spans="1:256" ht="45" customHeight="1" thickBot="1" x14ac:dyDescent="0.35">
      <c r="A38" s="364"/>
      <c r="B38" s="241" t="s">
        <v>346</v>
      </c>
      <c r="C38" s="132" t="s">
        <v>91</v>
      </c>
      <c r="D38" s="833"/>
      <c r="E38" s="834"/>
      <c r="F38" s="833"/>
      <c r="G38" s="834"/>
      <c r="H38" s="833"/>
      <c r="I38" s="834"/>
      <c r="J38" s="833"/>
      <c r="K38" s="834"/>
      <c r="L38" s="833"/>
      <c r="M38" s="834"/>
      <c r="N38" s="833"/>
      <c r="O38" s="834"/>
      <c r="P38" s="833"/>
      <c r="Q38" s="834"/>
      <c r="R38" s="833"/>
      <c r="S38" s="834"/>
      <c r="T38" s="353"/>
      <c r="U38" s="76">
        <f>COUNTIF(D38:S38,"a")+COUNTIF(D38:S38,"s")</f>
        <v>0</v>
      </c>
      <c r="V38" s="120"/>
      <c r="W38" s="851"/>
      <c r="X38" s="852"/>
      <c r="Y38" s="852"/>
      <c r="Z38" s="852"/>
      <c r="AA38" s="852"/>
      <c r="AB38" s="852"/>
      <c r="AC38" s="852"/>
      <c r="AD38" s="852"/>
      <c r="AE38" s="852"/>
      <c r="AF38" s="852"/>
      <c r="AG38" s="852"/>
      <c r="AH38" s="852"/>
      <c r="AI38" s="852"/>
      <c r="AJ38" s="852"/>
      <c r="AK38" s="852"/>
      <c r="AL38" s="852"/>
      <c r="AM38" s="852"/>
      <c r="AN38" s="853"/>
      <c r="AO38" s="421"/>
      <c r="AP38" s="426"/>
      <c r="AQ38" s="851"/>
      <c r="AR38" s="852"/>
      <c r="AS38" s="852"/>
      <c r="AT38" s="852"/>
      <c r="AU38" s="852"/>
      <c r="AV38" s="852"/>
      <c r="AW38" s="852"/>
      <c r="AX38" s="852"/>
      <c r="AY38" s="852"/>
      <c r="AZ38" s="852"/>
      <c r="BA38" s="852"/>
      <c r="BB38" s="852"/>
      <c r="BC38" s="852"/>
      <c r="BD38" s="852"/>
      <c r="BE38" s="852"/>
      <c r="BF38" s="852"/>
      <c r="BG38" s="852"/>
      <c r="BH38" s="853"/>
      <c r="BI38" s="421"/>
      <c r="BJ38" s="426"/>
      <c r="BK38" s="851"/>
      <c r="BL38" s="852"/>
      <c r="BM38" s="852"/>
      <c r="BN38" s="852"/>
      <c r="BO38" s="852"/>
      <c r="BP38" s="852"/>
      <c r="BQ38" s="852"/>
      <c r="BR38" s="852"/>
      <c r="BS38" s="852"/>
      <c r="BT38" s="852"/>
      <c r="BU38" s="852"/>
      <c r="BV38" s="852"/>
      <c r="BW38" s="852"/>
      <c r="BX38" s="852"/>
      <c r="BY38" s="852"/>
      <c r="BZ38" s="852"/>
      <c r="CA38" s="852"/>
      <c r="CB38" s="853"/>
      <c r="CC38" s="421"/>
      <c r="CD38" s="426"/>
      <c r="CE38" s="851"/>
      <c r="CF38" s="852"/>
      <c r="CG38" s="852"/>
      <c r="CH38" s="852"/>
      <c r="CI38" s="852"/>
      <c r="CJ38" s="852"/>
      <c r="CK38" s="852"/>
      <c r="CL38" s="852"/>
      <c r="CM38" s="852"/>
      <c r="CN38" s="852"/>
      <c r="CO38" s="852"/>
      <c r="CP38" s="852"/>
      <c r="CQ38" s="852"/>
      <c r="CR38" s="852"/>
      <c r="CS38" s="852"/>
      <c r="CT38" s="852"/>
      <c r="CU38" s="852"/>
      <c r="CV38" s="853"/>
      <c r="CW38" s="421"/>
      <c r="CX38" s="426"/>
      <c r="CY38" s="851"/>
      <c r="CZ38" s="852"/>
      <c r="DA38" s="852"/>
      <c r="DB38" s="852"/>
      <c r="DC38" s="852"/>
      <c r="DD38" s="852"/>
      <c r="DE38" s="852"/>
      <c r="DF38" s="852"/>
      <c r="DG38" s="852"/>
      <c r="DH38" s="852"/>
      <c r="DI38" s="852"/>
      <c r="DJ38" s="852"/>
      <c r="DK38" s="852"/>
      <c r="DL38" s="852"/>
      <c r="DM38" s="852"/>
      <c r="DN38" s="852"/>
      <c r="DO38" s="852"/>
      <c r="DP38" s="853"/>
      <c r="DQ38" s="421"/>
      <c r="DR38" s="426"/>
      <c r="DS38" s="851"/>
      <c r="DT38" s="852"/>
      <c r="DU38" s="852"/>
      <c r="DV38" s="852"/>
      <c r="DW38" s="852"/>
      <c r="DX38" s="852"/>
      <c r="DY38" s="852"/>
      <c r="DZ38" s="852"/>
      <c r="EA38" s="852"/>
      <c r="EB38" s="852"/>
      <c r="EC38" s="852"/>
      <c r="ED38" s="852"/>
      <c r="EE38" s="852"/>
      <c r="EF38" s="852"/>
      <c r="EG38" s="852"/>
      <c r="EH38" s="852"/>
      <c r="EI38" s="852"/>
      <c r="EJ38" s="853"/>
      <c r="EK38" s="421"/>
      <c r="EL38" s="426"/>
      <c r="EM38" s="851"/>
      <c r="EN38" s="852"/>
      <c r="EO38" s="852"/>
      <c r="EP38" s="852"/>
      <c r="EQ38" s="852"/>
      <c r="ER38" s="852"/>
      <c r="ES38" s="852"/>
      <c r="ET38" s="852"/>
      <c r="EU38" s="852"/>
      <c r="EV38" s="852"/>
      <c r="EW38" s="852"/>
      <c r="EX38" s="852"/>
      <c r="EY38" s="852"/>
      <c r="EZ38" s="852"/>
      <c r="FA38" s="852"/>
      <c r="FB38" s="852"/>
      <c r="FC38" s="852"/>
      <c r="FD38" s="853"/>
      <c r="FE38" s="427"/>
      <c r="FF38" s="428"/>
      <c r="FG38" s="846"/>
      <c r="FH38" s="847"/>
      <c r="FI38" s="847"/>
      <c r="FJ38" s="847"/>
      <c r="FK38" s="847"/>
      <c r="FL38" s="847"/>
      <c r="FM38" s="847"/>
      <c r="FN38" s="847"/>
      <c r="FO38" s="847"/>
      <c r="FP38" s="847"/>
      <c r="FQ38" s="847"/>
      <c r="FR38" s="847"/>
      <c r="FS38" s="847"/>
      <c r="FT38" s="847"/>
      <c r="FU38" s="847"/>
      <c r="FV38" s="847"/>
      <c r="FW38" s="847"/>
      <c r="FX38" s="848"/>
      <c r="FY38" s="429"/>
      <c r="FZ38" s="428"/>
      <c r="GA38" s="846"/>
      <c r="GB38" s="847"/>
      <c r="GC38" s="847"/>
      <c r="GD38" s="847"/>
      <c r="GE38" s="847"/>
      <c r="GF38" s="847"/>
      <c r="GG38" s="847"/>
      <c r="GH38" s="847"/>
      <c r="GI38" s="847"/>
      <c r="GJ38" s="847"/>
      <c r="GK38" s="847"/>
      <c r="GL38" s="847"/>
      <c r="GM38" s="847"/>
      <c r="GN38" s="847"/>
      <c r="GO38" s="847"/>
      <c r="GP38" s="847"/>
      <c r="GQ38" s="847"/>
      <c r="GR38" s="848"/>
      <c r="GS38" s="429"/>
      <c r="GT38" s="428"/>
      <c r="GU38" s="846"/>
      <c r="GV38" s="847"/>
      <c r="GW38" s="847"/>
      <c r="GX38" s="847"/>
      <c r="GY38" s="847"/>
      <c r="GZ38" s="847"/>
      <c r="HA38" s="847"/>
      <c r="HB38" s="847"/>
      <c r="HC38" s="847"/>
      <c r="HD38" s="847"/>
      <c r="HE38" s="847"/>
      <c r="HF38" s="847"/>
      <c r="HG38" s="847"/>
      <c r="HH38" s="847"/>
      <c r="HI38" s="847"/>
      <c r="HJ38" s="847"/>
      <c r="HK38" s="847"/>
      <c r="HL38" s="848"/>
      <c r="HM38" s="429"/>
      <c r="HN38" s="428"/>
      <c r="HO38" s="846"/>
      <c r="HP38" s="847"/>
      <c r="HQ38" s="847"/>
      <c r="HR38" s="847"/>
      <c r="HS38" s="847"/>
      <c r="HT38" s="847"/>
      <c r="HU38" s="847"/>
      <c r="HV38" s="847"/>
      <c r="HW38" s="847"/>
      <c r="HX38" s="847"/>
      <c r="HY38" s="847"/>
      <c r="HZ38" s="847"/>
      <c r="IA38" s="847"/>
      <c r="IB38" s="847"/>
      <c r="IC38" s="847"/>
      <c r="ID38" s="847"/>
      <c r="IE38" s="847"/>
      <c r="IF38" s="848"/>
      <c r="IG38" s="429"/>
      <c r="IH38" s="428"/>
      <c r="II38" s="846"/>
      <c r="IJ38" s="847"/>
      <c r="IK38" s="847"/>
      <c r="IL38" s="847"/>
      <c r="IM38" s="847"/>
      <c r="IN38" s="847"/>
      <c r="IO38" s="847"/>
      <c r="IP38" s="847"/>
      <c r="IQ38" s="847"/>
      <c r="IR38" s="847"/>
      <c r="IS38" s="847"/>
      <c r="IT38" s="847"/>
      <c r="IU38" s="847"/>
      <c r="IV38" s="847"/>
    </row>
    <row r="39" spans="1:256" ht="27.95" customHeight="1" thickBot="1" x14ac:dyDescent="0.25">
      <c r="A39" s="364"/>
      <c r="B39" s="252" t="s">
        <v>347</v>
      </c>
      <c r="C39" s="306" t="s">
        <v>348</v>
      </c>
      <c r="D39" s="835"/>
      <c r="E39" s="836"/>
      <c r="F39" s="835"/>
      <c r="G39" s="836"/>
      <c r="H39" s="835"/>
      <c r="I39" s="836"/>
      <c r="J39" s="835"/>
      <c r="K39" s="836"/>
      <c r="L39" s="835"/>
      <c r="M39" s="836"/>
      <c r="N39" s="835"/>
      <c r="O39" s="836"/>
      <c r="P39" s="835"/>
      <c r="Q39" s="836"/>
      <c r="R39" s="835"/>
      <c r="S39" s="836"/>
      <c r="T39" s="353"/>
      <c r="U39" s="76">
        <f>COUNTIF(D39:S39,"a")+COUNTIF(D39:S39,"s")</f>
        <v>0</v>
      </c>
      <c r="V39" s="120"/>
    </row>
    <row r="40" spans="1:256" ht="45" customHeight="1" thickBot="1" x14ac:dyDescent="0.25">
      <c r="A40" s="364"/>
      <c r="B40" s="237" t="s">
        <v>128</v>
      </c>
      <c r="C40" s="158" t="s">
        <v>335</v>
      </c>
      <c r="D40" s="37" t="s">
        <v>395</v>
      </c>
      <c r="E40" s="104"/>
      <c r="F40" s="38" t="s">
        <v>395</v>
      </c>
      <c r="G40" s="105"/>
      <c r="H40" s="37"/>
      <c r="I40" s="104"/>
      <c r="J40" s="38"/>
      <c r="K40" s="105"/>
      <c r="L40" s="37" t="s">
        <v>395</v>
      </c>
      <c r="M40" s="104"/>
      <c r="N40" s="38"/>
      <c r="O40" s="104"/>
      <c r="P40" s="105"/>
      <c r="Q40" s="104"/>
      <c r="R40" s="37" t="s">
        <v>395</v>
      </c>
      <c r="S40" s="104"/>
      <c r="T40" s="383"/>
      <c r="U40" s="76"/>
      <c r="V40" s="76"/>
    </row>
    <row r="41" spans="1:256" ht="27.95" customHeight="1" x14ac:dyDescent="0.2">
      <c r="A41" s="364"/>
      <c r="B41" s="249" t="s">
        <v>349</v>
      </c>
      <c r="C41" s="134" t="s">
        <v>389</v>
      </c>
      <c r="D41" s="837"/>
      <c r="E41" s="838"/>
      <c r="F41" s="837"/>
      <c r="G41" s="838"/>
      <c r="H41" s="837"/>
      <c r="I41" s="838"/>
      <c r="J41" s="837"/>
      <c r="K41" s="838"/>
      <c r="L41" s="837"/>
      <c r="M41" s="838"/>
      <c r="N41" s="837"/>
      <c r="O41" s="838"/>
      <c r="P41" s="837"/>
      <c r="Q41" s="838"/>
      <c r="R41" s="837"/>
      <c r="S41" s="838"/>
      <c r="T41" s="353"/>
      <c r="U41" s="76">
        <f>COUNTIF(D41:S41,"a")+COUNTIF(D41:S41,"s")</f>
        <v>0</v>
      </c>
      <c r="V41" s="120"/>
    </row>
    <row r="42" spans="1:256" ht="27.95" customHeight="1" x14ac:dyDescent="0.2">
      <c r="A42" s="364"/>
      <c r="B42" s="241" t="s">
        <v>260</v>
      </c>
      <c r="C42" s="123" t="s">
        <v>261</v>
      </c>
      <c r="D42" s="833"/>
      <c r="E42" s="834"/>
      <c r="F42" s="833"/>
      <c r="G42" s="834"/>
      <c r="H42" s="833"/>
      <c r="I42" s="834"/>
      <c r="J42" s="833"/>
      <c r="K42" s="834"/>
      <c r="L42" s="833"/>
      <c r="M42" s="834"/>
      <c r="N42" s="833"/>
      <c r="O42" s="834"/>
      <c r="P42" s="833"/>
      <c r="Q42" s="834"/>
      <c r="R42" s="833"/>
      <c r="S42" s="834"/>
      <c r="T42" s="353"/>
      <c r="U42" s="76">
        <f>COUNTIF(D42:S42,"a")+COUNTIF(D42:S42,"s")</f>
        <v>0</v>
      </c>
      <c r="V42" s="120"/>
    </row>
    <row r="43" spans="1:256" ht="27.95" customHeight="1" x14ac:dyDescent="0.2">
      <c r="A43" s="364"/>
      <c r="B43" s="241" t="s">
        <v>262</v>
      </c>
      <c r="C43" s="133" t="s">
        <v>1033</v>
      </c>
      <c r="D43" s="833"/>
      <c r="E43" s="834"/>
      <c r="F43" s="833"/>
      <c r="G43" s="834"/>
      <c r="H43" s="833"/>
      <c r="I43" s="834"/>
      <c r="J43" s="833"/>
      <c r="K43" s="834"/>
      <c r="L43" s="833"/>
      <c r="M43" s="834"/>
      <c r="N43" s="833"/>
      <c r="O43" s="834"/>
      <c r="P43" s="833"/>
      <c r="Q43" s="834"/>
      <c r="R43" s="833"/>
      <c r="S43" s="834"/>
      <c r="T43" s="353"/>
      <c r="U43" s="76">
        <f>COUNTIF(D43:S43,"a")+COUNTIF(D43:S43,"s")</f>
        <v>0</v>
      </c>
      <c r="V43" s="120"/>
    </row>
    <row r="44" spans="1:256" ht="27.95" customHeight="1" x14ac:dyDescent="0.2">
      <c r="A44" s="364"/>
      <c r="B44" s="241" t="s">
        <v>263</v>
      </c>
      <c r="C44" s="123" t="s">
        <v>264</v>
      </c>
      <c r="D44" s="833"/>
      <c r="E44" s="834"/>
      <c r="F44" s="833"/>
      <c r="G44" s="834"/>
      <c r="H44" s="833"/>
      <c r="I44" s="834"/>
      <c r="J44" s="833"/>
      <c r="K44" s="834"/>
      <c r="L44" s="833"/>
      <c r="M44" s="834"/>
      <c r="N44" s="833"/>
      <c r="O44" s="834"/>
      <c r="P44" s="833"/>
      <c r="Q44" s="834"/>
      <c r="R44" s="833"/>
      <c r="S44" s="834"/>
      <c r="T44" s="353"/>
      <c r="U44" s="76">
        <f>COUNTIF(D44:S44,"a")+COUNTIF(D44:S44,"s")</f>
        <v>0</v>
      </c>
      <c r="V44" s="120"/>
    </row>
    <row r="45" spans="1:256" ht="45" customHeight="1" thickBot="1" x14ac:dyDescent="0.25">
      <c r="A45" s="364"/>
      <c r="B45" s="259" t="s">
        <v>265</v>
      </c>
      <c r="C45" s="127" t="s">
        <v>292</v>
      </c>
      <c r="D45" s="835"/>
      <c r="E45" s="836"/>
      <c r="F45" s="835"/>
      <c r="G45" s="836"/>
      <c r="H45" s="835"/>
      <c r="I45" s="836"/>
      <c r="J45" s="835"/>
      <c r="K45" s="836"/>
      <c r="L45" s="835"/>
      <c r="M45" s="836"/>
      <c r="N45" s="835"/>
      <c r="O45" s="836"/>
      <c r="P45" s="835"/>
      <c r="Q45" s="836"/>
      <c r="R45" s="835"/>
      <c r="S45" s="836"/>
      <c r="T45" s="353"/>
      <c r="U45" s="76">
        <f>COUNTIF(D45:S45,"a")+COUNTIF(D45:S45,"s")</f>
        <v>0</v>
      </c>
      <c r="V45" s="120"/>
    </row>
    <row r="46" spans="1:256" ht="30" customHeight="1" thickBot="1" x14ac:dyDescent="0.25">
      <c r="A46" s="364"/>
      <c r="B46" s="237" t="s">
        <v>219</v>
      </c>
      <c r="C46" s="158" t="s">
        <v>336</v>
      </c>
      <c r="D46" s="37" t="s">
        <v>395</v>
      </c>
      <c r="E46" s="104"/>
      <c r="F46" s="38" t="s">
        <v>395</v>
      </c>
      <c r="G46" s="105"/>
      <c r="H46" s="37"/>
      <c r="I46" s="104"/>
      <c r="J46" s="38"/>
      <c r="K46" s="105"/>
      <c r="L46" s="37" t="s">
        <v>395</v>
      </c>
      <c r="M46" s="104"/>
      <c r="N46" s="38"/>
      <c r="O46" s="104"/>
      <c r="P46" s="105"/>
      <c r="Q46" s="104"/>
      <c r="R46" s="37" t="s">
        <v>395</v>
      </c>
      <c r="S46" s="104"/>
      <c r="T46" s="383"/>
      <c r="U46" s="76"/>
      <c r="V46" s="76"/>
    </row>
    <row r="47" spans="1:256" ht="27.95" customHeight="1" x14ac:dyDescent="0.2">
      <c r="A47" s="364"/>
      <c r="B47" s="249" t="s">
        <v>266</v>
      </c>
      <c r="C47" s="134" t="s">
        <v>84</v>
      </c>
      <c r="D47" s="837"/>
      <c r="E47" s="838"/>
      <c r="F47" s="837"/>
      <c r="G47" s="838"/>
      <c r="H47" s="837"/>
      <c r="I47" s="838"/>
      <c r="J47" s="837"/>
      <c r="K47" s="838"/>
      <c r="L47" s="837"/>
      <c r="M47" s="838"/>
      <c r="N47" s="837"/>
      <c r="O47" s="838"/>
      <c r="P47" s="837"/>
      <c r="Q47" s="838"/>
      <c r="R47" s="837"/>
      <c r="S47" s="838"/>
      <c r="T47" s="353"/>
      <c r="U47" s="76">
        <f t="shared" ref="U47:U52" si="1">COUNTIF(D47:S47,"a")+COUNTIF(D47:S47,"s")</f>
        <v>0</v>
      </c>
      <c r="V47" s="120"/>
    </row>
    <row r="48" spans="1:256" ht="27.95" customHeight="1" x14ac:dyDescent="0.2">
      <c r="A48" s="364"/>
      <c r="B48" s="241" t="s">
        <v>267</v>
      </c>
      <c r="C48" s="123" t="s">
        <v>257</v>
      </c>
      <c r="D48" s="833"/>
      <c r="E48" s="834"/>
      <c r="F48" s="833"/>
      <c r="G48" s="834"/>
      <c r="H48" s="833"/>
      <c r="I48" s="834"/>
      <c r="J48" s="833"/>
      <c r="K48" s="834"/>
      <c r="L48" s="833"/>
      <c r="M48" s="834"/>
      <c r="N48" s="833"/>
      <c r="O48" s="834"/>
      <c r="P48" s="833"/>
      <c r="Q48" s="834"/>
      <c r="R48" s="833"/>
      <c r="S48" s="834"/>
      <c r="T48" s="353"/>
      <c r="U48" s="76">
        <f t="shared" si="1"/>
        <v>0</v>
      </c>
      <c r="V48" s="120"/>
    </row>
    <row r="49" spans="1:22" ht="27.95" customHeight="1" x14ac:dyDescent="0.2">
      <c r="A49" s="364"/>
      <c r="B49" s="241" t="s">
        <v>268</v>
      </c>
      <c r="C49" s="133" t="s">
        <v>269</v>
      </c>
      <c r="D49" s="833"/>
      <c r="E49" s="834"/>
      <c r="F49" s="833"/>
      <c r="G49" s="834"/>
      <c r="H49" s="833"/>
      <c r="I49" s="834"/>
      <c r="J49" s="833"/>
      <c r="K49" s="834"/>
      <c r="L49" s="833"/>
      <c r="M49" s="834"/>
      <c r="N49" s="833"/>
      <c r="O49" s="834"/>
      <c r="P49" s="833"/>
      <c r="Q49" s="834"/>
      <c r="R49" s="833"/>
      <c r="S49" s="834"/>
      <c r="T49" s="353"/>
      <c r="U49" s="76">
        <f t="shared" si="1"/>
        <v>0</v>
      </c>
      <c r="V49" s="120"/>
    </row>
    <row r="50" spans="1:22" ht="27.95" customHeight="1" x14ac:dyDescent="0.2">
      <c r="A50" s="364"/>
      <c r="B50" s="241" t="s">
        <v>270</v>
      </c>
      <c r="C50" s="123" t="s">
        <v>271</v>
      </c>
      <c r="D50" s="833"/>
      <c r="E50" s="834"/>
      <c r="F50" s="833"/>
      <c r="G50" s="834"/>
      <c r="H50" s="833"/>
      <c r="I50" s="834"/>
      <c r="J50" s="833"/>
      <c r="K50" s="834"/>
      <c r="L50" s="833"/>
      <c r="M50" s="834"/>
      <c r="N50" s="833"/>
      <c r="O50" s="834"/>
      <c r="P50" s="833"/>
      <c r="Q50" s="834"/>
      <c r="R50" s="833"/>
      <c r="S50" s="834"/>
      <c r="T50" s="353"/>
      <c r="U50" s="76">
        <f t="shared" si="1"/>
        <v>0</v>
      </c>
      <c r="V50" s="120"/>
    </row>
    <row r="51" spans="1:22" ht="27.95" customHeight="1" x14ac:dyDescent="0.2">
      <c r="A51" s="352"/>
      <c r="B51" s="241" t="s">
        <v>258</v>
      </c>
      <c r="C51" s="151" t="s">
        <v>141</v>
      </c>
      <c r="D51" s="833"/>
      <c r="E51" s="834"/>
      <c r="F51" s="833"/>
      <c r="G51" s="834"/>
      <c r="H51" s="833"/>
      <c r="I51" s="834"/>
      <c r="J51" s="833"/>
      <c r="K51" s="834"/>
      <c r="L51" s="833"/>
      <c r="M51" s="834"/>
      <c r="N51" s="833"/>
      <c r="O51" s="834"/>
      <c r="P51" s="833"/>
      <c r="Q51" s="834"/>
      <c r="R51" s="833"/>
      <c r="S51" s="834"/>
      <c r="T51" s="353"/>
      <c r="U51" s="76">
        <f t="shared" si="1"/>
        <v>0</v>
      </c>
      <c r="V51" s="120"/>
    </row>
    <row r="52" spans="1:22" ht="45" customHeight="1" thickBot="1" x14ac:dyDescent="0.25">
      <c r="A52" s="352"/>
      <c r="B52" s="259" t="s">
        <v>259</v>
      </c>
      <c r="C52" s="185" t="s">
        <v>374</v>
      </c>
      <c r="D52" s="841"/>
      <c r="E52" s="842"/>
      <c r="F52" s="841"/>
      <c r="G52" s="842"/>
      <c r="H52" s="841"/>
      <c r="I52" s="842"/>
      <c r="J52" s="841"/>
      <c r="K52" s="842"/>
      <c r="L52" s="841"/>
      <c r="M52" s="842"/>
      <c r="N52" s="841"/>
      <c r="O52" s="842"/>
      <c r="P52" s="841"/>
      <c r="Q52" s="842"/>
      <c r="R52" s="841"/>
      <c r="S52" s="842"/>
      <c r="T52" s="369"/>
      <c r="U52" s="76">
        <f t="shared" si="1"/>
        <v>0</v>
      </c>
      <c r="V52" s="120"/>
    </row>
    <row r="53" spans="1:22" ht="30" customHeight="1" thickBot="1" x14ac:dyDescent="0.25">
      <c r="A53" s="364"/>
      <c r="B53" s="237" t="s">
        <v>218</v>
      </c>
      <c r="C53" s="166" t="s">
        <v>252</v>
      </c>
      <c r="D53" s="37" t="s">
        <v>395</v>
      </c>
      <c r="E53" s="104"/>
      <c r="F53" s="38" t="s">
        <v>395</v>
      </c>
      <c r="G53" s="105"/>
      <c r="H53" s="37"/>
      <c r="I53" s="104"/>
      <c r="J53" s="38"/>
      <c r="K53" s="105"/>
      <c r="L53" s="37" t="s">
        <v>395</v>
      </c>
      <c r="M53" s="104"/>
      <c r="N53" s="38"/>
      <c r="O53" s="104"/>
      <c r="P53" s="105"/>
      <c r="Q53" s="104"/>
      <c r="R53" s="106"/>
      <c r="S53" s="104"/>
      <c r="T53" s="383"/>
      <c r="U53" s="76"/>
      <c r="V53" s="76"/>
    </row>
    <row r="54" spans="1:22" ht="27.95" customHeight="1" x14ac:dyDescent="0.2">
      <c r="A54" s="364"/>
      <c r="B54" s="249" t="s">
        <v>201</v>
      </c>
      <c r="C54" s="152" t="s">
        <v>142</v>
      </c>
      <c r="D54" s="837"/>
      <c r="E54" s="838"/>
      <c r="F54" s="837"/>
      <c r="G54" s="838"/>
      <c r="H54" s="837"/>
      <c r="I54" s="838"/>
      <c r="J54" s="837"/>
      <c r="K54" s="838"/>
      <c r="L54" s="837"/>
      <c r="M54" s="838"/>
      <c r="N54" s="837"/>
      <c r="O54" s="838"/>
      <c r="P54" s="837"/>
      <c r="Q54" s="838"/>
      <c r="R54" s="837"/>
      <c r="S54" s="838"/>
      <c r="T54" s="353"/>
      <c r="U54" s="76">
        <f>COUNTIF(D54:S54,"a")+COUNTIF(D54:S54,"s")</f>
        <v>0</v>
      </c>
      <c r="V54" s="120"/>
    </row>
    <row r="55" spans="1:22" ht="27.95" customHeight="1" x14ac:dyDescent="0.2">
      <c r="A55" s="364"/>
      <c r="B55" s="241" t="s">
        <v>202</v>
      </c>
      <c r="C55" s="124" t="s">
        <v>203</v>
      </c>
      <c r="D55" s="833"/>
      <c r="E55" s="834"/>
      <c r="F55" s="833"/>
      <c r="G55" s="834"/>
      <c r="H55" s="833"/>
      <c r="I55" s="834"/>
      <c r="J55" s="833"/>
      <c r="K55" s="834"/>
      <c r="L55" s="833"/>
      <c r="M55" s="834"/>
      <c r="N55" s="833"/>
      <c r="O55" s="834"/>
      <c r="P55" s="833"/>
      <c r="Q55" s="834"/>
      <c r="R55" s="833"/>
      <c r="S55" s="834"/>
      <c r="T55" s="353"/>
      <c r="U55" s="76">
        <f>COUNTIF(D55:S55,"a")+COUNTIF(D55:S55,"s")</f>
        <v>0</v>
      </c>
      <c r="V55" s="120"/>
    </row>
    <row r="56" spans="1:22" ht="27.95" customHeight="1" x14ac:dyDescent="0.2">
      <c r="A56" s="364"/>
      <c r="B56" s="241" t="s">
        <v>204</v>
      </c>
      <c r="C56" s="127" t="s">
        <v>253</v>
      </c>
      <c r="D56" s="833"/>
      <c r="E56" s="834"/>
      <c r="F56" s="833"/>
      <c r="G56" s="834"/>
      <c r="H56" s="833"/>
      <c r="I56" s="834"/>
      <c r="J56" s="833"/>
      <c r="K56" s="834"/>
      <c r="L56" s="833"/>
      <c r="M56" s="834"/>
      <c r="N56" s="833"/>
      <c r="O56" s="834"/>
      <c r="P56" s="833"/>
      <c r="Q56" s="834"/>
      <c r="R56" s="833"/>
      <c r="S56" s="834"/>
      <c r="T56" s="353"/>
      <c r="U56" s="76">
        <f>COUNTIF(D56:S56,"a")+COUNTIF(D56:S56,"s")</f>
        <v>0</v>
      </c>
      <c r="V56" s="120"/>
    </row>
    <row r="57" spans="1:22" ht="27.95" customHeight="1" thickBot="1" x14ac:dyDescent="0.25">
      <c r="A57" s="355"/>
      <c r="B57" s="298" t="s">
        <v>254</v>
      </c>
      <c r="C57" s="384" t="s">
        <v>4</v>
      </c>
      <c r="D57" s="835"/>
      <c r="E57" s="836"/>
      <c r="F57" s="835"/>
      <c r="G57" s="836"/>
      <c r="H57" s="835"/>
      <c r="I57" s="836"/>
      <c r="J57" s="835"/>
      <c r="K57" s="836"/>
      <c r="L57" s="835"/>
      <c r="M57" s="836"/>
      <c r="N57" s="835"/>
      <c r="O57" s="836"/>
      <c r="P57" s="835"/>
      <c r="Q57" s="836"/>
      <c r="R57" s="835"/>
      <c r="S57" s="836"/>
      <c r="T57" s="355"/>
      <c r="U57" s="76">
        <f>COUNTIF(D57:S57,"a")+COUNTIF(D57:S57,"s")</f>
        <v>0</v>
      </c>
      <c r="V57" s="120"/>
    </row>
    <row r="58" spans="1:22" ht="30" customHeight="1" thickBot="1" x14ac:dyDescent="0.25">
      <c r="A58" s="353"/>
      <c r="B58" s="252" t="s">
        <v>222</v>
      </c>
      <c r="C58" s="389" t="s">
        <v>385</v>
      </c>
      <c r="D58" s="42" t="s">
        <v>395</v>
      </c>
      <c r="E58" s="390"/>
      <c r="F58" s="43" t="s">
        <v>395</v>
      </c>
      <c r="G58" s="391"/>
      <c r="H58" s="42"/>
      <c r="I58" s="390"/>
      <c r="J58" s="43"/>
      <c r="K58" s="391"/>
      <c r="L58" s="42" t="s">
        <v>395</v>
      </c>
      <c r="M58" s="390"/>
      <c r="N58" s="43"/>
      <c r="O58" s="390"/>
      <c r="P58" s="391"/>
      <c r="Q58" s="390"/>
      <c r="R58" s="392"/>
      <c r="S58" s="390"/>
      <c r="T58" s="393"/>
      <c r="U58" s="76"/>
      <c r="V58" s="76"/>
    </row>
    <row r="59" spans="1:22" ht="45" customHeight="1" x14ac:dyDescent="0.2">
      <c r="A59" s="364"/>
      <c r="B59" s="249" t="s">
        <v>255</v>
      </c>
      <c r="C59" s="134" t="s">
        <v>107</v>
      </c>
      <c r="D59" s="837"/>
      <c r="E59" s="838"/>
      <c r="F59" s="837"/>
      <c r="G59" s="838"/>
      <c r="H59" s="837"/>
      <c r="I59" s="838"/>
      <c r="J59" s="837"/>
      <c r="K59" s="838"/>
      <c r="L59" s="837"/>
      <c r="M59" s="838"/>
      <c r="N59" s="837"/>
      <c r="O59" s="838"/>
      <c r="P59" s="837"/>
      <c r="Q59" s="838"/>
      <c r="R59" s="837"/>
      <c r="S59" s="838"/>
      <c r="T59" s="353"/>
      <c r="U59" s="76">
        <f>COUNTIF(D59:S59,"a")+COUNTIF(D59:S59,"s")</f>
        <v>0</v>
      </c>
      <c r="V59" s="120"/>
    </row>
    <row r="60" spans="1:22" ht="45" customHeight="1" thickBot="1" x14ac:dyDescent="0.25">
      <c r="A60" s="364"/>
      <c r="B60" s="259" t="s">
        <v>256</v>
      </c>
      <c r="C60" s="143" t="s">
        <v>101</v>
      </c>
      <c r="D60" s="841"/>
      <c r="E60" s="842"/>
      <c r="F60" s="841"/>
      <c r="G60" s="842"/>
      <c r="H60" s="841"/>
      <c r="I60" s="842"/>
      <c r="J60" s="841"/>
      <c r="K60" s="842"/>
      <c r="L60" s="841"/>
      <c r="M60" s="842"/>
      <c r="N60" s="841"/>
      <c r="O60" s="842"/>
      <c r="P60" s="841"/>
      <c r="Q60" s="842"/>
      <c r="R60" s="841"/>
      <c r="S60" s="842"/>
      <c r="T60" s="374"/>
      <c r="U60" s="76">
        <f>COUNTIF(D60:S60,"a")+COUNTIF(D60:S60,"s")</f>
        <v>0</v>
      </c>
      <c r="V60" s="120"/>
    </row>
    <row r="61" spans="1:22" ht="33" customHeight="1" thickBot="1" x14ac:dyDescent="0.25">
      <c r="A61" s="364"/>
      <c r="B61" s="304" t="s">
        <v>281</v>
      </c>
      <c r="C61" s="643" t="s">
        <v>386</v>
      </c>
      <c r="D61" s="644"/>
      <c r="E61" s="644"/>
      <c r="F61" s="644"/>
      <c r="G61" s="644"/>
      <c r="H61" s="644"/>
      <c r="I61" s="644"/>
      <c r="J61" s="644"/>
      <c r="K61" s="644"/>
      <c r="L61" s="644"/>
      <c r="M61" s="644"/>
      <c r="N61" s="644"/>
      <c r="O61" s="644"/>
      <c r="P61" s="644"/>
      <c r="Q61" s="644"/>
      <c r="R61" s="644"/>
      <c r="S61" s="644"/>
      <c r="T61" s="843"/>
      <c r="U61" s="76"/>
      <c r="V61" s="76"/>
    </row>
    <row r="62" spans="1:22" ht="33" customHeight="1" thickBot="1" x14ac:dyDescent="0.25">
      <c r="A62" s="364"/>
      <c r="B62" s="356" t="s">
        <v>224</v>
      </c>
      <c r="C62" s="856" t="s">
        <v>303</v>
      </c>
      <c r="D62" s="709" t="s">
        <v>395</v>
      </c>
      <c r="E62" s="709"/>
      <c r="F62" s="709"/>
      <c r="G62" s="709"/>
      <c r="H62" s="709"/>
      <c r="I62" s="709"/>
      <c r="J62" s="709"/>
      <c r="K62" s="709"/>
      <c r="L62" s="709" t="s">
        <v>395</v>
      </c>
      <c r="M62" s="709"/>
      <c r="N62" s="709"/>
      <c r="O62" s="709"/>
      <c r="P62" s="709"/>
      <c r="Q62" s="709"/>
      <c r="R62" s="709"/>
      <c r="S62" s="709"/>
      <c r="T62" s="710"/>
      <c r="U62" s="76"/>
      <c r="V62" s="76"/>
    </row>
    <row r="63" spans="1:22" ht="30" customHeight="1" thickBot="1" x14ac:dyDescent="0.25">
      <c r="A63" s="364"/>
      <c r="B63" s="248" t="s">
        <v>216</v>
      </c>
      <c r="C63" s="159" t="s">
        <v>6</v>
      </c>
      <c r="D63" s="37" t="s">
        <v>395</v>
      </c>
      <c r="E63" s="40"/>
      <c r="F63" s="37"/>
      <c r="G63" s="40"/>
      <c r="H63" s="37"/>
      <c r="I63" s="40"/>
      <c r="J63" s="37"/>
      <c r="K63" s="40"/>
      <c r="L63" s="37" t="s">
        <v>395</v>
      </c>
      <c r="M63" s="40"/>
      <c r="N63" s="37"/>
      <c r="O63" s="40"/>
      <c r="P63" s="37"/>
      <c r="Q63" s="40"/>
      <c r="R63" s="37"/>
      <c r="S63" s="40"/>
      <c r="T63" s="74"/>
      <c r="U63" s="76"/>
      <c r="V63" s="76"/>
    </row>
    <row r="64" spans="1:22" ht="27.95" customHeight="1" thickBot="1" x14ac:dyDescent="0.25">
      <c r="A64" s="364"/>
      <c r="B64" s="289" t="s">
        <v>215</v>
      </c>
      <c r="C64" s="153" t="s">
        <v>200</v>
      </c>
      <c r="D64" s="849"/>
      <c r="E64" s="850"/>
      <c r="F64" s="849"/>
      <c r="G64" s="850"/>
      <c r="H64" s="849"/>
      <c r="I64" s="850"/>
      <c r="J64" s="849"/>
      <c r="K64" s="850"/>
      <c r="L64" s="849"/>
      <c r="M64" s="850"/>
      <c r="N64" s="849"/>
      <c r="O64" s="850"/>
      <c r="P64" s="849"/>
      <c r="Q64" s="850"/>
      <c r="R64" s="849"/>
      <c r="S64" s="850"/>
      <c r="T64" s="353"/>
      <c r="U64" s="76">
        <f>COUNTIF(D64:S64,"a")+COUNTIF(D64:S64,"s")</f>
        <v>0</v>
      </c>
      <c r="V64" s="120"/>
    </row>
    <row r="65" spans="1:182" ht="30" customHeight="1" thickBot="1" x14ac:dyDescent="0.25">
      <c r="A65" s="364"/>
      <c r="B65" s="237" t="s">
        <v>223</v>
      </c>
      <c r="C65" s="309" t="s">
        <v>7</v>
      </c>
      <c r="D65" s="37" t="s">
        <v>395</v>
      </c>
      <c r="E65" s="40"/>
      <c r="F65" s="37"/>
      <c r="G65" s="40"/>
      <c r="H65" s="37"/>
      <c r="I65" s="40"/>
      <c r="J65" s="37"/>
      <c r="K65" s="40"/>
      <c r="L65" s="37" t="s">
        <v>395</v>
      </c>
      <c r="M65" s="40"/>
      <c r="N65" s="37"/>
      <c r="O65" s="40"/>
      <c r="P65" s="107"/>
      <c r="Q65" s="40"/>
      <c r="R65" s="37"/>
      <c r="S65" s="40"/>
      <c r="T65" s="74"/>
      <c r="U65" s="76"/>
      <c r="V65" s="76"/>
    </row>
    <row r="66" spans="1:182" ht="27.95" customHeight="1" thickBot="1" x14ac:dyDescent="0.25">
      <c r="A66" s="364"/>
      <c r="B66" s="584" t="s">
        <v>102</v>
      </c>
      <c r="C66" s="154" t="s">
        <v>103</v>
      </c>
      <c r="D66" s="839"/>
      <c r="E66" s="840"/>
      <c r="F66" s="839"/>
      <c r="G66" s="840"/>
      <c r="H66" s="839"/>
      <c r="I66" s="840"/>
      <c r="J66" s="839"/>
      <c r="K66" s="840"/>
      <c r="L66" s="839"/>
      <c r="M66" s="840"/>
      <c r="N66" s="839"/>
      <c r="O66" s="840"/>
      <c r="P66" s="839"/>
      <c r="Q66" s="840"/>
      <c r="R66" s="839"/>
      <c r="S66" s="840"/>
      <c r="T66" s="374"/>
      <c r="U66" s="76">
        <f>COUNTIF(D66:S66,"a")+COUNTIF(D66:S66,"s")</f>
        <v>0</v>
      </c>
      <c r="V66" s="120"/>
    </row>
    <row r="67" spans="1:182" ht="33" customHeight="1" thickBot="1" x14ac:dyDescent="0.25">
      <c r="A67" s="364"/>
      <c r="B67" s="423" t="s">
        <v>224</v>
      </c>
      <c r="C67" s="857" t="s">
        <v>303</v>
      </c>
      <c r="D67" s="858"/>
      <c r="E67" s="858"/>
      <c r="F67" s="858"/>
      <c r="G67" s="858"/>
      <c r="H67" s="858"/>
      <c r="I67" s="858"/>
      <c r="J67" s="858"/>
      <c r="K67" s="858"/>
      <c r="L67" s="858"/>
      <c r="M67" s="858"/>
      <c r="N67" s="858"/>
      <c r="O67" s="858"/>
      <c r="P67" s="858"/>
      <c r="Q67" s="858"/>
      <c r="R67" s="858"/>
      <c r="S67" s="858"/>
      <c r="T67" s="859"/>
      <c r="U67" s="76"/>
      <c r="V67" s="76"/>
    </row>
    <row r="68" spans="1:182" ht="30" customHeight="1" thickBot="1" x14ac:dyDescent="0.25">
      <c r="A68" s="364"/>
      <c r="B68" s="237" t="s">
        <v>225</v>
      </c>
      <c r="C68" s="157" t="s">
        <v>8</v>
      </c>
      <c r="D68" s="37" t="s">
        <v>395</v>
      </c>
      <c r="E68" s="40"/>
      <c r="F68" s="38"/>
      <c r="G68" s="41"/>
      <c r="H68" s="37"/>
      <c r="I68" s="40"/>
      <c r="J68" s="38"/>
      <c r="K68" s="41"/>
      <c r="L68" s="37"/>
      <c r="M68" s="40"/>
      <c r="N68" s="38"/>
      <c r="O68" s="40"/>
      <c r="P68" s="41"/>
      <c r="Q68" s="40"/>
      <c r="R68" s="37"/>
      <c r="S68" s="40"/>
      <c r="T68" s="74"/>
      <c r="U68" s="76"/>
      <c r="V68" s="76"/>
    </row>
    <row r="69" spans="1:182" ht="27.95" customHeight="1" x14ac:dyDescent="0.2">
      <c r="A69" s="364"/>
      <c r="B69" s="249" t="s">
        <v>124</v>
      </c>
      <c r="C69" s="133" t="s">
        <v>188</v>
      </c>
      <c r="D69" s="837"/>
      <c r="E69" s="838"/>
      <c r="F69" s="837"/>
      <c r="G69" s="838"/>
      <c r="H69" s="837"/>
      <c r="I69" s="838"/>
      <c r="J69" s="837"/>
      <c r="K69" s="838"/>
      <c r="L69" s="837"/>
      <c r="M69" s="838"/>
      <c r="N69" s="837"/>
      <c r="O69" s="838"/>
      <c r="P69" s="837"/>
      <c r="Q69" s="838"/>
      <c r="R69" s="837"/>
      <c r="S69" s="838"/>
      <c r="T69" s="353"/>
      <c r="U69" s="76">
        <f>COUNTIF(D69:S69,"a")+COUNTIF(D69:S69,"s")</f>
        <v>0</v>
      </c>
      <c r="V69" s="120"/>
    </row>
    <row r="70" spans="1:182" ht="27.95" customHeight="1" thickBot="1" x14ac:dyDescent="0.25">
      <c r="A70" s="355"/>
      <c r="B70" s="298" t="s">
        <v>125</v>
      </c>
      <c r="C70" s="303" t="s">
        <v>168</v>
      </c>
      <c r="D70" s="835"/>
      <c r="E70" s="836"/>
      <c r="F70" s="835"/>
      <c r="G70" s="836"/>
      <c r="H70" s="835"/>
      <c r="I70" s="836"/>
      <c r="J70" s="835"/>
      <c r="K70" s="836"/>
      <c r="L70" s="835"/>
      <c r="M70" s="836"/>
      <c r="N70" s="835"/>
      <c r="O70" s="836"/>
      <c r="P70" s="835"/>
      <c r="Q70" s="836"/>
      <c r="R70" s="835"/>
      <c r="S70" s="836"/>
      <c r="T70" s="355"/>
      <c r="U70" s="76">
        <f>COUNTIF(D70:S70,"a")+COUNTIF(D70:S70,"s")</f>
        <v>0</v>
      </c>
      <c r="V70" s="120"/>
    </row>
    <row r="71" spans="1:182" customFormat="1" ht="30" customHeight="1" thickBot="1" x14ac:dyDescent="0.25">
      <c r="A71" s="353"/>
      <c r="B71" s="252" t="s">
        <v>220</v>
      </c>
      <c r="C71" s="172" t="s">
        <v>488</v>
      </c>
      <c r="D71" s="42" t="s">
        <v>395</v>
      </c>
      <c r="E71" s="54"/>
      <c r="F71" s="43"/>
      <c r="G71" s="67"/>
      <c r="H71" s="42" t="s">
        <v>395</v>
      </c>
      <c r="I71" s="54"/>
      <c r="J71" s="43"/>
      <c r="K71" s="67"/>
      <c r="L71" s="42"/>
      <c r="M71" s="54"/>
      <c r="N71" s="43"/>
      <c r="O71" s="54"/>
      <c r="P71" s="67"/>
      <c r="Q71" s="54"/>
      <c r="R71" s="42"/>
      <c r="S71" s="388"/>
      <c r="T71" s="443"/>
      <c r="U71" s="76"/>
      <c r="V71" s="76"/>
      <c r="W71" s="76"/>
      <c r="X71" s="76"/>
      <c r="Y71" s="468"/>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row>
    <row r="72" spans="1:182" customFormat="1" ht="30" customHeight="1" thickBot="1" x14ac:dyDescent="0.5">
      <c r="A72" s="364"/>
      <c r="B72" s="469"/>
      <c r="C72" s="470" t="s">
        <v>580</v>
      </c>
      <c r="D72" s="863"/>
      <c r="E72" s="864"/>
      <c r="F72" s="865"/>
      <c r="G72" s="865"/>
      <c r="H72" s="865"/>
      <c r="I72" s="865"/>
      <c r="J72" s="865"/>
      <c r="K72" s="865"/>
      <c r="L72" s="865"/>
      <c r="M72" s="865"/>
      <c r="N72" s="865"/>
      <c r="O72" s="865"/>
      <c r="P72" s="865"/>
      <c r="Q72" s="865"/>
      <c r="R72" s="865"/>
      <c r="S72" s="865"/>
      <c r="T72" s="866"/>
      <c r="U72" s="76"/>
      <c r="V72" s="76"/>
      <c r="W72" s="76"/>
      <c r="X72" s="76"/>
      <c r="Y72" s="468"/>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76"/>
      <c r="BQ72" s="76"/>
      <c r="BR72" s="76"/>
      <c r="BS72" s="76"/>
      <c r="BT72" s="76"/>
      <c r="BU72" s="76"/>
      <c r="BV72" s="76"/>
      <c r="BW72" s="76"/>
      <c r="BX72" s="76"/>
      <c r="BY72" s="76"/>
      <c r="BZ72" s="76"/>
      <c r="CA72" s="76"/>
      <c r="CB72" s="76"/>
      <c r="CC72" s="76"/>
      <c r="CD72" s="76"/>
      <c r="CE72" s="76"/>
      <c r="CF72" s="76"/>
      <c r="CG72" s="76"/>
      <c r="CH72" s="76"/>
      <c r="CI72" s="76"/>
      <c r="CJ72" s="76"/>
      <c r="CK72" s="76"/>
      <c r="CL72" s="76"/>
      <c r="CM72" s="76"/>
      <c r="CN72" s="76"/>
      <c r="CO72" s="76"/>
      <c r="CP72" s="76"/>
      <c r="CQ72" s="76"/>
      <c r="CR72" s="76"/>
      <c r="CS72" s="76"/>
      <c r="CT72" s="76"/>
      <c r="CU72" s="76"/>
      <c r="CV72" s="76"/>
      <c r="CW72" s="76"/>
      <c r="CX72" s="76"/>
      <c r="CY72" s="76"/>
      <c r="CZ72" s="76"/>
      <c r="DA72" s="76"/>
      <c r="DB72" s="76"/>
      <c r="DC72" s="76"/>
      <c r="DD72" s="76"/>
      <c r="DE72" s="76"/>
      <c r="DF72" s="76"/>
      <c r="DG72" s="76"/>
      <c r="DH72" s="76"/>
      <c r="DI72" s="76"/>
      <c r="DJ72" s="76"/>
      <c r="DK72" s="76"/>
      <c r="DL72" s="76"/>
      <c r="DM72" s="76"/>
      <c r="DN72" s="76"/>
      <c r="DO72" s="76"/>
      <c r="DP72" s="76"/>
      <c r="DQ72" s="76"/>
      <c r="DR72" s="76"/>
      <c r="DS72" s="76"/>
      <c r="DT72" s="76"/>
      <c r="DU72" s="76"/>
      <c r="DV72" s="76"/>
      <c r="DW72" s="76"/>
      <c r="DX72" s="76"/>
      <c r="DY72" s="76"/>
      <c r="DZ72" s="76"/>
      <c r="EA72" s="76"/>
      <c r="EB72" s="76"/>
      <c r="EC72" s="76"/>
      <c r="ED72" s="76"/>
      <c r="EE72" s="76"/>
      <c r="EF72" s="76"/>
      <c r="EG72" s="76"/>
      <c r="EH72" s="76"/>
      <c r="EI72" s="76"/>
      <c r="EJ72" s="76"/>
      <c r="EK72" s="76"/>
      <c r="EL72" s="76"/>
      <c r="EM72" s="76"/>
      <c r="EN72" s="76"/>
      <c r="EO72" s="76"/>
      <c r="EP72" s="76"/>
      <c r="EQ72" s="76"/>
      <c r="ER72" s="76"/>
      <c r="ES72" s="76"/>
      <c r="ET72" s="76"/>
      <c r="EU72" s="76"/>
      <c r="EV72" s="76"/>
      <c r="EW72" s="76"/>
      <c r="EX72" s="76"/>
      <c r="EY72" s="76"/>
      <c r="EZ72" s="76"/>
      <c r="FA72" s="76"/>
      <c r="FB72" s="76"/>
      <c r="FC72" s="76"/>
      <c r="FD72" s="76"/>
      <c r="FE72" s="76"/>
      <c r="FF72" s="76"/>
      <c r="FG72" s="76"/>
      <c r="FH72" s="76"/>
      <c r="FI72" s="76"/>
      <c r="FJ72" s="76"/>
      <c r="FK72" s="76"/>
      <c r="FL72" s="76"/>
      <c r="FM72" s="76"/>
      <c r="FN72" s="76"/>
      <c r="FO72" s="76"/>
      <c r="FP72" s="76"/>
      <c r="FQ72" s="76"/>
      <c r="FR72" s="76"/>
      <c r="FS72" s="76"/>
      <c r="FT72" s="76"/>
      <c r="FU72" s="76"/>
      <c r="FV72" s="76"/>
      <c r="FW72" s="76"/>
      <c r="FX72" s="76"/>
      <c r="FY72" s="76"/>
      <c r="FZ72" s="76"/>
    </row>
    <row r="73" spans="1:182" customFormat="1" ht="27.95" customHeight="1" x14ac:dyDescent="0.2">
      <c r="A73" s="364"/>
      <c r="B73" s="442" t="s">
        <v>581</v>
      </c>
      <c r="C73" s="471" t="s">
        <v>582</v>
      </c>
      <c r="D73" s="830"/>
      <c r="E73" s="831"/>
      <c r="F73" s="830"/>
      <c r="G73" s="831"/>
      <c r="H73" s="830"/>
      <c r="I73" s="831"/>
      <c r="J73" s="830"/>
      <c r="K73" s="831"/>
      <c r="L73" s="830"/>
      <c r="M73" s="831"/>
      <c r="N73" s="830"/>
      <c r="O73" s="831"/>
      <c r="P73" s="830"/>
      <c r="Q73" s="831"/>
      <c r="R73" s="830"/>
      <c r="S73" s="832"/>
      <c r="T73" s="472"/>
      <c r="U73" s="76">
        <f>IF((COUNTIF(D73:S73,"a")+COUNTIF(D73:S73,"s")+COUNTIF(T73,"na"))&gt;0,IF(OR((COUNTIF(#REF!,"a")+COUNTIF(#REF!,"s")),(COUNTIF(#REF!,"a")+COUNTIF(#REF!,"s")),(COUNTIF(#REF!,"a")+COUNTIF(#REF!,"s")),(COUNTIF(#REF!,"a")+COUNTIF(#REF!,"s"))),0,COUNTIF(D73:S73,"a")+COUNTIF(D73:S73,"s")+COUNTIF(T73,"na")),COUNTIF(D73:S73,"a")+COUNTIF(D73:S73,"s")+COUNTIF(T73,"na"))</f>
        <v>0</v>
      </c>
      <c r="V73" s="120"/>
      <c r="W73" s="76"/>
      <c r="X73" s="76"/>
      <c r="Y73" s="468"/>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76"/>
      <c r="BQ73" s="76"/>
      <c r="BR73" s="76"/>
      <c r="BS73" s="76"/>
      <c r="BT73" s="76"/>
      <c r="BU73" s="76"/>
      <c r="BV73" s="76"/>
      <c r="BW73" s="76"/>
      <c r="BX73" s="76"/>
      <c r="BY73" s="76"/>
      <c r="BZ73" s="76"/>
      <c r="CA73" s="76"/>
      <c r="CB73" s="76"/>
      <c r="CC73" s="76"/>
      <c r="CD73" s="76"/>
      <c r="CE73" s="76"/>
      <c r="CF73" s="76"/>
      <c r="CG73" s="76"/>
      <c r="CH73" s="76"/>
      <c r="CI73" s="76"/>
      <c r="CJ73" s="76"/>
      <c r="CK73" s="76"/>
      <c r="CL73" s="76"/>
      <c r="CM73" s="76"/>
      <c r="CN73" s="76"/>
      <c r="CO73" s="76"/>
      <c r="CP73" s="76"/>
      <c r="CQ73" s="76"/>
      <c r="CR73" s="76"/>
      <c r="CS73" s="76"/>
      <c r="CT73" s="76"/>
      <c r="CU73" s="76"/>
      <c r="CV73" s="76"/>
      <c r="CW73" s="76"/>
      <c r="CX73" s="76"/>
      <c r="CY73" s="76"/>
      <c r="CZ73" s="76"/>
      <c r="DA73" s="76"/>
      <c r="DB73" s="76"/>
      <c r="DC73" s="76"/>
      <c r="DD73" s="76"/>
      <c r="DE73" s="76"/>
      <c r="DF73" s="76"/>
      <c r="DG73" s="76"/>
      <c r="DH73" s="76"/>
      <c r="DI73" s="76"/>
      <c r="DJ73" s="76"/>
      <c r="DK73" s="76"/>
      <c r="DL73" s="76"/>
      <c r="DM73" s="76"/>
      <c r="DN73" s="76"/>
      <c r="DO73" s="76"/>
      <c r="DP73" s="76"/>
      <c r="DQ73" s="76"/>
      <c r="DR73" s="76"/>
      <c r="DS73" s="76"/>
      <c r="DT73" s="76"/>
      <c r="DU73" s="76"/>
      <c r="DV73" s="76"/>
      <c r="DW73" s="76"/>
      <c r="DX73" s="76"/>
      <c r="DY73" s="76"/>
      <c r="DZ73" s="76"/>
      <c r="EA73" s="76"/>
      <c r="EB73" s="76"/>
      <c r="EC73" s="76"/>
      <c r="ED73" s="76"/>
      <c r="EE73" s="76"/>
      <c r="EF73" s="76"/>
      <c r="EG73" s="76"/>
      <c r="EH73" s="76"/>
      <c r="EI73" s="76"/>
      <c r="EJ73" s="76"/>
      <c r="EK73" s="76"/>
      <c r="EL73" s="76"/>
      <c r="EM73" s="76"/>
      <c r="EN73" s="76"/>
      <c r="EO73" s="76"/>
      <c r="EP73" s="76"/>
      <c r="EQ73" s="76"/>
      <c r="ER73" s="76"/>
      <c r="ES73" s="76"/>
      <c r="ET73" s="76"/>
      <c r="EU73" s="76"/>
      <c r="EV73" s="76"/>
      <c r="EW73" s="76"/>
      <c r="EX73" s="76"/>
      <c r="EY73" s="76"/>
      <c r="EZ73" s="76"/>
      <c r="FA73" s="76"/>
      <c r="FB73" s="76"/>
      <c r="FC73" s="76"/>
      <c r="FD73" s="76"/>
      <c r="FE73" s="76"/>
      <c r="FF73" s="76"/>
      <c r="FG73" s="76"/>
      <c r="FH73" s="76"/>
      <c r="FI73" s="76"/>
      <c r="FJ73" s="76"/>
      <c r="FK73" s="76"/>
      <c r="FL73" s="76"/>
      <c r="FM73" s="76"/>
      <c r="FN73" s="76"/>
      <c r="FO73" s="76"/>
      <c r="FP73" s="76"/>
      <c r="FQ73" s="76"/>
      <c r="FR73" s="76"/>
      <c r="FS73" s="76"/>
      <c r="FT73" s="76"/>
      <c r="FU73" s="76"/>
      <c r="FV73" s="76"/>
      <c r="FW73" s="76"/>
      <c r="FX73" s="76"/>
      <c r="FY73" s="76"/>
      <c r="FZ73" s="76"/>
    </row>
    <row r="74" spans="1:182" customFormat="1" ht="27.95" customHeight="1" thickBot="1" x14ac:dyDescent="0.25">
      <c r="A74" s="364"/>
      <c r="B74" s="241" t="s">
        <v>541</v>
      </c>
      <c r="C74" s="132" t="s">
        <v>583</v>
      </c>
      <c r="D74" s="860"/>
      <c r="E74" s="861"/>
      <c r="F74" s="860"/>
      <c r="G74" s="861"/>
      <c r="H74" s="860"/>
      <c r="I74" s="861"/>
      <c r="J74" s="860"/>
      <c r="K74" s="861"/>
      <c r="L74" s="860"/>
      <c r="M74" s="861"/>
      <c r="N74" s="860"/>
      <c r="O74" s="861"/>
      <c r="P74" s="860"/>
      <c r="Q74" s="861"/>
      <c r="R74" s="860"/>
      <c r="S74" s="862"/>
      <c r="T74" s="118"/>
      <c r="U74" s="76">
        <f>IF((COUNTIF(D74:S74,"a")+COUNTIF(D74:S74,"s")+COUNTIF(T74,"na"))&gt;0,IF(OR((COUNTIF(#REF!,"a")+COUNTIF(#REF!,"s")),(COUNTIF(#REF!,"a")+COUNTIF(#REF!,"s")),(COUNTIF(#REF!,"a")+COUNTIF(#REF!,"s")),(COUNTIF(#REF!,"a")+COUNTIF(#REF!,"s"))),0,COUNTIF(D74:S74,"a")+COUNTIF(D74:S74,"s")+COUNTIF(T74,"na")),COUNTIF(D74:S74,"a")+COUNTIF(D74:S74,"s")+COUNTIF(T74,"na"))</f>
        <v>0</v>
      </c>
      <c r="V74" s="120"/>
      <c r="W74" s="76"/>
      <c r="X74" s="76"/>
      <c r="Y74" s="468"/>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c r="FL74" s="76"/>
      <c r="FM74" s="76"/>
      <c r="FN74" s="76"/>
      <c r="FO74" s="76"/>
      <c r="FP74" s="76"/>
      <c r="FQ74" s="76"/>
      <c r="FR74" s="76"/>
      <c r="FS74" s="76"/>
      <c r="FT74" s="76"/>
      <c r="FU74" s="76"/>
      <c r="FV74" s="76"/>
      <c r="FW74" s="76"/>
      <c r="FX74" s="76"/>
      <c r="FY74" s="76"/>
      <c r="FZ74" s="76"/>
    </row>
    <row r="75" spans="1:182" ht="30" customHeight="1" thickBot="1" x14ac:dyDescent="0.25">
      <c r="A75" s="364"/>
      <c r="B75" s="248" t="s">
        <v>418</v>
      </c>
      <c r="C75" s="158" t="s">
        <v>419</v>
      </c>
      <c r="D75" s="37"/>
      <c r="E75" s="40"/>
      <c r="F75" s="37"/>
      <c r="G75" s="41"/>
      <c r="H75" s="37"/>
      <c r="I75" s="40"/>
      <c r="J75" s="38"/>
      <c r="K75" s="41"/>
      <c r="L75" s="37"/>
      <c r="M75" s="40"/>
      <c r="N75" s="38"/>
      <c r="O75" s="40"/>
      <c r="P75" s="41"/>
      <c r="Q75" s="40"/>
      <c r="R75" s="37"/>
      <c r="S75" s="90"/>
      <c r="T75" s="422"/>
      <c r="U75" s="76"/>
      <c r="V75" s="76"/>
    </row>
    <row r="76" spans="1:182" ht="48" customHeight="1" thickBot="1" x14ac:dyDescent="0.35">
      <c r="A76" s="364"/>
      <c r="B76" s="423"/>
      <c r="C76" s="491" t="s">
        <v>669</v>
      </c>
      <c r="D76" s="640"/>
      <c r="E76" s="828"/>
      <c r="F76" s="828"/>
      <c r="G76" s="828"/>
      <c r="H76" s="828"/>
      <c r="I76" s="828"/>
      <c r="J76" s="828"/>
      <c r="K76" s="828"/>
      <c r="L76" s="828"/>
      <c r="M76" s="828"/>
      <c r="N76" s="828"/>
      <c r="O76" s="828"/>
      <c r="P76" s="828"/>
      <c r="Q76" s="828"/>
      <c r="R76" s="828"/>
      <c r="S76" s="828"/>
      <c r="T76" s="829"/>
      <c r="U76" s="76"/>
      <c r="V76" s="76"/>
    </row>
    <row r="77" spans="1:182" ht="27.95" customHeight="1" x14ac:dyDescent="0.2">
      <c r="A77" s="364"/>
      <c r="B77" s="249" t="s">
        <v>420</v>
      </c>
      <c r="C77" s="134" t="s">
        <v>429</v>
      </c>
      <c r="D77" s="830"/>
      <c r="E77" s="831"/>
      <c r="F77" s="830"/>
      <c r="G77" s="831"/>
      <c r="H77" s="830"/>
      <c r="I77" s="831"/>
      <c r="J77" s="830"/>
      <c r="K77" s="831"/>
      <c r="L77" s="830"/>
      <c r="M77" s="831"/>
      <c r="N77" s="830"/>
      <c r="O77" s="831"/>
      <c r="P77" s="830"/>
      <c r="Q77" s="831"/>
      <c r="R77" s="830"/>
      <c r="S77" s="832"/>
      <c r="T77" s="118"/>
      <c r="U77" s="76">
        <f>COUNTIF(D77:S77,"a")+COUNTIF(D77:S77,"s")+COUNTIF(T77,"na")</f>
        <v>0</v>
      </c>
      <c r="V77" s="120"/>
    </row>
    <row r="78" spans="1:182" ht="45" customHeight="1" thickBot="1" x14ac:dyDescent="0.25">
      <c r="A78" s="355"/>
      <c r="B78" s="298" t="s">
        <v>421</v>
      </c>
      <c r="C78" s="303" t="s">
        <v>430</v>
      </c>
      <c r="D78" s="825"/>
      <c r="E78" s="826"/>
      <c r="F78" s="825"/>
      <c r="G78" s="826"/>
      <c r="H78" s="825"/>
      <c r="I78" s="826"/>
      <c r="J78" s="825"/>
      <c r="K78" s="826"/>
      <c r="L78" s="825"/>
      <c r="M78" s="826"/>
      <c r="N78" s="825"/>
      <c r="O78" s="826"/>
      <c r="P78" s="825"/>
      <c r="Q78" s="826"/>
      <c r="R78" s="825"/>
      <c r="S78" s="827"/>
      <c r="T78" s="196"/>
      <c r="U78" s="76">
        <f>COUNTIF(D78:S78,"a")+COUNTIF(D78:S78,"s")</f>
        <v>0</v>
      </c>
      <c r="V78" s="120"/>
    </row>
    <row r="79" spans="1:182" ht="33" customHeight="1" thickBot="1" x14ac:dyDescent="0.25">
      <c r="A79" s="353"/>
      <c r="B79" s="295">
        <v>300</v>
      </c>
      <c r="C79" s="854" t="s">
        <v>304</v>
      </c>
      <c r="D79" s="855"/>
      <c r="E79" s="855"/>
      <c r="F79" s="855"/>
      <c r="G79" s="855"/>
      <c r="H79" s="855"/>
      <c r="I79" s="855"/>
      <c r="J79" s="855"/>
      <c r="K79" s="855"/>
      <c r="L79" s="855"/>
      <c r="M79" s="855"/>
      <c r="N79" s="855"/>
      <c r="O79" s="855"/>
      <c r="P79" s="855"/>
      <c r="Q79" s="855"/>
      <c r="R79" s="855"/>
      <c r="S79" s="855"/>
      <c r="T79" s="648"/>
      <c r="U79" s="76"/>
      <c r="V79" s="76"/>
    </row>
    <row r="80" spans="1:182" ht="30" customHeight="1" thickBot="1" x14ac:dyDescent="0.25">
      <c r="A80" s="364"/>
      <c r="B80" s="237">
        <v>301</v>
      </c>
      <c r="C80" s="158" t="s">
        <v>387</v>
      </c>
      <c r="D80" s="37" t="s">
        <v>395</v>
      </c>
      <c r="E80" s="40"/>
      <c r="F80" s="38" t="s">
        <v>395</v>
      </c>
      <c r="G80" s="41"/>
      <c r="H80" s="37"/>
      <c r="I80" s="40"/>
      <c r="J80" s="38"/>
      <c r="K80" s="41"/>
      <c r="L80" s="37"/>
      <c r="M80" s="40"/>
      <c r="N80" s="38"/>
      <c r="O80" s="40"/>
      <c r="P80" s="41"/>
      <c r="Q80" s="40"/>
      <c r="R80" s="37"/>
      <c r="S80" s="40"/>
      <c r="T80" s="74"/>
      <c r="U80" s="76"/>
      <c r="V80" s="76"/>
    </row>
    <row r="81" spans="1:182" ht="27.95" customHeight="1" thickBot="1" x14ac:dyDescent="0.25">
      <c r="A81" s="364"/>
      <c r="B81" s="237" t="s">
        <v>104</v>
      </c>
      <c r="C81" s="155" t="s">
        <v>105</v>
      </c>
      <c r="D81" s="835"/>
      <c r="E81" s="836"/>
      <c r="F81" s="835"/>
      <c r="G81" s="836"/>
      <c r="H81" s="835"/>
      <c r="I81" s="836"/>
      <c r="J81" s="835"/>
      <c r="K81" s="836"/>
      <c r="L81" s="835"/>
      <c r="M81" s="836"/>
      <c r="N81" s="835"/>
      <c r="O81" s="836"/>
      <c r="P81" s="835"/>
      <c r="Q81" s="836"/>
      <c r="R81" s="835"/>
      <c r="S81" s="836"/>
      <c r="T81" s="353"/>
      <c r="U81" s="76">
        <f>COUNTIF(D81:S81,"a")+COUNTIF(D81:S81,"s")</f>
        <v>0</v>
      </c>
      <c r="V81" s="120"/>
    </row>
    <row r="82" spans="1:182" ht="30" customHeight="1" thickBot="1" x14ac:dyDescent="0.25">
      <c r="A82" s="364"/>
      <c r="B82" s="248">
        <v>310</v>
      </c>
      <c r="C82" s="158" t="s">
        <v>85</v>
      </c>
      <c r="D82" s="37" t="s">
        <v>395</v>
      </c>
      <c r="E82" s="40"/>
      <c r="F82" s="37" t="s">
        <v>395</v>
      </c>
      <c r="G82" s="41"/>
      <c r="H82" s="37" t="s">
        <v>395</v>
      </c>
      <c r="I82" s="40"/>
      <c r="J82" s="38" t="s">
        <v>395</v>
      </c>
      <c r="K82" s="41"/>
      <c r="L82" s="37" t="s">
        <v>395</v>
      </c>
      <c r="M82" s="40"/>
      <c r="N82" s="38" t="s">
        <v>395</v>
      </c>
      <c r="O82" s="40"/>
      <c r="P82" s="41" t="s">
        <v>395</v>
      </c>
      <c r="Q82" s="40"/>
      <c r="R82" s="37" t="s">
        <v>395</v>
      </c>
      <c r="S82" s="40"/>
      <c r="T82" s="74"/>
      <c r="U82" s="76"/>
      <c r="V82" s="76"/>
    </row>
    <row r="83" spans="1:182" ht="27.95" customHeight="1" x14ac:dyDescent="0.2">
      <c r="A83" s="364"/>
      <c r="B83" s="249" t="s">
        <v>106</v>
      </c>
      <c r="C83" s="134" t="s">
        <v>113</v>
      </c>
      <c r="D83" s="837"/>
      <c r="E83" s="838"/>
      <c r="F83" s="837"/>
      <c r="G83" s="838"/>
      <c r="H83" s="837"/>
      <c r="I83" s="838"/>
      <c r="J83" s="837"/>
      <c r="K83" s="838"/>
      <c r="L83" s="837"/>
      <c r="M83" s="838"/>
      <c r="N83" s="837"/>
      <c r="O83" s="838"/>
      <c r="P83" s="837"/>
      <c r="Q83" s="838"/>
      <c r="R83" s="837"/>
      <c r="S83" s="838"/>
      <c r="T83" s="353"/>
      <c r="U83" s="76">
        <f t="shared" ref="U83:U88" si="2">COUNTIF(D83:S83,"a")+COUNTIF(D83:S83,"s")</f>
        <v>0</v>
      </c>
      <c r="V83" s="120"/>
    </row>
    <row r="84" spans="1:182" ht="27.95" customHeight="1" x14ac:dyDescent="0.2">
      <c r="A84" s="364"/>
      <c r="B84" s="241" t="s">
        <v>114</v>
      </c>
      <c r="C84" s="133" t="s">
        <v>108</v>
      </c>
      <c r="D84" s="833"/>
      <c r="E84" s="834"/>
      <c r="F84" s="833"/>
      <c r="G84" s="834"/>
      <c r="H84" s="833"/>
      <c r="I84" s="834"/>
      <c r="J84" s="833"/>
      <c r="K84" s="834"/>
      <c r="L84" s="833"/>
      <c r="M84" s="834"/>
      <c r="N84" s="833"/>
      <c r="O84" s="834"/>
      <c r="P84" s="833"/>
      <c r="Q84" s="834"/>
      <c r="R84" s="833"/>
      <c r="S84" s="834"/>
      <c r="T84" s="353"/>
      <c r="U84" s="76">
        <f t="shared" si="2"/>
        <v>0</v>
      </c>
      <c r="V84" s="120"/>
    </row>
    <row r="85" spans="1:182" ht="27.95" customHeight="1" x14ac:dyDescent="0.2">
      <c r="A85" s="364"/>
      <c r="B85" s="259" t="s">
        <v>115</v>
      </c>
      <c r="C85" s="132" t="s">
        <v>116</v>
      </c>
      <c r="D85" s="833"/>
      <c r="E85" s="834"/>
      <c r="F85" s="833"/>
      <c r="G85" s="834"/>
      <c r="H85" s="833"/>
      <c r="I85" s="834"/>
      <c r="J85" s="833"/>
      <c r="K85" s="834"/>
      <c r="L85" s="833"/>
      <c r="M85" s="834"/>
      <c r="N85" s="833"/>
      <c r="O85" s="834"/>
      <c r="P85" s="833"/>
      <c r="Q85" s="834"/>
      <c r="R85" s="833"/>
      <c r="S85" s="834"/>
      <c r="T85" s="353"/>
      <c r="U85" s="76">
        <f t="shared" si="2"/>
        <v>0</v>
      </c>
      <c r="V85" s="120"/>
    </row>
    <row r="86" spans="1:182" ht="27.95" customHeight="1" x14ac:dyDescent="0.2">
      <c r="A86" s="364"/>
      <c r="B86" s="241" t="s">
        <v>117</v>
      </c>
      <c r="C86" s="152" t="s">
        <v>172</v>
      </c>
      <c r="D86" s="833"/>
      <c r="E86" s="834"/>
      <c r="F86" s="833"/>
      <c r="G86" s="834"/>
      <c r="H86" s="833"/>
      <c r="I86" s="834"/>
      <c r="J86" s="833"/>
      <c r="K86" s="834"/>
      <c r="L86" s="833"/>
      <c r="M86" s="834"/>
      <c r="N86" s="833"/>
      <c r="O86" s="834"/>
      <c r="P86" s="833"/>
      <c r="Q86" s="834"/>
      <c r="R86" s="833"/>
      <c r="S86" s="834"/>
      <c r="T86" s="353"/>
      <c r="U86" s="76">
        <f t="shared" si="2"/>
        <v>0</v>
      </c>
      <c r="V86" s="120"/>
    </row>
    <row r="87" spans="1:182" ht="27.95" customHeight="1" x14ac:dyDescent="0.2">
      <c r="A87" s="364"/>
      <c r="B87" s="241" t="s">
        <v>118</v>
      </c>
      <c r="C87" s="135" t="s">
        <v>112</v>
      </c>
      <c r="D87" s="833"/>
      <c r="E87" s="834"/>
      <c r="F87" s="833"/>
      <c r="G87" s="834"/>
      <c r="H87" s="833"/>
      <c r="I87" s="834"/>
      <c r="J87" s="833"/>
      <c r="K87" s="834"/>
      <c r="L87" s="833"/>
      <c r="M87" s="834"/>
      <c r="N87" s="833"/>
      <c r="O87" s="834"/>
      <c r="P87" s="833"/>
      <c r="Q87" s="834"/>
      <c r="R87" s="833"/>
      <c r="S87" s="834"/>
      <c r="T87" s="353"/>
      <c r="U87" s="76">
        <f t="shared" si="2"/>
        <v>0</v>
      </c>
      <c r="V87" s="120"/>
    </row>
    <row r="88" spans="1:182" ht="27.95" customHeight="1" thickBot="1" x14ac:dyDescent="0.25">
      <c r="A88" s="364"/>
      <c r="B88" s="241" t="s">
        <v>278</v>
      </c>
      <c r="C88" s="135" t="s">
        <v>279</v>
      </c>
      <c r="D88" s="833"/>
      <c r="E88" s="834"/>
      <c r="F88" s="833"/>
      <c r="G88" s="834"/>
      <c r="H88" s="833"/>
      <c r="I88" s="834"/>
      <c r="J88" s="833"/>
      <c r="K88" s="834"/>
      <c r="L88" s="833"/>
      <c r="M88" s="834"/>
      <c r="N88" s="833"/>
      <c r="O88" s="834"/>
      <c r="P88" s="833"/>
      <c r="Q88" s="834"/>
      <c r="R88" s="833"/>
      <c r="S88" s="834"/>
      <c r="T88" s="353"/>
      <c r="U88" s="76">
        <f t="shared" si="2"/>
        <v>0</v>
      </c>
      <c r="V88" s="120"/>
    </row>
    <row r="89" spans="1:182" ht="30" customHeight="1" thickBot="1" x14ac:dyDescent="0.25">
      <c r="A89" s="364"/>
      <c r="B89" s="248" t="s">
        <v>147</v>
      </c>
      <c r="C89" s="158" t="s">
        <v>371</v>
      </c>
      <c r="D89" s="37" t="s">
        <v>395</v>
      </c>
      <c r="E89" s="40"/>
      <c r="F89" s="38" t="s">
        <v>395</v>
      </c>
      <c r="G89" s="40"/>
      <c r="H89" s="38" t="s">
        <v>395</v>
      </c>
      <c r="I89" s="40"/>
      <c r="J89" s="38" t="s">
        <v>395</v>
      </c>
      <c r="K89" s="41"/>
      <c r="L89" s="37" t="s">
        <v>395</v>
      </c>
      <c r="M89" s="40"/>
      <c r="N89" s="38" t="s">
        <v>395</v>
      </c>
      <c r="O89" s="40"/>
      <c r="P89" s="41" t="s">
        <v>395</v>
      </c>
      <c r="Q89" s="40"/>
      <c r="R89" s="37" t="s">
        <v>395</v>
      </c>
      <c r="S89" s="40"/>
      <c r="T89" s="74"/>
      <c r="U89" s="76"/>
      <c r="V89" s="76"/>
    </row>
    <row r="90" spans="1:182" customFormat="1" ht="45" customHeight="1" x14ac:dyDescent="0.2">
      <c r="A90" s="364"/>
      <c r="B90" s="249" t="s">
        <v>194</v>
      </c>
      <c r="C90" s="134" t="s">
        <v>965</v>
      </c>
      <c r="D90" s="830"/>
      <c r="E90" s="831"/>
      <c r="F90" s="830"/>
      <c r="G90" s="831"/>
      <c r="H90" s="830"/>
      <c r="I90" s="831"/>
      <c r="J90" s="830"/>
      <c r="K90" s="831"/>
      <c r="L90" s="830"/>
      <c r="M90" s="831"/>
      <c r="N90" s="830"/>
      <c r="O90" s="831"/>
      <c r="P90" s="830"/>
      <c r="Q90" s="831"/>
      <c r="R90" s="830"/>
      <c r="S90" s="832"/>
      <c r="T90" s="353"/>
      <c r="U90" s="76">
        <f>COUNTIF(D90:S90,"a")+COUNTIF(D90:S90,"s")</f>
        <v>0</v>
      </c>
      <c r="V90" s="120"/>
      <c r="W90" s="76"/>
      <c r="X90" s="76"/>
      <c r="Y90" s="468"/>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row>
    <row r="91" spans="1:182" customFormat="1" ht="27.95" customHeight="1" thickBot="1" x14ac:dyDescent="0.25">
      <c r="A91" s="355"/>
      <c r="B91" s="298" t="s">
        <v>195</v>
      </c>
      <c r="C91" s="455" t="s">
        <v>447</v>
      </c>
      <c r="D91" s="825"/>
      <c r="E91" s="826"/>
      <c r="F91" s="825"/>
      <c r="G91" s="826"/>
      <c r="H91" s="825"/>
      <c r="I91" s="826"/>
      <c r="J91" s="825"/>
      <c r="K91" s="826"/>
      <c r="L91" s="825"/>
      <c r="M91" s="826"/>
      <c r="N91" s="825"/>
      <c r="O91" s="826"/>
      <c r="P91" s="825"/>
      <c r="Q91" s="826"/>
      <c r="R91" s="825"/>
      <c r="S91" s="827"/>
      <c r="T91" s="196"/>
      <c r="U91" s="76">
        <f>COUNTIF(D91:S91,"a")+COUNTIF(D91:S91,"s")</f>
        <v>0</v>
      </c>
      <c r="V91" s="120"/>
      <c r="W91" s="76"/>
      <c r="X91" s="76"/>
      <c r="Y91" s="468"/>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row>
    <row r="92" spans="1:182" ht="23.45" customHeight="1" x14ac:dyDescent="0.2">
      <c r="B92" s="424"/>
      <c r="C92" s="424"/>
    </row>
  </sheetData>
  <sheetProtection algorithmName="SHA-512" hashValue="OjKU6PB3xmy9ZtelPcpa96YXHMWrJMGkjT0SE8nnE1ylrhlJ+yWhZ7DyXrWFF4XLUA1rgSwZ3uzCt06n8cDWfg==" saltValue="TetxrRBWeRSXUpscBX6gTA==" spinCount="100000" sheet="1" objects="1" scenarios="1"/>
  <customSheetViews>
    <customSheetView guid="{FD0AFB41-F344-11D7-B106-0008C7076B3B}" scale="50" showPageBreaks="1" printArea="1" view="pageBreakPreview" showRuler="0" topLeftCell="C1">
      <selection activeCell="C22" sqref="C22"/>
      <pageMargins left="0.35433070866141736" right="0.35433070866141736" top="0.78740157480314965" bottom="0.51181102362204722" header="0.39370078740157483" footer="0.27559055118110237"/>
      <printOptions horizontalCentered="1"/>
      <pageSetup paperSize="9" scale="45" orientation="landscape" cellComments="atEnd" horizontalDpi="4294967293" verticalDpi="300" r:id="rId1"/>
      <headerFooter alignWithMargins="0">
        <oddFooter xml:space="preserve">&amp;L&amp;F
01-07-2003/Rev.2/QMKS/DMDJF&amp;R&amp;"Arial,Vet"&amp;16BMC-04&amp;"Arial,Standaard"   </oddFooter>
      </headerFooter>
    </customSheetView>
  </customSheetViews>
  <mergeCells count="508">
    <mergeCell ref="D72:T72"/>
    <mergeCell ref="D73:E73"/>
    <mergeCell ref="F73:G73"/>
    <mergeCell ref="H73:I73"/>
    <mergeCell ref="J73:K73"/>
    <mergeCell ref="L73:M73"/>
    <mergeCell ref="N73:O73"/>
    <mergeCell ref="P73:Q73"/>
    <mergeCell ref="R73:S73"/>
    <mergeCell ref="D90:E90"/>
    <mergeCell ref="F90:G90"/>
    <mergeCell ref="H90:I90"/>
    <mergeCell ref="J90:K90"/>
    <mergeCell ref="L90:M90"/>
    <mergeCell ref="N90:O90"/>
    <mergeCell ref="P90:Q90"/>
    <mergeCell ref="R90:S90"/>
    <mergeCell ref="D91:E91"/>
    <mergeCell ref="F91:G91"/>
    <mergeCell ref="H91:I91"/>
    <mergeCell ref="J91:K91"/>
    <mergeCell ref="L91:M91"/>
    <mergeCell ref="N91:O91"/>
    <mergeCell ref="P91:Q91"/>
    <mergeCell ref="R91:S91"/>
    <mergeCell ref="C79:T79"/>
    <mergeCell ref="C62:T62"/>
    <mergeCell ref="D64:E64"/>
    <mergeCell ref="F64:G64"/>
    <mergeCell ref="H64:I64"/>
    <mergeCell ref="J64:K64"/>
    <mergeCell ref="L64:M64"/>
    <mergeCell ref="N64:O64"/>
    <mergeCell ref="P64:Q64"/>
    <mergeCell ref="R64:S64"/>
    <mergeCell ref="C67:T67"/>
    <mergeCell ref="D66:E66"/>
    <mergeCell ref="F66:G66"/>
    <mergeCell ref="H66:I66"/>
    <mergeCell ref="J66:K66"/>
    <mergeCell ref="L66:M66"/>
    <mergeCell ref="D74:E74"/>
    <mergeCell ref="F74:G74"/>
    <mergeCell ref="H74:I74"/>
    <mergeCell ref="J74:K74"/>
    <mergeCell ref="L74:M74"/>
    <mergeCell ref="N74:O74"/>
    <mergeCell ref="P74:Q74"/>
    <mergeCell ref="R74:S74"/>
    <mergeCell ref="L13:M13"/>
    <mergeCell ref="N13:O13"/>
    <mergeCell ref="P13:Q13"/>
    <mergeCell ref="D13:E13"/>
    <mergeCell ref="F13:G13"/>
    <mergeCell ref="H13:I13"/>
    <mergeCell ref="J13:K13"/>
    <mergeCell ref="L14:M14"/>
    <mergeCell ref="N14:O14"/>
    <mergeCell ref="P14:Q14"/>
    <mergeCell ref="D14:E14"/>
    <mergeCell ref="F14:G14"/>
    <mergeCell ref="H14:I14"/>
    <mergeCell ref="J14:K14"/>
    <mergeCell ref="A2:T2"/>
    <mergeCell ref="C4:T4"/>
    <mergeCell ref="D6:E6"/>
    <mergeCell ref="F6:G6"/>
    <mergeCell ref="H6:I6"/>
    <mergeCell ref="J6:K6"/>
    <mergeCell ref="L6:M6"/>
    <mergeCell ref="N6:O6"/>
    <mergeCell ref="D11:E11"/>
    <mergeCell ref="F11:G11"/>
    <mergeCell ref="H11:I11"/>
    <mergeCell ref="J11:K11"/>
    <mergeCell ref="R11:S11"/>
    <mergeCell ref="W38:AN38"/>
    <mergeCell ref="AQ38:BH38"/>
    <mergeCell ref="BK38:CB38"/>
    <mergeCell ref="CE38:CV38"/>
    <mergeCell ref="CY38:DP38"/>
    <mergeCell ref="DS38:EJ38"/>
    <mergeCell ref="EM38:FD38"/>
    <mergeCell ref="FG38:FX38"/>
    <mergeCell ref="GA38:GR38"/>
    <mergeCell ref="GU38:HL38"/>
    <mergeCell ref="HO38:IF38"/>
    <mergeCell ref="II38:IV38"/>
    <mergeCell ref="P6:Q6"/>
    <mergeCell ref="R6:S6"/>
    <mergeCell ref="D8:E8"/>
    <mergeCell ref="F8:G8"/>
    <mergeCell ref="H8:I8"/>
    <mergeCell ref="J8:K8"/>
    <mergeCell ref="L8:M8"/>
    <mergeCell ref="N8:O8"/>
    <mergeCell ref="P8:Q8"/>
    <mergeCell ref="R8:S8"/>
    <mergeCell ref="L10:M10"/>
    <mergeCell ref="N10:O10"/>
    <mergeCell ref="P10:Q10"/>
    <mergeCell ref="R10:S10"/>
    <mergeCell ref="D10:E10"/>
    <mergeCell ref="F10:G10"/>
    <mergeCell ref="H10:I10"/>
    <mergeCell ref="J10:K10"/>
    <mergeCell ref="L11:M11"/>
    <mergeCell ref="N11:O11"/>
    <mergeCell ref="P11:Q11"/>
    <mergeCell ref="D16:E16"/>
    <mergeCell ref="F16:G16"/>
    <mergeCell ref="H16:I16"/>
    <mergeCell ref="J16:K16"/>
    <mergeCell ref="L16:M16"/>
    <mergeCell ref="N16:O16"/>
    <mergeCell ref="P16:Q16"/>
    <mergeCell ref="R16:S16"/>
    <mergeCell ref="D17:E17"/>
    <mergeCell ref="F17:G17"/>
    <mergeCell ref="H17:I17"/>
    <mergeCell ref="J17:K17"/>
    <mergeCell ref="L17:M17"/>
    <mergeCell ref="N17:O17"/>
    <mergeCell ref="P17:Q17"/>
    <mergeCell ref="R17:S17"/>
    <mergeCell ref="D18:E18"/>
    <mergeCell ref="F18:G18"/>
    <mergeCell ref="H18:I18"/>
    <mergeCell ref="J18:K18"/>
    <mergeCell ref="L18:M18"/>
    <mergeCell ref="N18:O18"/>
    <mergeCell ref="P18:Q18"/>
    <mergeCell ref="R18:S18"/>
    <mergeCell ref="D19:E19"/>
    <mergeCell ref="F19:G19"/>
    <mergeCell ref="H19:I19"/>
    <mergeCell ref="J19:K19"/>
    <mergeCell ref="L19:M19"/>
    <mergeCell ref="N19:O19"/>
    <mergeCell ref="P19:Q19"/>
    <mergeCell ref="R19:S19"/>
    <mergeCell ref="D20:E20"/>
    <mergeCell ref="F20:G20"/>
    <mergeCell ref="H20:I20"/>
    <mergeCell ref="J20:K20"/>
    <mergeCell ref="L20:M20"/>
    <mergeCell ref="N20:O20"/>
    <mergeCell ref="P20:Q20"/>
    <mergeCell ref="R20:S20"/>
    <mergeCell ref="D22:E22"/>
    <mergeCell ref="F22:G22"/>
    <mergeCell ref="H22:I22"/>
    <mergeCell ref="J22:K22"/>
    <mergeCell ref="L22:M22"/>
    <mergeCell ref="N22:O22"/>
    <mergeCell ref="P22:Q22"/>
    <mergeCell ref="R22:S22"/>
    <mergeCell ref="D23:E23"/>
    <mergeCell ref="F23:G23"/>
    <mergeCell ref="H23:I23"/>
    <mergeCell ref="J23:K23"/>
    <mergeCell ref="L23:M23"/>
    <mergeCell ref="N23:O23"/>
    <mergeCell ref="P23:Q23"/>
    <mergeCell ref="R23:S23"/>
    <mergeCell ref="D24:E24"/>
    <mergeCell ref="F24:G24"/>
    <mergeCell ref="H24:I24"/>
    <mergeCell ref="J24:K24"/>
    <mergeCell ref="L24:M24"/>
    <mergeCell ref="N24:O24"/>
    <mergeCell ref="P24:Q24"/>
    <mergeCell ref="R24:S24"/>
    <mergeCell ref="D25:E25"/>
    <mergeCell ref="F25:G25"/>
    <mergeCell ref="H25:I25"/>
    <mergeCell ref="J25:K25"/>
    <mergeCell ref="L25:M25"/>
    <mergeCell ref="N25:O25"/>
    <mergeCell ref="P25:Q25"/>
    <mergeCell ref="R25:S25"/>
    <mergeCell ref="D26:E26"/>
    <mergeCell ref="F26:G26"/>
    <mergeCell ref="H26:I26"/>
    <mergeCell ref="J26:K26"/>
    <mergeCell ref="L26:M26"/>
    <mergeCell ref="N26:O26"/>
    <mergeCell ref="P26:Q26"/>
    <mergeCell ref="R26:S26"/>
    <mergeCell ref="D27:E27"/>
    <mergeCell ref="F27:G27"/>
    <mergeCell ref="H27:I27"/>
    <mergeCell ref="J27:K27"/>
    <mergeCell ref="L27:M27"/>
    <mergeCell ref="N27:O27"/>
    <mergeCell ref="P27:Q27"/>
    <mergeCell ref="R27:S27"/>
    <mergeCell ref="D28:E28"/>
    <mergeCell ref="F28:G28"/>
    <mergeCell ref="H28:I28"/>
    <mergeCell ref="J28:K28"/>
    <mergeCell ref="L28:M28"/>
    <mergeCell ref="N28:O28"/>
    <mergeCell ref="P28:Q28"/>
    <mergeCell ref="R28:S28"/>
    <mergeCell ref="D29:E29"/>
    <mergeCell ref="F29:G29"/>
    <mergeCell ref="H29:I29"/>
    <mergeCell ref="J29:K29"/>
    <mergeCell ref="L29:M29"/>
    <mergeCell ref="N29:O29"/>
    <mergeCell ref="P29:Q29"/>
    <mergeCell ref="R29:S29"/>
    <mergeCell ref="D30:E30"/>
    <mergeCell ref="F30:G30"/>
    <mergeCell ref="H30:I30"/>
    <mergeCell ref="J30:K30"/>
    <mergeCell ref="L30:M30"/>
    <mergeCell ref="N30:O30"/>
    <mergeCell ref="P30:Q30"/>
    <mergeCell ref="R30:S30"/>
    <mergeCell ref="P36:Q36"/>
    <mergeCell ref="R36:S36"/>
    <mergeCell ref="D31:E31"/>
    <mergeCell ref="F31:G31"/>
    <mergeCell ref="H31:I31"/>
    <mergeCell ref="J31:K31"/>
    <mergeCell ref="L31:M31"/>
    <mergeCell ref="N31:O31"/>
    <mergeCell ref="P31:Q31"/>
    <mergeCell ref="R31:S31"/>
    <mergeCell ref="D33:E33"/>
    <mergeCell ref="F33:G33"/>
    <mergeCell ref="H33:I33"/>
    <mergeCell ref="J33:K33"/>
    <mergeCell ref="L33:M33"/>
    <mergeCell ref="N33:O33"/>
    <mergeCell ref="P33:Q33"/>
    <mergeCell ref="R33:S33"/>
    <mergeCell ref="R13:S13"/>
    <mergeCell ref="R14:S14"/>
    <mergeCell ref="D37:E37"/>
    <mergeCell ref="F37:G37"/>
    <mergeCell ref="H37:I37"/>
    <mergeCell ref="J37:K37"/>
    <mergeCell ref="L37:M37"/>
    <mergeCell ref="N37:O37"/>
    <mergeCell ref="P37:Q37"/>
    <mergeCell ref="R37:S37"/>
    <mergeCell ref="D34:E34"/>
    <mergeCell ref="F34:G34"/>
    <mergeCell ref="H34:I34"/>
    <mergeCell ref="J34:K34"/>
    <mergeCell ref="L34:M34"/>
    <mergeCell ref="N34:O34"/>
    <mergeCell ref="P34:Q34"/>
    <mergeCell ref="R34:S34"/>
    <mergeCell ref="D36:E36"/>
    <mergeCell ref="F36:G36"/>
    <mergeCell ref="H36:I36"/>
    <mergeCell ref="J36:K36"/>
    <mergeCell ref="L36:M36"/>
    <mergeCell ref="N36:O36"/>
    <mergeCell ref="D38:E38"/>
    <mergeCell ref="F38:G38"/>
    <mergeCell ref="H38:I38"/>
    <mergeCell ref="J38:K38"/>
    <mergeCell ref="L38:M38"/>
    <mergeCell ref="N38:O38"/>
    <mergeCell ref="P38:Q38"/>
    <mergeCell ref="R38:S38"/>
    <mergeCell ref="D39:E39"/>
    <mergeCell ref="F39:G39"/>
    <mergeCell ref="H39:I39"/>
    <mergeCell ref="J39:K39"/>
    <mergeCell ref="L39:M39"/>
    <mergeCell ref="N39:O39"/>
    <mergeCell ref="P39:Q39"/>
    <mergeCell ref="R39:S39"/>
    <mergeCell ref="D41:E41"/>
    <mergeCell ref="F41:G41"/>
    <mergeCell ref="H41:I41"/>
    <mergeCell ref="J41:K41"/>
    <mergeCell ref="L41:M41"/>
    <mergeCell ref="N41:O41"/>
    <mergeCell ref="P41:Q41"/>
    <mergeCell ref="R41:S41"/>
    <mergeCell ref="D42:E42"/>
    <mergeCell ref="F42:G42"/>
    <mergeCell ref="H42:I42"/>
    <mergeCell ref="J42:K42"/>
    <mergeCell ref="L42:M42"/>
    <mergeCell ref="N42:O42"/>
    <mergeCell ref="P42:Q42"/>
    <mergeCell ref="R42:S42"/>
    <mergeCell ref="D43:E43"/>
    <mergeCell ref="F43:G43"/>
    <mergeCell ref="H43:I43"/>
    <mergeCell ref="J43:K43"/>
    <mergeCell ref="L43:M43"/>
    <mergeCell ref="N43:O43"/>
    <mergeCell ref="P43:Q43"/>
    <mergeCell ref="R43:S43"/>
    <mergeCell ref="D44:E44"/>
    <mergeCell ref="F44:G44"/>
    <mergeCell ref="H44:I44"/>
    <mergeCell ref="J44:K44"/>
    <mergeCell ref="L44:M44"/>
    <mergeCell ref="N44:O44"/>
    <mergeCell ref="P44:Q44"/>
    <mergeCell ref="R44:S44"/>
    <mergeCell ref="D45:E45"/>
    <mergeCell ref="F45:G45"/>
    <mergeCell ref="H45:I45"/>
    <mergeCell ref="J45:K45"/>
    <mergeCell ref="L45:M45"/>
    <mergeCell ref="N45:O45"/>
    <mergeCell ref="P45:Q45"/>
    <mergeCell ref="R45:S45"/>
    <mergeCell ref="D48:E48"/>
    <mergeCell ref="F48:G48"/>
    <mergeCell ref="H48:I48"/>
    <mergeCell ref="J48:K48"/>
    <mergeCell ref="L48:M48"/>
    <mergeCell ref="N48:O48"/>
    <mergeCell ref="P48:Q48"/>
    <mergeCell ref="R48:S48"/>
    <mergeCell ref="D47:E47"/>
    <mergeCell ref="F47:G47"/>
    <mergeCell ref="H47:I47"/>
    <mergeCell ref="J47:K47"/>
    <mergeCell ref="L47:M47"/>
    <mergeCell ref="N47:O47"/>
    <mergeCell ref="P47:Q47"/>
    <mergeCell ref="R47:S47"/>
    <mergeCell ref="D49:E49"/>
    <mergeCell ref="F49:G49"/>
    <mergeCell ref="H49:I49"/>
    <mergeCell ref="J49:K49"/>
    <mergeCell ref="L49:M49"/>
    <mergeCell ref="N49:O49"/>
    <mergeCell ref="P49:Q49"/>
    <mergeCell ref="R49:S49"/>
    <mergeCell ref="D50:E50"/>
    <mergeCell ref="F50:G50"/>
    <mergeCell ref="H50:I50"/>
    <mergeCell ref="J50:K50"/>
    <mergeCell ref="L50:M50"/>
    <mergeCell ref="N50:O50"/>
    <mergeCell ref="P50:Q50"/>
    <mergeCell ref="R50:S50"/>
    <mergeCell ref="D51:E51"/>
    <mergeCell ref="F51:G51"/>
    <mergeCell ref="H51:I51"/>
    <mergeCell ref="J51:K51"/>
    <mergeCell ref="L51:M51"/>
    <mergeCell ref="N51:O51"/>
    <mergeCell ref="P51:Q51"/>
    <mergeCell ref="R51:S51"/>
    <mergeCell ref="D52:E52"/>
    <mergeCell ref="F52:G52"/>
    <mergeCell ref="H52:I52"/>
    <mergeCell ref="J52:K52"/>
    <mergeCell ref="L52:M52"/>
    <mergeCell ref="N52:O52"/>
    <mergeCell ref="P52:Q52"/>
    <mergeCell ref="R52:S52"/>
    <mergeCell ref="D54:E54"/>
    <mergeCell ref="F54:G54"/>
    <mergeCell ref="H54:I54"/>
    <mergeCell ref="J54:K54"/>
    <mergeCell ref="L54:M54"/>
    <mergeCell ref="N54:O54"/>
    <mergeCell ref="P54:Q54"/>
    <mergeCell ref="R54:S54"/>
    <mergeCell ref="D55:E55"/>
    <mergeCell ref="F55:G55"/>
    <mergeCell ref="H55:I55"/>
    <mergeCell ref="J55:K55"/>
    <mergeCell ref="L55:M55"/>
    <mergeCell ref="N55:O55"/>
    <mergeCell ref="P55:Q55"/>
    <mergeCell ref="R55:S55"/>
    <mergeCell ref="D56:E56"/>
    <mergeCell ref="F56:G56"/>
    <mergeCell ref="H56:I56"/>
    <mergeCell ref="J56:K56"/>
    <mergeCell ref="L56:M56"/>
    <mergeCell ref="N56:O56"/>
    <mergeCell ref="P56:Q56"/>
    <mergeCell ref="R56:S56"/>
    <mergeCell ref="D57:E57"/>
    <mergeCell ref="F57:G57"/>
    <mergeCell ref="H57:I57"/>
    <mergeCell ref="J57:K57"/>
    <mergeCell ref="L57:M57"/>
    <mergeCell ref="N57:O57"/>
    <mergeCell ref="P57:Q57"/>
    <mergeCell ref="R57:S57"/>
    <mergeCell ref="N66:O66"/>
    <mergeCell ref="P66:Q66"/>
    <mergeCell ref="R66:S66"/>
    <mergeCell ref="D59:E59"/>
    <mergeCell ref="F59:G59"/>
    <mergeCell ref="H59:I59"/>
    <mergeCell ref="J59:K59"/>
    <mergeCell ref="L59:M59"/>
    <mergeCell ref="N59:O59"/>
    <mergeCell ref="P59:Q59"/>
    <mergeCell ref="R59:S59"/>
    <mergeCell ref="D60:E60"/>
    <mergeCell ref="F60:G60"/>
    <mergeCell ref="H60:I60"/>
    <mergeCell ref="J60:K60"/>
    <mergeCell ref="L60:M60"/>
    <mergeCell ref="N60:O60"/>
    <mergeCell ref="P60:Q60"/>
    <mergeCell ref="R60:S60"/>
    <mergeCell ref="C61:T61"/>
    <mergeCell ref="D69:E69"/>
    <mergeCell ref="F69:G69"/>
    <mergeCell ref="H69:I69"/>
    <mergeCell ref="J69:K69"/>
    <mergeCell ref="L69:M69"/>
    <mergeCell ref="N69:O69"/>
    <mergeCell ref="P69:Q69"/>
    <mergeCell ref="R69:S69"/>
    <mergeCell ref="D70:E70"/>
    <mergeCell ref="F70:G70"/>
    <mergeCell ref="H70:I70"/>
    <mergeCell ref="J70:K70"/>
    <mergeCell ref="L70:M70"/>
    <mergeCell ref="N70:O70"/>
    <mergeCell ref="P70:Q70"/>
    <mergeCell ref="R70:S70"/>
    <mergeCell ref="D81:E81"/>
    <mergeCell ref="F81:G81"/>
    <mergeCell ref="H81:I81"/>
    <mergeCell ref="J81:K81"/>
    <mergeCell ref="L81:M81"/>
    <mergeCell ref="N81:O81"/>
    <mergeCell ref="P81:Q81"/>
    <mergeCell ref="R81:S81"/>
    <mergeCell ref="D83:E83"/>
    <mergeCell ref="F83:G83"/>
    <mergeCell ref="H83:I83"/>
    <mergeCell ref="J83:K83"/>
    <mergeCell ref="L83:M83"/>
    <mergeCell ref="N83:O83"/>
    <mergeCell ref="P83:Q83"/>
    <mergeCell ref="R83:S83"/>
    <mergeCell ref="D84:E84"/>
    <mergeCell ref="F84:G84"/>
    <mergeCell ref="H84:I84"/>
    <mergeCell ref="J84:K84"/>
    <mergeCell ref="L84:M84"/>
    <mergeCell ref="N84:O84"/>
    <mergeCell ref="P84:Q84"/>
    <mergeCell ref="R84:S84"/>
    <mergeCell ref="D85:E85"/>
    <mergeCell ref="F85:G85"/>
    <mergeCell ref="H85:I85"/>
    <mergeCell ref="J85:K85"/>
    <mergeCell ref="L85:M85"/>
    <mergeCell ref="N85:O85"/>
    <mergeCell ref="P85:Q85"/>
    <mergeCell ref="R85:S85"/>
    <mergeCell ref="D88:E88"/>
    <mergeCell ref="F88:G88"/>
    <mergeCell ref="H88:I88"/>
    <mergeCell ref="J88:K88"/>
    <mergeCell ref="L88:M88"/>
    <mergeCell ref="N88:O88"/>
    <mergeCell ref="P88:Q88"/>
    <mergeCell ref="R88:S88"/>
    <mergeCell ref="D86:E86"/>
    <mergeCell ref="F86:G86"/>
    <mergeCell ref="H86:I86"/>
    <mergeCell ref="J86:K86"/>
    <mergeCell ref="L86:M86"/>
    <mergeCell ref="N86:O86"/>
    <mergeCell ref="P86:Q86"/>
    <mergeCell ref="R86:S86"/>
    <mergeCell ref="D87:E87"/>
    <mergeCell ref="F87:G87"/>
    <mergeCell ref="H87:I87"/>
    <mergeCell ref="J87:K87"/>
    <mergeCell ref="L87:M87"/>
    <mergeCell ref="N87:O87"/>
    <mergeCell ref="P87:Q87"/>
    <mergeCell ref="R87:S87"/>
    <mergeCell ref="D78:E78"/>
    <mergeCell ref="F78:G78"/>
    <mergeCell ref="H78:I78"/>
    <mergeCell ref="J78:K78"/>
    <mergeCell ref="L78:M78"/>
    <mergeCell ref="N78:O78"/>
    <mergeCell ref="P78:Q78"/>
    <mergeCell ref="R78:S78"/>
    <mergeCell ref="D76:T76"/>
    <mergeCell ref="D77:E77"/>
    <mergeCell ref="F77:G77"/>
    <mergeCell ref="H77:I77"/>
    <mergeCell ref="J77:K77"/>
    <mergeCell ref="L77:M77"/>
    <mergeCell ref="N77:O77"/>
    <mergeCell ref="P77:Q77"/>
    <mergeCell ref="R77:S77"/>
  </mergeCells>
  <phoneticPr fontId="0" type="noConversion"/>
  <conditionalFormatting sqref="D81:S81 D83:S88 D69:S70 D66:S66 D64:S64 D54:S57 D59:S60 D47:S52 D41:S45 D36:S39 D33:S34 D22:S31 D6:S6 D8:S8 D10:S11 D13:S14 D16:S20 R73:R74 P73:P74 N73:N74 L73:L74 J73:J74 F73:F74">
    <cfRule type="cellIs" dxfId="1163" priority="41" stopIfTrue="1" operator="equal">
      <formula>"a"</formula>
    </cfRule>
    <cfRule type="cellIs" dxfId="1162" priority="42" stopIfTrue="1" operator="equal">
      <formula>"s"</formula>
    </cfRule>
  </conditionalFormatting>
  <conditionalFormatting sqref="V6 V8 V10:V11 V13:V14 V16:V20 V22:V31 V33:V34 V36:V39 V41:V45 V47:V52 V54:V57 V59:V60 V64 V66 V69:V70 V81 V83:V88">
    <cfRule type="expression" dxfId="1161" priority="43" stopIfTrue="1">
      <formula>U6=0</formula>
    </cfRule>
  </conditionalFormatting>
  <conditionalFormatting sqref="V77:V78">
    <cfRule type="expression" dxfId="1160" priority="40" stopIfTrue="1">
      <formula>U77=0</formula>
    </cfRule>
  </conditionalFormatting>
  <conditionalFormatting sqref="D77:S78">
    <cfRule type="cellIs" dxfId="1159" priority="38" stopIfTrue="1" operator="equal">
      <formula>"a"</formula>
    </cfRule>
    <cfRule type="cellIs" dxfId="1158" priority="39" stopIfTrue="1" operator="equal">
      <formula>"s"</formula>
    </cfRule>
  </conditionalFormatting>
  <conditionalFormatting sqref="D90:S91">
    <cfRule type="cellIs" dxfId="1157" priority="35" stopIfTrue="1" operator="equal">
      <formula>"a"</formula>
    </cfRule>
    <cfRule type="cellIs" dxfId="1156" priority="36" stopIfTrue="1" operator="equal">
      <formula>"s"</formula>
    </cfRule>
  </conditionalFormatting>
  <conditionalFormatting sqref="V90:V91">
    <cfRule type="expression" dxfId="1155" priority="37" stopIfTrue="1">
      <formula>U90=0</formula>
    </cfRule>
  </conditionalFormatting>
  <conditionalFormatting sqref="S73:S74 Q73:Q74 O73:O74 M73:M74 K73:K74 G73:G74">
    <cfRule type="cellIs" dxfId="1154" priority="1" stopIfTrue="1" operator="equal">
      <formula>"a"</formula>
    </cfRule>
    <cfRule type="cellIs" dxfId="1153" priority="2" stopIfTrue="1" operator="equal">
      <formula>"s"</formula>
    </cfRule>
  </conditionalFormatting>
  <conditionalFormatting sqref="D73:E74 H73:I74">
    <cfRule type="cellIs" dxfId="1152" priority="893" stopIfTrue="1" operator="equal">
      <formula>"a"</formula>
    </cfRule>
    <cfRule type="cellIs" dxfId="1151" priority="894" stopIfTrue="1" operator="equal">
      <formula>"s"</formula>
    </cfRule>
    <cfRule type="expression" dxfId="1150" priority="895" stopIfTrue="1">
      <formula>SUM(#REF!)&gt;0</formula>
    </cfRule>
  </conditionalFormatting>
  <conditionalFormatting sqref="V73:V74">
    <cfRule type="expression" dxfId="1149" priority="899" stopIfTrue="1">
      <formula>SUM(#REF!)&gt;0</formula>
    </cfRule>
    <cfRule type="expression" dxfId="1148" priority="900" stopIfTrue="1">
      <formula>U73=0</formula>
    </cfRule>
  </conditionalFormatting>
  <printOptions horizontalCentered="1"/>
  <pageMargins left="0.35433070866141736" right="0.35433070866141736" top="0.19685039370078741" bottom="0.31496062992125984" header="0.11811023622047245" footer="0.15748031496062992"/>
  <pageSetup paperSize="9" scale="48" orientation="landscape" cellComments="atEnd" r:id="rId2"/>
  <headerFooter alignWithMargins="0">
    <oddFooter>&amp;LCKL OSS / VERSION 2023 / 1.0&amp;COMC-08&amp;R&amp;P of &amp;N</oddFooter>
  </headerFooter>
  <rowBreaks count="4" manualBreakCount="4">
    <brk id="31" max="21" man="1"/>
    <brk id="57" max="21" man="1"/>
    <brk id="78" max="21" man="1"/>
    <brk id="12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1"/>
  <dimension ref="A1:FZ2698"/>
  <sheetViews>
    <sheetView zoomScale="50" zoomScaleNormal="50" zoomScaleSheetLayoutView="50" workbookViewId="0">
      <pane ySplit="3" topLeftCell="A4" activePane="bottomLeft" state="frozen"/>
      <selection pane="bottomLeft" activeCell="X1" sqref="X1"/>
    </sheetView>
  </sheetViews>
  <sheetFormatPr defaultColWidth="8.85546875" defaultRowHeight="15" x14ac:dyDescent="0.2"/>
  <cols>
    <col min="1" max="1" width="9.7109375" style="19" customWidth="1"/>
    <col min="2" max="2" width="13.7109375" style="23" customWidth="1"/>
    <col min="3" max="3" width="157.7109375" style="21" customWidth="1"/>
    <col min="4" max="20" width="5.7109375" style="1" customWidth="1"/>
    <col min="21" max="21" width="9.85546875" style="1" bestFit="1" customWidth="1"/>
    <col min="22" max="22" width="8" style="20" customWidth="1"/>
    <col min="23" max="23" width="2.42578125" style="77" hidden="1" customWidth="1"/>
    <col min="24" max="24" width="6.28515625" style="77" customWidth="1"/>
    <col min="25" max="25" width="8.85546875" style="214" customWidth="1"/>
    <col min="26" max="26" width="11.28515625" style="214" bestFit="1" customWidth="1"/>
    <col min="27" max="27" width="13.42578125" style="214" customWidth="1"/>
    <col min="28" max="28" width="13.42578125" style="474" customWidth="1"/>
    <col min="29" max="93" width="8.85546875" style="214" customWidth="1"/>
    <col min="94" max="16384" width="8.85546875" style="1"/>
  </cols>
  <sheetData>
    <row r="1" spans="1:182" customFormat="1" ht="40.15" customHeight="1" thickBot="1" x14ac:dyDescent="0.3">
      <c r="A1" s="473" t="str">
        <f>'Checklist - Basic Ship Supply'!A1</f>
        <v xml:space="preserve">GA Code: </v>
      </c>
      <c r="B1" s="323"/>
      <c r="C1" s="349" t="str">
        <f>'Checklist - Basic Ship Supply'!C1</f>
        <v xml:space="preserve">Ship name:   </v>
      </c>
      <c r="D1" s="323"/>
      <c r="E1" s="350"/>
      <c r="F1" s="350"/>
      <c r="G1" s="350"/>
      <c r="H1" s="350"/>
      <c r="I1" s="350"/>
      <c r="J1" s="350"/>
      <c r="K1" s="350"/>
      <c r="L1" s="350"/>
      <c r="M1" s="350"/>
      <c r="N1" s="350"/>
      <c r="O1" s="350"/>
      <c r="P1" s="350"/>
      <c r="Q1" s="350"/>
      <c r="R1" s="350"/>
      <c r="S1" s="350"/>
      <c r="U1" s="76"/>
      <c r="V1" s="324" t="str">
        <f>'Checklist - Basic Ship Supply'!T1</f>
        <v xml:space="preserve">Date of Ship Survey:  </v>
      </c>
      <c r="W1" s="76"/>
      <c r="X1" s="76"/>
      <c r="Y1" s="215"/>
      <c r="Z1" s="215"/>
      <c r="AA1" s="215"/>
      <c r="AB1" s="474"/>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row>
    <row r="2" spans="1:182" ht="31.7" customHeight="1" thickBot="1" x14ac:dyDescent="0.25">
      <c r="A2" s="914" t="s">
        <v>1087</v>
      </c>
      <c r="B2" s="915"/>
      <c r="C2" s="915"/>
      <c r="D2" s="915"/>
      <c r="E2" s="915"/>
      <c r="F2" s="915"/>
      <c r="G2" s="915"/>
      <c r="H2" s="915"/>
      <c r="I2" s="915"/>
      <c r="J2" s="915"/>
      <c r="K2" s="915"/>
      <c r="L2" s="915"/>
      <c r="M2" s="915"/>
      <c r="N2" s="915"/>
      <c r="O2" s="915"/>
      <c r="P2" s="915"/>
      <c r="Q2" s="915"/>
      <c r="R2" s="915"/>
      <c r="S2" s="915"/>
      <c r="T2" s="915"/>
      <c r="U2" s="915"/>
      <c r="V2" s="916"/>
    </row>
    <row r="3" spans="1:182" customFormat="1" ht="161.44999999999999" customHeight="1" thickBot="1" x14ac:dyDescent="0.25">
      <c r="A3" s="22" t="s">
        <v>178</v>
      </c>
      <c r="B3" s="22" t="s">
        <v>15</v>
      </c>
      <c r="C3" s="27" t="s">
        <v>355</v>
      </c>
      <c r="D3" s="2" t="s">
        <v>16</v>
      </c>
      <c r="E3" s="3" t="s">
        <v>356</v>
      </c>
      <c r="F3" s="4" t="s">
        <v>293</v>
      </c>
      <c r="G3" s="5" t="s">
        <v>356</v>
      </c>
      <c r="H3" s="2" t="s">
        <v>294</v>
      </c>
      <c r="I3" s="3" t="s">
        <v>356</v>
      </c>
      <c r="J3" s="6" t="s">
        <v>295</v>
      </c>
      <c r="K3" s="5" t="s">
        <v>356</v>
      </c>
      <c r="L3" s="2" t="s">
        <v>296</v>
      </c>
      <c r="M3" s="3" t="s">
        <v>356</v>
      </c>
      <c r="N3" s="2" t="s">
        <v>285</v>
      </c>
      <c r="O3" s="3" t="s">
        <v>356</v>
      </c>
      <c r="P3" s="2" t="s">
        <v>9</v>
      </c>
      <c r="Q3" s="3" t="s">
        <v>356</v>
      </c>
      <c r="R3" s="26" t="s">
        <v>10</v>
      </c>
      <c r="S3" s="28" t="s">
        <v>356</v>
      </c>
      <c r="T3" s="29" t="s">
        <v>187</v>
      </c>
      <c r="U3" s="30" t="s">
        <v>392</v>
      </c>
      <c r="V3" s="396" t="s">
        <v>393</v>
      </c>
      <c r="W3" s="76"/>
      <c r="X3" s="76"/>
      <c r="Y3" s="215"/>
      <c r="Z3" s="216" t="s">
        <v>30</v>
      </c>
      <c r="AA3" s="215"/>
      <c r="AB3" s="474"/>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row>
    <row r="4" spans="1:182" ht="33" customHeight="1" thickBot="1" x14ac:dyDescent="0.25">
      <c r="A4" s="578"/>
      <c r="B4" s="580">
        <v>1000</v>
      </c>
      <c r="C4" s="917" t="s">
        <v>394</v>
      </c>
      <c r="D4" s="917"/>
      <c r="E4" s="917"/>
      <c r="F4" s="917"/>
      <c r="G4" s="917"/>
      <c r="H4" s="917"/>
      <c r="I4" s="917"/>
      <c r="J4" s="917"/>
      <c r="K4" s="917"/>
      <c r="L4" s="917"/>
      <c r="M4" s="917"/>
      <c r="N4" s="917"/>
      <c r="O4" s="917"/>
      <c r="P4" s="917"/>
      <c r="Q4" s="917"/>
      <c r="R4" s="917"/>
      <c r="S4" s="917"/>
      <c r="T4" s="917"/>
      <c r="U4" s="917"/>
      <c r="V4" s="918"/>
    </row>
    <row r="5" spans="1:182" ht="30" customHeight="1" thickBot="1" x14ac:dyDescent="0.25">
      <c r="A5" s="364"/>
      <c r="B5" s="237">
        <v>1200</v>
      </c>
      <c r="C5" s="159" t="s">
        <v>25</v>
      </c>
      <c r="D5" s="37"/>
      <c r="E5" s="40"/>
      <c r="F5" s="38" t="s">
        <v>395</v>
      </c>
      <c r="G5" s="41"/>
      <c r="H5" s="37" t="s">
        <v>395</v>
      </c>
      <c r="I5" s="40"/>
      <c r="J5" s="39" t="s">
        <v>395</v>
      </c>
      <c r="K5" s="41"/>
      <c r="L5" s="37" t="s">
        <v>395</v>
      </c>
      <c r="M5" s="45"/>
      <c r="N5" s="37" t="s">
        <v>395</v>
      </c>
      <c r="O5" s="47"/>
      <c r="P5" s="44"/>
      <c r="Q5" s="53"/>
      <c r="R5" s="44"/>
      <c r="S5" s="45"/>
      <c r="T5" s="49"/>
      <c r="U5" s="48"/>
      <c r="V5" s="358"/>
      <c r="X5" s="197"/>
      <c r="Z5" s="217"/>
    </row>
    <row r="6" spans="1:182" ht="40.700000000000003" customHeight="1" x14ac:dyDescent="0.2">
      <c r="A6" s="364"/>
      <c r="B6" s="249" t="s">
        <v>414</v>
      </c>
      <c r="C6" s="256" t="s">
        <v>145</v>
      </c>
      <c r="D6" s="641"/>
      <c r="E6" s="653"/>
      <c r="F6" s="641"/>
      <c r="G6" s="653"/>
      <c r="H6" s="641"/>
      <c r="I6" s="653"/>
      <c r="J6" s="641"/>
      <c r="K6" s="653"/>
      <c r="L6" s="641"/>
      <c r="M6" s="653"/>
      <c r="N6" s="641"/>
      <c r="O6" s="653"/>
      <c r="P6" s="641"/>
      <c r="Q6" s="653"/>
      <c r="R6" s="641"/>
      <c r="S6" s="653"/>
      <c r="T6" s="115"/>
      <c r="U6" s="116">
        <f>IF(OR(D6="s",F6="s",H6="s",J6="s",L6="s",N6="s",P6="s",R6="s"), 0, IF(OR(D6="a",F6="a",H6="a",J6="a",L6="a",N6="a",P6="a",R6="a"),V6,0))</f>
        <v>0</v>
      </c>
      <c r="V6" s="397">
        <v>10</v>
      </c>
      <c r="W6" s="76">
        <f t="shared" ref="W6:W13" si="0">COUNTIF(D6:S6,"a")+COUNTIF(D6:S6,"s")</f>
        <v>0</v>
      </c>
      <c r="X6" s="120"/>
      <c r="Z6" s="217" t="s">
        <v>31</v>
      </c>
    </row>
    <row r="7" spans="1:182" ht="27.95" customHeight="1" x14ac:dyDescent="0.2">
      <c r="A7" s="364"/>
      <c r="B7" s="241" t="s">
        <v>181</v>
      </c>
      <c r="C7" s="305" t="s">
        <v>146</v>
      </c>
      <c r="D7" s="639"/>
      <c r="E7" s="663"/>
      <c r="F7" s="639"/>
      <c r="G7" s="663"/>
      <c r="H7" s="639"/>
      <c r="I7" s="663"/>
      <c r="J7" s="639"/>
      <c r="K7" s="663"/>
      <c r="L7" s="639"/>
      <c r="M7" s="663"/>
      <c r="N7" s="639"/>
      <c r="O7" s="663"/>
      <c r="P7" s="639"/>
      <c r="Q7" s="663"/>
      <c r="R7" s="639"/>
      <c r="S7" s="663"/>
      <c r="T7" s="115"/>
      <c r="U7" s="112">
        <f t="shared" ref="U7:U13" si="1">IF(OR(D7="s",F7="s",H7="s",J7="s",L7="s",N7="s",P7="s",R7="s"), 0, IF(OR(D7="a",F7="a",H7="a",J7="a",L7="a",N7="a",P7="a",R7="a"),V7,0))</f>
        <v>0</v>
      </c>
      <c r="V7" s="398">
        <v>5</v>
      </c>
      <c r="W7" s="76">
        <f t="shared" si="0"/>
        <v>0</v>
      </c>
      <c r="X7" s="120"/>
      <c r="Z7" s="217" t="s">
        <v>31</v>
      </c>
    </row>
    <row r="8" spans="1:182" ht="67.7" customHeight="1" x14ac:dyDescent="0.2">
      <c r="A8" s="364"/>
      <c r="B8" s="241" t="s">
        <v>415</v>
      </c>
      <c r="C8" s="305" t="s">
        <v>78</v>
      </c>
      <c r="D8" s="639"/>
      <c r="E8" s="663"/>
      <c r="F8" s="639"/>
      <c r="G8" s="663"/>
      <c r="H8" s="639"/>
      <c r="I8" s="663"/>
      <c r="J8" s="639"/>
      <c r="K8" s="663"/>
      <c r="L8" s="639"/>
      <c r="M8" s="663"/>
      <c r="N8" s="639"/>
      <c r="O8" s="663"/>
      <c r="P8" s="639"/>
      <c r="Q8" s="663"/>
      <c r="R8" s="639"/>
      <c r="S8" s="663"/>
      <c r="T8" s="115"/>
      <c r="U8" s="116">
        <f t="shared" si="1"/>
        <v>0</v>
      </c>
      <c r="V8" s="397">
        <v>5</v>
      </c>
      <c r="W8" s="76">
        <f t="shared" si="0"/>
        <v>0</v>
      </c>
      <c r="X8" s="120"/>
      <c r="Z8" s="217" t="s">
        <v>31</v>
      </c>
    </row>
    <row r="9" spans="1:182" ht="40.5" x14ac:dyDescent="0.2">
      <c r="A9" s="364"/>
      <c r="B9" s="241" t="s">
        <v>143</v>
      </c>
      <c r="C9" s="305" t="s">
        <v>144</v>
      </c>
      <c r="D9" s="639"/>
      <c r="E9" s="663"/>
      <c r="F9" s="639"/>
      <c r="G9" s="663"/>
      <c r="H9" s="639"/>
      <c r="I9" s="663"/>
      <c r="J9" s="639"/>
      <c r="K9" s="663"/>
      <c r="L9" s="639"/>
      <c r="M9" s="663"/>
      <c r="N9" s="639"/>
      <c r="O9" s="663"/>
      <c r="P9" s="639"/>
      <c r="Q9" s="663"/>
      <c r="R9" s="639"/>
      <c r="S9" s="663"/>
      <c r="T9" s="115"/>
      <c r="U9" s="112">
        <f t="shared" si="1"/>
        <v>0</v>
      </c>
      <c r="V9" s="398">
        <v>10</v>
      </c>
      <c r="W9" s="76">
        <f t="shared" si="0"/>
        <v>0</v>
      </c>
      <c r="X9" s="120"/>
      <c r="Z9" s="217" t="s">
        <v>31</v>
      </c>
    </row>
    <row r="10" spans="1:182" ht="40.700000000000003" customHeight="1" x14ac:dyDescent="0.2">
      <c r="A10" s="364"/>
      <c r="B10" s="241" t="s">
        <v>332</v>
      </c>
      <c r="C10" s="305" t="s">
        <v>302</v>
      </c>
      <c r="D10" s="639"/>
      <c r="E10" s="663"/>
      <c r="F10" s="639"/>
      <c r="G10" s="663"/>
      <c r="H10" s="639"/>
      <c r="I10" s="663"/>
      <c r="J10" s="639"/>
      <c r="K10" s="663"/>
      <c r="L10" s="639"/>
      <c r="M10" s="663"/>
      <c r="N10" s="639"/>
      <c r="O10" s="663"/>
      <c r="P10" s="639"/>
      <c r="Q10" s="663"/>
      <c r="R10" s="639"/>
      <c r="S10" s="663"/>
      <c r="T10" s="115"/>
      <c r="U10" s="112">
        <f t="shared" si="1"/>
        <v>0</v>
      </c>
      <c r="V10" s="398">
        <v>10</v>
      </c>
      <c r="W10" s="76">
        <f t="shared" si="0"/>
        <v>0</v>
      </c>
      <c r="X10" s="120"/>
      <c r="Z10" s="217" t="s">
        <v>31</v>
      </c>
    </row>
    <row r="11" spans="1:182" ht="27.95" customHeight="1" x14ac:dyDescent="0.2">
      <c r="A11" s="364"/>
      <c r="B11" s="241" t="s">
        <v>333</v>
      </c>
      <c r="C11" s="305" t="s">
        <v>38</v>
      </c>
      <c r="D11" s="639"/>
      <c r="E11" s="663"/>
      <c r="F11" s="639"/>
      <c r="G11" s="663"/>
      <c r="H11" s="639"/>
      <c r="I11" s="663"/>
      <c r="J11" s="639"/>
      <c r="K11" s="663"/>
      <c r="L11" s="639"/>
      <c r="M11" s="663"/>
      <c r="N11" s="639"/>
      <c r="O11" s="663"/>
      <c r="P11" s="639"/>
      <c r="Q11" s="663"/>
      <c r="R11" s="639"/>
      <c r="S11" s="663"/>
      <c r="T11" s="115"/>
      <c r="U11" s="112">
        <f t="shared" si="1"/>
        <v>0</v>
      </c>
      <c r="V11" s="398">
        <v>5</v>
      </c>
      <c r="W11" s="76">
        <f t="shared" si="0"/>
        <v>0</v>
      </c>
      <c r="X11" s="120"/>
      <c r="Z11" s="217" t="s">
        <v>31</v>
      </c>
    </row>
    <row r="12" spans="1:182" ht="27.95" customHeight="1" x14ac:dyDescent="0.2">
      <c r="A12" s="364"/>
      <c r="B12" s="241" t="s">
        <v>416</v>
      </c>
      <c r="C12" s="305" t="s">
        <v>366</v>
      </c>
      <c r="D12" s="639"/>
      <c r="E12" s="663"/>
      <c r="F12" s="639"/>
      <c r="G12" s="663"/>
      <c r="H12" s="639"/>
      <c r="I12" s="663"/>
      <c r="J12" s="639"/>
      <c r="K12" s="663"/>
      <c r="L12" s="639"/>
      <c r="M12" s="663"/>
      <c r="N12" s="639"/>
      <c r="O12" s="663"/>
      <c r="P12" s="639"/>
      <c r="Q12" s="663"/>
      <c r="R12" s="639"/>
      <c r="S12" s="663"/>
      <c r="T12" s="115"/>
      <c r="U12" s="112">
        <f t="shared" si="1"/>
        <v>0</v>
      </c>
      <c r="V12" s="398">
        <v>5</v>
      </c>
      <c r="W12" s="76">
        <f t="shared" si="0"/>
        <v>0</v>
      </c>
      <c r="X12" s="120"/>
      <c r="Z12" s="217" t="s">
        <v>31</v>
      </c>
    </row>
    <row r="13" spans="1:182" ht="27.95" customHeight="1" thickBot="1" x14ac:dyDescent="0.25">
      <c r="A13" s="364"/>
      <c r="B13" s="241" t="s">
        <v>126</v>
      </c>
      <c r="C13" s="305" t="s">
        <v>367</v>
      </c>
      <c r="D13" s="639"/>
      <c r="E13" s="663"/>
      <c r="F13" s="639"/>
      <c r="G13" s="663"/>
      <c r="H13" s="639"/>
      <c r="I13" s="663"/>
      <c r="J13" s="639"/>
      <c r="K13" s="663"/>
      <c r="L13" s="639"/>
      <c r="M13" s="663"/>
      <c r="N13" s="639"/>
      <c r="O13" s="663"/>
      <c r="P13" s="639"/>
      <c r="Q13" s="663"/>
      <c r="R13" s="639"/>
      <c r="S13" s="663"/>
      <c r="T13" s="115"/>
      <c r="U13" s="112">
        <f t="shared" si="1"/>
        <v>0</v>
      </c>
      <c r="V13" s="398">
        <v>5</v>
      </c>
      <c r="W13" s="76">
        <f t="shared" si="0"/>
        <v>0</v>
      </c>
      <c r="X13" s="120"/>
      <c r="Z13" s="217" t="s">
        <v>31</v>
      </c>
    </row>
    <row r="14" spans="1:182" ht="21" customHeight="1" thickTop="1" thickBot="1" x14ac:dyDescent="0.25">
      <c r="A14" s="364"/>
      <c r="B14" s="9"/>
      <c r="C14" s="80"/>
      <c r="D14" s="656" t="s">
        <v>173</v>
      </c>
      <c r="E14" s="682"/>
      <c r="F14" s="682"/>
      <c r="G14" s="682"/>
      <c r="H14" s="682"/>
      <c r="I14" s="682"/>
      <c r="J14" s="682"/>
      <c r="K14" s="682"/>
      <c r="L14" s="682"/>
      <c r="M14" s="682"/>
      <c r="N14" s="682"/>
      <c r="O14" s="682"/>
      <c r="P14" s="682"/>
      <c r="Q14" s="682"/>
      <c r="R14" s="682"/>
      <c r="S14" s="682"/>
      <c r="T14" s="691"/>
      <c r="U14" s="35">
        <f>SUM(U6:U13)</f>
        <v>0</v>
      </c>
      <c r="V14" s="362">
        <f>SUM(V6:V13)</f>
        <v>55</v>
      </c>
      <c r="X14" s="197"/>
      <c r="Z14" s="217"/>
    </row>
    <row r="15" spans="1:182" ht="21" customHeight="1" thickBot="1" x14ac:dyDescent="0.25">
      <c r="A15" s="364"/>
      <c r="B15" s="79"/>
      <c r="C15" s="81" t="s">
        <v>281</v>
      </c>
      <c r="D15" s="658"/>
      <c r="E15" s="681"/>
      <c r="F15" s="694">
        <v>55</v>
      </c>
      <c r="G15" s="669"/>
      <c r="H15" s="669"/>
      <c r="I15" s="669"/>
      <c r="J15" s="669"/>
      <c r="K15" s="669"/>
      <c r="L15" s="669"/>
      <c r="M15" s="669"/>
      <c r="N15" s="669"/>
      <c r="O15" s="669"/>
      <c r="P15" s="669"/>
      <c r="Q15" s="669"/>
      <c r="R15" s="669"/>
      <c r="S15" s="669"/>
      <c r="T15" s="669"/>
      <c r="U15" s="669"/>
      <c r="V15" s="670"/>
      <c r="X15" s="197"/>
      <c r="Z15" s="217"/>
    </row>
    <row r="16" spans="1:182" ht="30" customHeight="1" thickBot="1" x14ac:dyDescent="0.25">
      <c r="A16" s="370"/>
      <c r="B16" s="237">
        <v>1300</v>
      </c>
      <c r="C16" s="158" t="s">
        <v>86</v>
      </c>
      <c r="D16" s="44"/>
      <c r="E16" s="45"/>
      <c r="F16" s="46"/>
      <c r="G16" s="47"/>
      <c r="H16" s="44"/>
      <c r="I16" s="45"/>
      <c r="J16" s="51"/>
      <c r="K16" s="47"/>
      <c r="L16" s="44" t="s">
        <v>395</v>
      </c>
      <c r="M16" s="45"/>
      <c r="N16" s="46"/>
      <c r="O16" s="47"/>
      <c r="P16" s="44"/>
      <c r="Q16" s="53"/>
      <c r="R16" s="44"/>
      <c r="S16" s="45"/>
      <c r="T16" s="55"/>
      <c r="U16" s="50"/>
      <c r="V16" s="71"/>
      <c r="Z16" s="217"/>
    </row>
    <row r="17" spans="1:86" ht="27.95" customHeight="1" x14ac:dyDescent="0.2">
      <c r="A17" s="370"/>
      <c r="B17" s="285" t="s">
        <v>50</v>
      </c>
      <c r="C17" s="137" t="s">
        <v>166</v>
      </c>
      <c r="D17" s="696"/>
      <c r="E17" s="696"/>
      <c r="F17" s="696"/>
      <c r="G17" s="696"/>
      <c r="H17" s="696"/>
      <c r="I17" s="696"/>
      <c r="J17" s="696"/>
      <c r="K17" s="696"/>
      <c r="L17" s="696"/>
      <c r="M17" s="696"/>
      <c r="N17" s="696"/>
      <c r="O17" s="696"/>
      <c r="P17" s="696"/>
      <c r="Q17" s="696"/>
      <c r="R17" s="696"/>
      <c r="S17" s="696"/>
      <c r="T17" s="115"/>
      <c r="U17" s="117">
        <f>IF(OR(D17="s",F17="s",H17="s",J17="s",L17="s",N17="s",P17="s",R17="s"), 0, IF(OR(D17="a",F17="a",H17="a",J17="a",L17="a",N17="a",P17="a",R17="a"),V17,0))</f>
        <v>0</v>
      </c>
      <c r="V17" s="371">
        <v>20</v>
      </c>
      <c r="W17" s="76">
        <f>IF((COUNTIF(D17:S17,"a")+COUNTIF(D17:S17,"s"))&gt;0,IF(OR((COUNTIF(D18:S18,"a")+COUNTIF(D18:S18,"s"))),0,COUNTIF(D17:S17,"a")+COUNTIF(D17:S17,"s")),COUNTIF(D17:S17,"a")+COUNTIF(D17:S17,"s"))</f>
        <v>0</v>
      </c>
      <c r="X17" s="120"/>
      <c r="Z17" s="217"/>
    </row>
    <row r="18" spans="1:86" ht="27.95" customHeight="1" thickBot="1" x14ac:dyDescent="0.25">
      <c r="A18" s="370"/>
      <c r="B18" s="286" t="s">
        <v>167</v>
      </c>
      <c r="C18" s="161" t="s">
        <v>297</v>
      </c>
      <c r="D18" s="680"/>
      <c r="E18" s="680"/>
      <c r="F18" s="680"/>
      <c r="G18" s="680"/>
      <c r="H18" s="680"/>
      <c r="I18" s="680"/>
      <c r="J18" s="680"/>
      <c r="K18" s="680"/>
      <c r="L18" s="680"/>
      <c r="M18" s="680"/>
      <c r="N18" s="680"/>
      <c r="O18" s="680"/>
      <c r="P18" s="680"/>
      <c r="Q18" s="680"/>
      <c r="R18" s="680"/>
      <c r="S18" s="680"/>
      <c r="T18" s="115"/>
      <c r="U18" s="110">
        <f>IF(OR(D18="s",F18="s",H18="s",J18="s",L18="s",N18="s",P18="s",R18="s"), 0, IF(OR(D18="a",F18="a",H18="a",J18="a",L18="a",N18="a",P18="a",R18="a"),V18,0))</f>
        <v>0</v>
      </c>
      <c r="V18" s="365">
        <v>10</v>
      </c>
      <c r="W18" s="76">
        <f>IF((COUNTIF(D18:S18,"a")+COUNTIF(D18:S18,"s"))&gt;0,IF((COUNTIF(D17:S17,"a")+COUNTIF(D17:S17,"s"))&gt;0,0,COUNTIF(D18:S18,"a")+COUNTIF(D18:S18,"s")), COUNTIF(D18:S18,"a")+COUNTIF(D18:S18,"s"))</f>
        <v>0</v>
      </c>
      <c r="X18" s="120"/>
      <c r="Z18" s="217" t="s">
        <v>31</v>
      </c>
    </row>
    <row r="19" spans="1:86" ht="21" customHeight="1" thickTop="1" thickBot="1" x14ac:dyDescent="0.25">
      <c r="A19" s="367"/>
      <c r="B19" s="284"/>
      <c r="C19" s="10"/>
      <c r="D19" s="656" t="s">
        <v>173</v>
      </c>
      <c r="E19" s="657"/>
      <c r="F19" s="657"/>
      <c r="G19" s="657"/>
      <c r="H19" s="657"/>
      <c r="I19" s="657"/>
      <c r="J19" s="657"/>
      <c r="K19" s="657"/>
      <c r="L19" s="657"/>
      <c r="M19" s="657"/>
      <c r="N19" s="657"/>
      <c r="O19" s="657"/>
      <c r="P19" s="657"/>
      <c r="Q19" s="657"/>
      <c r="R19" s="657"/>
      <c r="S19" s="657"/>
      <c r="T19" s="675"/>
      <c r="U19" s="35">
        <f>SUM(U17:U18)</f>
        <v>0</v>
      </c>
      <c r="V19" s="366">
        <v>20</v>
      </c>
      <c r="Z19" s="217"/>
    </row>
    <row r="20" spans="1:86" ht="21" customHeight="1" thickBot="1" x14ac:dyDescent="0.25">
      <c r="A20" s="377"/>
      <c r="B20" s="298"/>
      <c r="C20" s="255"/>
      <c r="D20" s="658"/>
      <c r="E20" s="681"/>
      <c r="F20" s="730">
        <v>10</v>
      </c>
      <c r="G20" s="669"/>
      <c r="H20" s="669"/>
      <c r="I20" s="669"/>
      <c r="J20" s="669"/>
      <c r="K20" s="669"/>
      <c r="L20" s="669"/>
      <c r="M20" s="669"/>
      <c r="N20" s="669"/>
      <c r="O20" s="669"/>
      <c r="P20" s="669"/>
      <c r="Q20" s="669"/>
      <c r="R20" s="669"/>
      <c r="S20" s="669"/>
      <c r="T20" s="669"/>
      <c r="U20" s="669"/>
      <c r="V20" s="670"/>
      <c r="Z20" s="217"/>
    </row>
    <row r="21" spans="1:86" s="1" customFormat="1" ht="30" customHeight="1" thickBot="1" x14ac:dyDescent="0.25">
      <c r="A21" s="357"/>
      <c r="B21" s="252">
        <v>1400</v>
      </c>
      <c r="C21" s="337" t="s">
        <v>305</v>
      </c>
      <c r="D21" s="42" t="s">
        <v>395</v>
      </c>
      <c r="E21" s="54"/>
      <c r="F21" s="43"/>
      <c r="G21" s="67"/>
      <c r="H21" s="42"/>
      <c r="I21" s="54"/>
      <c r="J21" s="180" t="s">
        <v>395</v>
      </c>
      <c r="K21" s="67"/>
      <c r="L21" s="42"/>
      <c r="M21" s="54"/>
      <c r="N21" s="43" t="s">
        <v>395</v>
      </c>
      <c r="O21" s="67"/>
      <c r="P21" s="42"/>
      <c r="Q21" s="54"/>
      <c r="R21" s="42" t="s">
        <v>395</v>
      </c>
      <c r="S21" s="54"/>
      <c r="T21" s="378"/>
      <c r="U21" s="69"/>
      <c r="V21" s="372"/>
      <c r="W21" s="77"/>
      <c r="X21" s="197"/>
      <c r="Y21" s="214"/>
      <c r="Z21" s="217"/>
      <c r="AA21" s="214"/>
      <c r="AB21" s="474"/>
      <c r="AC21" s="234"/>
      <c r="AD21" s="23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row>
    <row r="22" spans="1:86" s="1" customFormat="1" ht="45" customHeight="1" x14ac:dyDescent="0.2">
      <c r="A22" s="364"/>
      <c r="B22" s="249" t="s">
        <v>12</v>
      </c>
      <c r="C22" s="122" t="s">
        <v>642</v>
      </c>
      <c r="D22" s="641"/>
      <c r="E22" s="653"/>
      <c r="F22" s="641"/>
      <c r="G22" s="653"/>
      <c r="H22" s="641"/>
      <c r="I22" s="653"/>
      <c r="J22" s="641"/>
      <c r="K22" s="653"/>
      <c r="L22" s="641"/>
      <c r="M22" s="653"/>
      <c r="N22" s="641"/>
      <c r="O22" s="653"/>
      <c r="P22" s="641"/>
      <c r="Q22" s="653"/>
      <c r="R22" s="641"/>
      <c r="S22" s="653"/>
      <c r="T22" s="486"/>
      <c r="U22" s="111">
        <f>IF(OR(D22="s",F22="s",H22="s",J22="s",L22="s",N22="s",P22="s",R22="s"), 0, IF(OR(D22="a",F22="a",H22="a",J22="a",L22="a",N22="a",P22="a",R22="a"),V22,0))</f>
        <v>0</v>
      </c>
      <c r="V22" s="487">
        <v>10</v>
      </c>
      <c r="W22" s="77">
        <f>COUNTIF(D22:S22,"a")+COUNTIF(D22:S22,"s")</f>
        <v>0</v>
      </c>
      <c r="X22" s="257"/>
      <c r="Y22" s="258"/>
      <c r="Z22" s="217" t="s">
        <v>31</v>
      </c>
      <c r="AA22" s="214"/>
      <c r="AB22" s="420"/>
      <c r="AC22" s="420"/>
      <c r="AD22" s="420"/>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row>
    <row r="23" spans="1:86" s="1" customFormat="1" ht="45" customHeight="1" x14ac:dyDescent="0.2">
      <c r="A23" s="364"/>
      <c r="B23" s="283" t="s">
        <v>11</v>
      </c>
      <c r="C23" s="122" t="s">
        <v>643</v>
      </c>
      <c r="D23" s="639"/>
      <c r="E23" s="663"/>
      <c r="F23" s="639"/>
      <c r="G23" s="663"/>
      <c r="H23" s="639"/>
      <c r="I23" s="663"/>
      <c r="J23" s="639"/>
      <c r="K23" s="663"/>
      <c r="L23" s="639"/>
      <c r="M23" s="663"/>
      <c r="N23" s="639"/>
      <c r="O23" s="663"/>
      <c r="P23" s="639"/>
      <c r="Q23" s="663"/>
      <c r="R23" s="666"/>
      <c r="S23" s="667"/>
      <c r="T23" s="432"/>
      <c r="U23" s="112">
        <f t="shared" ref="U23:U24" si="2">IF(OR(D23="s",F23="s",H23="s",J23="s",L23="s",N23="s",P23="s",R23="s"), 0, IF(OR(D23="a",F23="a",H23="a",J23="a",L23="a",N23="a",P23="a",R23="a"),V23,0))</f>
        <v>0</v>
      </c>
      <c r="V23" s="361">
        <v>15</v>
      </c>
      <c r="W23" s="77">
        <f>IF((COUNTIF(D23:S23,"a")+COUNTIF(D23:S23,"s"))&gt;0,IF(OR((COUNTIF(D25:S25,"a")+COUNTIF(D25:S25,"s"))),0,COUNTIF(D23:S23,"a")+COUNTIF(D23:S23,"s")),COUNTIF(D23:S23,"a")+COUNTIF(D23:S23,"s"))</f>
        <v>0</v>
      </c>
      <c r="X23" s="243"/>
      <c r="Y23" s="258"/>
      <c r="Z23" s="217"/>
      <c r="AA23" s="214"/>
      <c r="AB23" s="420"/>
      <c r="AC23" s="420"/>
      <c r="AD23" s="420"/>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row>
    <row r="24" spans="1:86" s="1" customFormat="1" ht="45" customHeight="1" x14ac:dyDescent="0.2">
      <c r="A24" s="364"/>
      <c r="B24" s="283" t="s">
        <v>633</v>
      </c>
      <c r="C24" s="122" t="s">
        <v>935</v>
      </c>
      <c r="D24" s="639"/>
      <c r="E24" s="663"/>
      <c r="F24" s="639"/>
      <c r="G24" s="663"/>
      <c r="H24" s="639"/>
      <c r="I24" s="663"/>
      <c r="J24" s="639"/>
      <c r="K24" s="663"/>
      <c r="L24" s="639"/>
      <c r="M24" s="663"/>
      <c r="N24" s="639"/>
      <c r="O24" s="663"/>
      <c r="P24" s="639"/>
      <c r="Q24" s="663"/>
      <c r="R24" s="639"/>
      <c r="S24" s="663"/>
      <c r="T24" s="488"/>
      <c r="U24" s="112">
        <f t="shared" si="2"/>
        <v>0</v>
      </c>
      <c r="V24" s="361">
        <v>10</v>
      </c>
      <c r="W24" s="77">
        <f>IF((COUNTIF(D24:S24,"a")+COUNTIF(D24:S24,"s"))&gt;0,IF(OR((COUNTIF(D25:S25,"a")+COUNTIF(D25:S25,"s"))),0,COUNTIF(D24:S24,"a")+COUNTIF(D24:S24,"s")),COUNTIF(D24:S24,"a")+COUNTIF(D24:S24,"s"))</f>
        <v>0</v>
      </c>
      <c r="X24" s="243"/>
      <c r="Y24" s="258"/>
      <c r="Z24" s="217" t="s">
        <v>31</v>
      </c>
      <c r="AA24" s="214"/>
      <c r="AB24" s="420"/>
      <c r="AC24" s="420"/>
      <c r="AD24" s="420"/>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row>
    <row r="25" spans="1:86" s="1" customFormat="1" ht="67.7" customHeight="1" thickBot="1" x14ac:dyDescent="0.25">
      <c r="A25" s="364"/>
      <c r="B25" s="250" t="s">
        <v>634</v>
      </c>
      <c r="C25" s="178" t="s">
        <v>644</v>
      </c>
      <c r="D25" s="642"/>
      <c r="E25" s="652"/>
      <c r="F25" s="642"/>
      <c r="G25" s="652"/>
      <c r="H25" s="642"/>
      <c r="I25" s="652"/>
      <c r="J25" s="642"/>
      <c r="K25" s="652"/>
      <c r="L25" s="642"/>
      <c r="M25" s="652"/>
      <c r="N25" s="642"/>
      <c r="O25" s="652"/>
      <c r="P25" s="642"/>
      <c r="Q25" s="652"/>
      <c r="R25" s="642"/>
      <c r="S25" s="652"/>
      <c r="T25" s="489"/>
      <c r="U25" s="109">
        <f>IF(OR(D25="s",F25="s",H25="s",J25="s",L25="s",N25="s",P25="s",R25="s"), 0, IF(OR(D25="a",F25="a",H25="a",J25="a",L25="a",N25="a",P25="a",R25="a"),V25,0))</f>
        <v>0</v>
      </c>
      <c r="V25" s="361">
        <v>25</v>
      </c>
      <c r="W25" s="77">
        <f>IF((COUNTIF(D25:S25,"a")+COUNTIF(D25:S25,"s"))&gt;0,IF(OR((COUNTIF(D23:S24,"a")+COUNTIF(D23:S24,"s"))),0,COUNTIF(D25:S25,"a")+COUNTIF(D25:S25,"s")),COUNTIF(D25:S25,"a")+COUNTIF(D25:S25,"s"))</f>
        <v>0</v>
      </c>
      <c r="X25" s="243"/>
      <c r="Y25" s="214"/>
      <c r="Z25" s="217"/>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row>
    <row r="26" spans="1:86" s="1" customFormat="1" ht="21" customHeight="1" thickTop="1" thickBot="1" x14ac:dyDescent="0.25">
      <c r="A26" s="367"/>
      <c r="B26" s="329"/>
      <c r="C26" s="330"/>
      <c r="D26" s="656" t="s">
        <v>173</v>
      </c>
      <c r="E26" s="682"/>
      <c r="F26" s="682"/>
      <c r="G26" s="682"/>
      <c r="H26" s="682"/>
      <c r="I26" s="682"/>
      <c r="J26" s="682"/>
      <c r="K26" s="682"/>
      <c r="L26" s="682"/>
      <c r="M26" s="682"/>
      <c r="N26" s="682"/>
      <c r="O26" s="682"/>
      <c r="P26" s="682"/>
      <c r="Q26" s="682"/>
      <c r="R26" s="682"/>
      <c r="S26" s="682"/>
      <c r="T26" s="691"/>
      <c r="U26" s="183">
        <f>SUM(U22:U25)</f>
        <v>0</v>
      </c>
      <c r="V26" s="362">
        <f>SUM(V22:V24)</f>
        <v>35</v>
      </c>
      <c r="W26" s="77"/>
      <c r="X26" s="197"/>
      <c r="Y26" s="214"/>
      <c r="Z26" s="217"/>
      <c r="AA26" s="214"/>
      <c r="AB26" s="420"/>
      <c r="AC26" s="420"/>
      <c r="AD26" s="420"/>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row>
    <row r="27" spans="1:86" s="1" customFormat="1" ht="21" customHeight="1" thickBot="1" x14ac:dyDescent="0.25">
      <c r="A27" s="377"/>
      <c r="B27" s="239"/>
      <c r="C27" s="402"/>
      <c r="D27" s="873"/>
      <c r="E27" s="659"/>
      <c r="F27" s="695">
        <v>20</v>
      </c>
      <c r="G27" s="669"/>
      <c r="H27" s="669"/>
      <c r="I27" s="669"/>
      <c r="J27" s="669"/>
      <c r="K27" s="669"/>
      <c r="L27" s="669"/>
      <c r="M27" s="669"/>
      <c r="N27" s="669"/>
      <c r="O27" s="669"/>
      <c r="P27" s="669"/>
      <c r="Q27" s="669"/>
      <c r="R27" s="669"/>
      <c r="S27" s="669"/>
      <c r="T27" s="669"/>
      <c r="U27" s="669"/>
      <c r="V27" s="670"/>
      <c r="W27" s="77"/>
      <c r="X27" s="197"/>
      <c r="Y27" s="214"/>
      <c r="Z27" s="217"/>
      <c r="AA27" s="214"/>
      <c r="AB27" s="420"/>
      <c r="AC27" s="420"/>
      <c r="AD27" s="420"/>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row>
    <row r="28" spans="1:86" s="1" customFormat="1" ht="30" customHeight="1" thickBot="1" x14ac:dyDescent="0.25">
      <c r="A28" s="504"/>
      <c r="B28" s="237" t="s">
        <v>670</v>
      </c>
      <c r="C28" s="505" t="s">
        <v>671</v>
      </c>
      <c r="D28" s="42"/>
      <c r="E28" s="67"/>
      <c r="F28" s="42"/>
      <c r="G28" s="54"/>
      <c r="H28" s="43"/>
      <c r="I28" s="67"/>
      <c r="J28" s="42"/>
      <c r="K28" s="54"/>
      <c r="L28" s="43"/>
      <c r="M28" s="67"/>
      <c r="N28" s="42"/>
      <c r="O28" s="54"/>
      <c r="P28" s="43"/>
      <c r="Q28" s="67"/>
      <c r="R28" s="42"/>
      <c r="S28" s="54"/>
      <c r="T28" s="340"/>
      <c r="U28" s="176"/>
      <c r="V28" s="341"/>
      <c r="W28" s="77"/>
      <c r="X28" s="197"/>
      <c r="Y28" s="214"/>
      <c r="Z28" s="217"/>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row>
    <row r="29" spans="1:86" s="1" customFormat="1" ht="45" customHeight="1" x14ac:dyDescent="0.2">
      <c r="A29" s="506"/>
      <c r="B29" s="249" t="s">
        <v>672</v>
      </c>
      <c r="C29" s="126" t="s">
        <v>740</v>
      </c>
      <c r="D29" s="641"/>
      <c r="E29" s="653"/>
      <c r="F29" s="641"/>
      <c r="G29" s="653"/>
      <c r="H29" s="641"/>
      <c r="I29" s="653"/>
      <c r="J29" s="641"/>
      <c r="K29" s="653"/>
      <c r="L29" s="641"/>
      <c r="M29" s="653"/>
      <c r="N29" s="641"/>
      <c r="O29" s="653"/>
      <c r="P29" s="641"/>
      <c r="Q29" s="653"/>
      <c r="R29" s="641"/>
      <c r="S29" s="653"/>
      <c r="T29" s="432"/>
      <c r="U29" s="111">
        <f t="shared" ref="U29:U30" si="3">IF(OR(D29="s",F29="s",H29="s",J29="s",L29="s",N29="s",P29="s",R29="s"), 0, IF(OR(D29="a",F29="a",H29="a",J29="a",L29="a",N29="a",P29="a",R29="a"),V29,0))</f>
        <v>0</v>
      </c>
      <c r="V29" s="363">
        <v>5</v>
      </c>
      <c r="W29" s="77">
        <f t="shared" ref="W29:W30" si="4">COUNTIF(D29:S29,"a")+COUNTIF(D29:S29,"s")</f>
        <v>0</v>
      </c>
      <c r="X29" s="243"/>
      <c r="Y29" s="214"/>
      <c r="Z29" s="217"/>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row>
    <row r="30" spans="1:86" s="1" customFormat="1" ht="45" customHeight="1" thickBot="1" x14ac:dyDescent="0.25">
      <c r="A30" s="506"/>
      <c r="B30" s="241" t="s">
        <v>673</v>
      </c>
      <c r="C30" s="126" t="s">
        <v>741</v>
      </c>
      <c r="D30" s="639"/>
      <c r="E30" s="663"/>
      <c r="F30" s="639"/>
      <c r="G30" s="663"/>
      <c r="H30" s="639"/>
      <c r="I30" s="663"/>
      <c r="J30" s="639"/>
      <c r="K30" s="663"/>
      <c r="L30" s="639"/>
      <c r="M30" s="663"/>
      <c r="N30" s="639"/>
      <c r="O30" s="663"/>
      <c r="P30" s="639"/>
      <c r="Q30" s="663"/>
      <c r="R30" s="639"/>
      <c r="S30" s="663"/>
      <c r="T30" s="432"/>
      <c r="U30" s="112">
        <f t="shared" si="3"/>
        <v>0</v>
      </c>
      <c r="V30" s="361">
        <v>5</v>
      </c>
      <c r="W30" s="77">
        <f t="shared" si="4"/>
        <v>0</v>
      </c>
      <c r="X30" s="243"/>
      <c r="Y30" s="214"/>
      <c r="Z30" s="217"/>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row>
    <row r="31" spans="1:86" s="1" customFormat="1" ht="21" customHeight="1" thickTop="1" thickBot="1" x14ac:dyDescent="0.25">
      <c r="A31" s="506"/>
      <c r="B31" s="9"/>
      <c r="C31" s="162"/>
      <c r="D31" s="656" t="s">
        <v>173</v>
      </c>
      <c r="E31" s="682"/>
      <c r="F31" s="682"/>
      <c r="G31" s="682"/>
      <c r="H31" s="682"/>
      <c r="I31" s="682"/>
      <c r="J31" s="682"/>
      <c r="K31" s="682"/>
      <c r="L31" s="682"/>
      <c r="M31" s="682"/>
      <c r="N31" s="682"/>
      <c r="O31" s="682"/>
      <c r="P31" s="682"/>
      <c r="Q31" s="682"/>
      <c r="R31" s="682"/>
      <c r="S31" s="682"/>
      <c r="T31" s="691"/>
      <c r="U31" s="183">
        <f>SUM(U29:U30)</f>
        <v>0</v>
      </c>
      <c r="V31" s="362">
        <f>SUM(V29:V30)</f>
        <v>10</v>
      </c>
      <c r="W31" s="77"/>
      <c r="X31" s="198"/>
      <c r="Y31" s="214"/>
      <c r="Z31" s="217"/>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row>
    <row r="32" spans="1:86" s="1" customFormat="1" ht="21" customHeight="1" thickBot="1" x14ac:dyDescent="0.25">
      <c r="A32" s="364"/>
      <c r="B32" s="507"/>
      <c r="C32" s="508"/>
      <c r="D32" s="873"/>
      <c r="E32" s="659"/>
      <c r="F32" s="731">
        <v>0</v>
      </c>
      <c r="G32" s="732"/>
      <c r="H32" s="732"/>
      <c r="I32" s="732"/>
      <c r="J32" s="732"/>
      <c r="K32" s="732"/>
      <c r="L32" s="732"/>
      <c r="M32" s="732"/>
      <c r="N32" s="732"/>
      <c r="O32" s="732"/>
      <c r="P32" s="732"/>
      <c r="Q32" s="732"/>
      <c r="R32" s="732"/>
      <c r="S32" s="732"/>
      <c r="T32" s="732"/>
      <c r="U32" s="732"/>
      <c r="V32" s="733"/>
      <c r="W32" s="77"/>
      <c r="X32" s="197"/>
      <c r="Y32" s="214"/>
      <c r="Z32" s="217"/>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row>
    <row r="33" spans="1:93" ht="30" customHeight="1" thickBot="1" x14ac:dyDescent="0.25">
      <c r="A33" s="353"/>
      <c r="B33" s="237">
        <v>1600</v>
      </c>
      <c r="C33" s="157" t="s">
        <v>26</v>
      </c>
      <c r="D33" s="42" t="s">
        <v>395</v>
      </c>
      <c r="E33" s="67"/>
      <c r="F33" s="42"/>
      <c r="G33" s="67"/>
      <c r="H33" s="42"/>
      <c r="I33" s="54"/>
      <c r="J33" s="180"/>
      <c r="K33" s="67"/>
      <c r="L33" s="42" t="s">
        <v>395</v>
      </c>
      <c r="M33" s="54"/>
      <c r="N33" s="42"/>
      <c r="O33" s="54"/>
      <c r="P33" s="42"/>
      <c r="Q33" s="54"/>
      <c r="R33" s="42"/>
      <c r="S33" s="54"/>
      <c r="T33" s="88"/>
      <c r="U33" s="69"/>
      <c r="V33" s="372"/>
      <c r="X33" s="197"/>
      <c r="Z33" s="217"/>
    </row>
    <row r="34" spans="1:93" ht="27.95" customHeight="1" x14ac:dyDescent="0.2">
      <c r="A34" s="364"/>
      <c r="B34" s="240" t="s">
        <v>127</v>
      </c>
      <c r="C34" s="137" t="s">
        <v>171</v>
      </c>
      <c r="D34" s="641"/>
      <c r="E34" s="653"/>
      <c r="F34" s="641"/>
      <c r="G34" s="653"/>
      <c r="H34" s="641"/>
      <c r="I34" s="653"/>
      <c r="J34" s="641"/>
      <c r="K34" s="653"/>
      <c r="L34" s="641"/>
      <c r="M34" s="653"/>
      <c r="N34" s="641"/>
      <c r="O34" s="653"/>
      <c r="P34" s="641"/>
      <c r="Q34" s="653"/>
      <c r="R34" s="641"/>
      <c r="S34" s="653"/>
      <c r="T34" s="168"/>
      <c r="U34" s="114">
        <f>IF(OR(D34="s",F34="s",H34="s",J34="s",L34="s",N34="s",P34="s",R34="s"), 0, IF(OR(D34="a",F34="a",H34="a",J34="a",L34="a",N34="a",P34="a",R34="a",T34="NA"),V34,0))</f>
        <v>0</v>
      </c>
      <c r="V34" s="371">
        <v>10</v>
      </c>
      <c r="W34" s="76">
        <f>COUNTIF(D34:S34,"a")+COUNTIF(D34:S34,"s")+COUNTIF(T34,"NA")</f>
        <v>0</v>
      </c>
      <c r="X34" s="120"/>
      <c r="Z34" s="217"/>
    </row>
    <row r="35" spans="1:93" ht="45" customHeight="1" x14ac:dyDescent="0.2">
      <c r="A35" s="364"/>
      <c r="B35" s="241" t="s">
        <v>250</v>
      </c>
      <c r="C35" s="126" t="s">
        <v>350</v>
      </c>
      <c r="D35" s="639"/>
      <c r="E35" s="663"/>
      <c r="F35" s="639"/>
      <c r="G35" s="663"/>
      <c r="H35" s="639"/>
      <c r="I35" s="663"/>
      <c r="J35" s="639"/>
      <c r="K35" s="663"/>
      <c r="L35" s="639"/>
      <c r="M35" s="663"/>
      <c r="N35" s="639"/>
      <c r="O35" s="663"/>
      <c r="P35" s="639"/>
      <c r="Q35" s="663"/>
      <c r="R35" s="639"/>
      <c r="S35" s="663"/>
      <c r="T35" s="115"/>
      <c r="U35" s="112">
        <f t="shared" ref="U35:U40" si="5">IF(OR(D35="s",F35="s",H35="s",J35="s",L35="s",N35="s",P35="s",R35="s"), 0, IF(OR(D35="a",F35="a",H35="a",J35="a",L35="a",N35="a",P35="a",R35="a"),V35,0))</f>
        <v>0</v>
      </c>
      <c r="V35" s="361">
        <v>5</v>
      </c>
      <c r="W35" s="76">
        <f t="shared" ref="W35:W40" si="6">COUNTIF(D35:S35,"a")+COUNTIF(D35:S35,"s")</f>
        <v>0</v>
      </c>
      <c r="X35" s="120"/>
      <c r="Z35" s="217" t="s">
        <v>31</v>
      </c>
    </row>
    <row r="36" spans="1:93" ht="27.95" customHeight="1" x14ac:dyDescent="0.2">
      <c r="A36" s="364"/>
      <c r="B36" s="241" t="s">
        <v>251</v>
      </c>
      <c r="C36" s="126" t="s">
        <v>13</v>
      </c>
      <c r="D36" s="639"/>
      <c r="E36" s="663"/>
      <c r="F36" s="639"/>
      <c r="G36" s="663"/>
      <c r="H36" s="639"/>
      <c r="I36" s="663"/>
      <c r="J36" s="639"/>
      <c r="K36" s="663"/>
      <c r="L36" s="639"/>
      <c r="M36" s="663"/>
      <c r="N36" s="639"/>
      <c r="O36" s="663"/>
      <c r="P36" s="639"/>
      <c r="Q36" s="663"/>
      <c r="R36" s="639"/>
      <c r="S36" s="663"/>
      <c r="T36" s="115"/>
      <c r="U36" s="112">
        <f t="shared" si="5"/>
        <v>0</v>
      </c>
      <c r="V36" s="361">
        <v>5</v>
      </c>
      <c r="W36" s="76">
        <f t="shared" si="6"/>
        <v>0</v>
      </c>
      <c r="X36" s="120"/>
      <c r="Z36" s="217" t="s">
        <v>31</v>
      </c>
    </row>
    <row r="37" spans="1:93" ht="45" customHeight="1" x14ac:dyDescent="0.2">
      <c r="A37" s="364"/>
      <c r="B37" s="249" t="s">
        <v>391</v>
      </c>
      <c r="C37" s="122" t="s">
        <v>351</v>
      </c>
      <c r="D37" s="639"/>
      <c r="E37" s="663"/>
      <c r="F37" s="639"/>
      <c r="G37" s="663"/>
      <c r="H37" s="639"/>
      <c r="I37" s="663"/>
      <c r="J37" s="639"/>
      <c r="K37" s="663"/>
      <c r="L37" s="639"/>
      <c r="M37" s="663"/>
      <c r="N37" s="639"/>
      <c r="O37" s="663"/>
      <c r="P37" s="639"/>
      <c r="Q37" s="663"/>
      <c r="R37" s="639"/>
      <c r="S37" s="663"/>
      <c r="T37" s="115"/>
      <c r="U37" s="116">
        <f t="shared" si="5"/>
        <v>0</v>
      </c>
      <c r="V37" s="397">
        <v>10</v>
      </c>
      <c r="W37" s="76">
        <f t="shared" si="6"/>
        <v>0</v>
      </c>
      <c r="X37" s="120"/>
      <c r="Z37" s="217"/>
    </row>
    <row r="38" spans="1:93" ht="27.95" customHeight="1" x14ac:dyDescent="0.2">
      <c r="A38" s="364"/>
      <c r="B38" s="241" t="s">
        <v>83</v>
      </c>
      <c r="C38" s="126" t="s">
        <v>14</v>
      </c>
      <c r="D38" s="639"/>
      <c r="E38" s="663"/>
      <c r="F38" s="639"/>
      <c r="G38" s="663"/>
      <c r="H38" s="639"/>
      <c r="I38" s="663"/>
      <c r="J38" s="639"/>
      <c r="K38" s="663"/>
      <c r="L38" s="639"/>
      <c r="M38" s="663"/>
      <c r="N38" s="639"/>
      <c r="O38" s="663"/>
      <c r="P38" s="639"/>
      <c r="Q38" s="663"/>
      <c r="R38" s="639"/>
      <c r="S38" s="663"/>
      <c r="T38" s="115"/>
      <c r="U38" s="116">
        <f t="shared" si="5"/>
        <v>0</v>
      </c>
      <c r="V38" s="397">
        <v>10</v>
      </c>
      <c r="W38" s="76">
        <f t="shared" si="6"/>
        <v>0</v>
      </c>
      <c r="X38" s="120"/>
      <c r="Z38" s="217" t="s">
        <v>31</v>
      </c>
    </row>
    <row r="39" spans="1:93" ht="27.95" customHeight="1" x14ac:dyDescent="0.2">
      <c r="A39" s="364"/>
      <c r="B39" s="241" t="s">
        <v>98</v>
      </c>
      <c r="C39" s="126" t="s">
        <v>119</v>
      </c>
      <c r="D39" s="639"/>
      <c r="E39" s="663"/>
      <c r="F39" s="639"/>
      <c r="G39" s="663"/>
      <c r="H39" s="639"/>
      <c r="I39" s="663"/>
      <c r="J39" s="639"/>
      <c r="K39" s="663"/>
      <c r="L39" s="639"/>
      <c r="M39" s="663"/>
      <c r="N39" s="639"/>
      <c r="O39" s="663"/>
      <c r="P39" s="639"/>
      <c r="Q39" s="663"/>
      <c r="R39" s="639"/>
      <c r="S39" s="663"/>
      <c r="T39" s="115"/>
      <c r="U39" s="112">
        <f t="shared" si="5"/>
        <v>0</v>
      </c>
      <c r="V39" s="398">
        <v>10</v>
      </c>
      <c r="W39" s="76">
        <f t="shared" si="6"/>
        <v>0</v>
      </c>
      <c r="X39" s="120"/>
      <c r="Z39" s="217"/>
    </row>
    <row r="40" spans="1:93" ht="27.95" customHeight="1" thickBot="1" x14ac:dyDescent="0.25">
      <c r="A40" s="364"/>
      <c r="B40" s="241" t="s">
        <v>99</v>
      </c>
      <c r="C40" s="126" t="s">
        <v>342</v>
      </c>
      <c r="D40" s="642"/>
      <c r="E40" s="652"/>
      <c r="F40" s="642"/>
      <c r="G40" s="652"/>
      <c r="H40" s="642"/>
      <c r="I40" s="652"/>
      <c r="J40" s="642"/>
      <c r="K40" s="652"/>
      <c r="L40" s="642"/>
      <c r="M40" s="652"/>
      <c r="N40" s="642"/>
      <c r="O40" s="652"/>
      <c r="P40" s="642"/>
      <c r="Q40" s="652"/>
      <c r="R40" s="642"/>
      <c r="S40" s="652"/>
      <c r="T40" s="115"/>
      <c r="U40" s="112">
        <f t="shared" si="5"/>
        <v>0</v>
      </c>
      <c r="V40" s="398">
        <v>10</v>
      </c>
      <c r="W40" s="76">
        <f t="shared" si="6"/>
        <v>0</v>
      </c>
      <c r="X40" s="120"/>
      <c r="Z40" s="217" t="s">
        <v>31</v>
      </c>
    </row>
    <row r="41" spans="1:93" ht="21" customHeight="1" thickTop="1" thickBot="1" x14ac:dyDescent="0.25">
      <c r="A41" s="364"/>
      <c r="B41" s="8"/>
      <c r="C41" s="162"/>
      <c r="D41" s="656" t="s">
        <v>173</v>
      </c>
      <c r="E41" s="682"/>
      <c r="F41" s="682"/>
      <c r="G41" s="682"/>
      <c r="H41" s="682"/>
      <c r="I41" s="682"/>
      <c r="J41" s="682"/>
      <c r="K41" s="682"/>
      <c r="L41" s="682"/>
      <c r="M41" s="682"/>
      <c r="N41" s="682"/>
      <c r="O41" s="682"/>
      <c r="P41" s="682"/>
      <c r="Q41" s="682"/>
      <c r="R41" s="682"/>
      <c r="S41" s="682"/>
      <c r="T41" s="691"/>
      <c r="U41" s="35">
        <f>SUM(U34:U40)</f>
        <v>0</v>
      </c>
      <c r="V41" s="362">
        <f>SUM(V34:V40)</f>
        <v>60</v>
      </c>
      <c r="X41" s="198"/>
      <c r="Z41" s="217"/>
    </row>
    <row r="42" spans="1:93" ht="21" customHeight="1" thickBot="1" x14ac:dyDescent="0.25">
      <c r="A42" s="355"/>
      <c r="B42" s="239"/>
      <c r="C42" s="579"/>
      <c r="D42" s="658"/>
      <c r="E42" s="681"/>
      <c r="F42" s="928">
        <v>30</v>
      </c>
      <c r="G42" s="669"/>
      <c r="H42" s="669"/>
      <c r="I42" s="669"/>
      <c r="J42" s="669"/>
      <c r="K42" s="669"/>
      <c r="L42" s="669"/>
      <c r="M42" s="669"/>
      <c r="N42" s="669"/>
      <c r="O42" s="669"/>
      <c r="P42" s="669"/>
      <c r="Q42" s="669"/>
      <c r="R42" s="669"/>
      <c r="S42" s="669"/>
      <c r="T42" s="669"/>
      <c r="U42" s="669"/>
      <c r="V42" s="670"/>
      <c r="X42" s="197"/>
      <c r="Z42" s="217"/>
    </row>
    <row r="43" spans="1:93" ht="30" customHeight="1" thickBot="1" x14ac:dyDescent="0.25">
      <c r="A43" s="353"/>
      <c r="B43" s="252" t="s">
        <v>636</v>
      </c>
      <c r="C43" s="169" t="s">
        <v>637</v>
      </c>
      <c r="D43" s="42"/>
      <c r="E43" s="67"/>
      <c r="F43" s="42"/>
      <c r="G43" s="67"/>
      <c r="H43" s="42"/>
      <c r="I43" s="54"/>
      <c r="J43" s="180"/>
      <c r="K43" s="67"/>
      <c r="L43" s="42"/>
      <c r="M43" s="54"/>
      <c r="N43" s="42"/>
      <c r="O43" s="54"/>
      <c r="P43" s="42"/>
      <c r="Q43" s="54"/>
      <c r="R43" s="42"/>
      <c r="S43" s="54"/>
      <c r="T43" s="88"/>
      <c r="U43" s="69"/>
      <c r="V43" s="372"/>
      <c r="X43" s="197"/>
      <c r="Z43" s="217"/>
      <c r="AB43" s="214"/>
      <c r="CI43" s="1"/>
      <c r="CJ43" s="1"/>
      <c r="CK43" s="1"/>
      <c r="CL43" s="1"/>
      <c r="CM43" s="1"/>
      <c r="CN43" s="1"/>
      <c r="CO43" s="1"/>
    </row>
    <row r="44" spans="1:93" ht="45" customHeight="1" x14ac:dyDescent="0.2">
      <c r="A44" s="364"/>
      <c r="B44" s="240" t="s">
        <v>638</v>
      </c>
      <c r="C44" s="150" t="s">
        <v>969</v>
      </c>
      <c r="D44" s="641"/>
      <c r="E44" s="653"/>
      <c r="F44" s="641"/>
      <c r="G44" s="653"/>
      <c r="H44" s="641"/>
      <c r="I44" s="653"/>
      <c r="J44" s="641"/>
      <c r="K44" s="653"/>
      <c r="L44" s="641"/>
      <c r="M44" s="653"/>
      <c r="N44" s="641"/>
      <c r="O44" s="653"/>
      <c r="P44" s="641"/>
      <c r="Q44" s="653"/>
      <c r="R44" s="641"/>
      <c r="S44" s="653"/>
      <c r="T44" s="490"/>
      <c r="U44" s="111">
        <f>IF(OR(D44="s",F44="s",H44="s",J44="s",L44="s",N44="s",P44="s",R44="s"), 0, IF(OR(D44="a",F44="a",H44="a",J44="a",L44="a",N44="a",P44="a",R44="a",T44="NA"),V44,0))</f>
        <v>0</v>
      </c>
      <c r="V44" s="371">
        <v>10</v>
      </c>
      <c r="W44" s="77">
        <f>COUNTIF(D44:S44,"a")+COUNTIF(D44:S44,"s")</f>
        <v>0</v>
      </c>
      <c r="X44" s="243"/>
      <c r="Z44" s="217" t="s">
        <v>31</v>
      </c>
      <c r="AB44" s="214"/>
      <c r="CI44" s="1"/>
      <c r="CJ44" s="1"/>
      <c r="CK44" s="1"/>
      <c r="CL44" s="1"/>
      <c r="CM44" s="1"/>
      <c r="CN44" s="1"/>
      <c r="CO44" s="1"/>
    </row>
    <row r="45" spans="1:93" ht="45" customHeight="1" x14ac:dyDescent="0.2">
      <c r="A45" s="364"/>
      <c r="B45" s="241" t="s">
        <v>639</v>
      </c>
      <c r="C45" s="126" t="s">
        <v>640</v>
      </c>
      <c r="D45" s="639"/>
      <c r="E45" s="663"/>
      <c r="F45" s="639"/>
      <c r="G45" s="663"/>
      <c r="H45" s="639"/>
      <c r="I45" s="663"/>
      <c r="J45" s="639"/>
      <c r="K45" s="663"/>
      <c r="L45" s="639"/>
      <c r="M45" s="663"/>
      <c r="N45" s="639"/>
      <c r="O45" s="663"/>
      <c r="P45" s="639"/>
      <c r="Q45" s="663"/>
      <c r="R45" s="639"/>
      <c r="S45" s="663"/>
      <c r="T45" s="432"/>
      <c r="U45" s="112">
        <f t="shared" ref="U45:U49" si="7">IF(OR(D45="s",F45="s",H45="s",J45="s",L45="s",N45="s",P45="s",R45="s"), 0, IF(OR(D45="a",F45="a",H45="a",J45="a",L45="a",N45="a",P45="a",R45="a"),V45,0))</f>
        <v>0</v>
      </c>
      <c r="V45" s="361">
        <v>5</v>
      </c>
      <c r="W45" s="77">
        <f t="shared" ref="W45:W49" si="8">COUNTIF(D45:S45,"a")+COUNTIF(D45:S45,"s")</f>
        <v>0</v>
      </c>
      <c r="X45" s="243"/>
      <c r="Z45" s="217" t="s">
        <v>635</v>
      </c>
      <c r="AB45" s="214"/>
      <c r="CI45" s="1"/>
      <c r="CJ45" s="1"/>
      <c r="CK45" s="1"/>
      <c r="CL45" s="1"/>
      <c r="CM45" s="1"/>
      <c r="CN45" s="1"/>
      <c r="CO45" s="1"/>
    </row>
    <row r="46" spans="1:93" ht="45" customHeight="1" x14ac:dyDescent="0.2">
      <c r="A46" s="364"/>
      <c r="B46" s="241" t="s">
        <v>641</v>
      </c>
      <c r="C46" s="126" t="s">
        <v>645</v>
      </c>
      <c r="D46" s="639"/>
      <c r="E46" s="663"/>
      <c r="F46" s="639"/>
      <c r="G46" s="663"/>
      <c r="H46" s="639"/>
      <c r="I46" s="663"/>
      <c r="J46" s="639"/>
      <c r="K46" s="663"/>
      <c r="L46" s="639"/>
      <c r="M46" s="663"/>
      <c r="N46" s="639"/>
      <c r="O46" s="663"/>
      <c r="P46" s="639"/>
      <c r="Q46" s="663"/>
      <c r="R46" s="639"/>
      <c r="S46" s="663"/>
      <c r="T46" s="432"/>
      <c r="U46" s="112">
        <f t="shared" si="7"/>
        <v>0</v>
      </c>
      <c r="V46" s="361">
        <v>5</v>
      </c>
      <c r="W46" s="77">
        <f t="shared" si="8"/>
        <v>0</v>
      </c>
      <c r="X46" s="243"/>
      <c r="Z46" s="217" t="s">
        <v>31</v>
      </c>
      <c r="AB46" s="214"/>
      <c r="CI46" s="1"/>
      <c r="CJ46" s="1"/>
      <c r="CK46" s="1"/>
      <c r="CL46" s="1"/>
      <c r="CM46" s="1"/>
      <c r="CN46" s="1"/>
      <c r="CO46" s="1"/>
    </row>
    <row r="47" spans="1:93" ht="88.5" customHeight="1" x14ac:dyDescent="0.2">
      <c r="A47" s="364"/>
      <c r="B47" s="241" t="s">
        <v>966</v>
      </c>
      <c r="C47" s="126" t="s">
        <v>970</v>
      </c>
      <c r="D47" s="639"/>
      <c r="E47" s="663"/>
      <c r="F47" s="639"/>
      <c r="G47" s="663"/>
      <c r="H47" s="639"/>
      <c r="I47" s="663"/>
      <c r="J47" s="639"/>
      <c r="K47" s="663"/>
      <c r="L47" s="639"/>
      <c r="M47" s="663"/>
      <c r="N47" s="639"/>
      <c r="O47" s="663"/>
      <c r="P47" s="639"/>
      <c r="Q47" s="663"/>
      <c r="R47" s="639"/>
      <c r="S47" s="663"/>
      <c r="T47" s="432"/>
      <c r="U47" s="112">
        <f t="shared" si="7"/>
        <v>0</v>
      </c>
      <c r="V47" s="361">
        <v>5</v>
      </c>
      <c r="W47" s="77">
        <f t="shared" si="8"/>
        <v>0</v>
      </c>
      <c r="X47" s="243"/>
      <c r="Z47" s="217" t="s">
        <v>635</v>
      </c>
      <c r="AB47" s="214"/>
      <c r="CI47" s="1"/>
      <c r="CJ47" s="1"/>
      <c r="CK47" s="1"/>
      <c r="CL47" s="1"/>
      <c r="CM47" s="1"/>
      <c r="CN47" s="1"/>
      <c r="CO47" s="1"/>
    </row>
    <row r="48" spans="1:93" ht="45" customHeight="1" x14ac:dyDescent="0.2">
      <c r="A48" s="364"/>
      <c r="B48" s="241" t="s">
        <v>967</v>
      </c>
      <c r="C48" s="126" t="s">
        <v>1037</v>
      </c>
      <c r="D48" s="639"/>
      <c r="E48" s="663"/>
      <c r="F48" s="639"/>
      <c r="G48" s="663"/>
      <c r="H48" s="639"/>
      <c r="I48" s="663"/>
      <c r="J48" s="639"/>
      <c r="K48" s="663"/>
      <c r="L48" s="639"/>
      <c r="M48" s="663"/>
      <c r="N48" s="639"/>
      <c r="O48" s="663"/>
      <c r="P48" s="639"/>
      <c r="Q48" s="663"/>
      <c r="R48" s="639"/>
      <c r="S48" s="663"/>
      <c r="T48" s="432"/>
      <c r="U48" s="112">
        <f t="shared" si="7"/>
        <v>0</v>
      </c>
      <c r="V48" s="361">
        <v>5</v>
      </c>
      <c r="W48" s="77">
        <f t="shared" si="8"/>
        <v>0</v>
      </c>
      <c r="X48" s="243"/>
      <c r="Z48" s="217" t="s">
        <v>635</v>
      </c>
      <c r="AB48" s="214"/>
      <c r="CI48" s="1"/>
      <c r="CJ48" s="1"/>
      <c r="CK48" s="1"/>
      <c r="CL48" s="1"/>
      <c r="CM48" s="1"/>
      <c r="CN48" s="1"/>
      <c r="CO48" s="1"/>
    </row>
    <row r="49" spans="1:86" s="1" customFormat="1" ht="45" customHeight="1" thickBot="1" x14ac:dyDescent="0.25">
      <c r="A49" s="364"/>
      <c r="B49" s="241" t="s">
        <v>968</v>
      </c>
      <c r="C49" s="126" t="s">
        <v>971</v>
      </c>
      <c r="D49" s="639"/>
      <c r="E49" s="663"/>
      <c r="F49" s="639"/>
      <c r="G49" s="663"/>
      <c r="H49" s="639"/>
      <c r="I49" s="663"/>
      <c r="J49" s="639"/>
      <c r="K49" s="663"/>
      <c r="L49" s="639"/>
      <c r="M49" s="663"/>
      <c r="N49" s="639"/>
      <c r="O49" s="663"/>
      <c r="P49" s="639"/>
      <c r="Q49" s="663"/>
      <c r="R49" s="639"/>
      <c r="S49" s="663"/>
      <c r="T49" s="432"/>
      <c r="U49" s="112">
        <f t="shared" si="7"/>
        <v>0</v>
      </c>
      <c r="V49" s="361">
        <v>5</v>
      </c>
      <c r="W49" s="77">
        <f t="shared" si="8"/>
        <v>0</v>
      </c>
      <c r="X49" s="243"/>
      <c r="Y49" s="214"/>
      <c r="Z49" s="217" t="s">
        <v>635</v>
      </c>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row>
    <row r="50" spans="1:86" s="1" customFormat="1" ht="21" customHeight="1" thickTop="1" thickBot="1" x14ac:dyDescent="0.25">
      <c r="A50" s="364"/>
      <c r="B50" s="8"/>
      <c r="C50" s="162"/>
      <c r="D50" s="656" t="s">
        <v>173</v>
      </c>
      <c r="E50" s="682"/>
      <c r="F50" s="682"/>
      <c r="G50" s="682"/>
      <c r="H50" s="682"/>
      <c r="I50" s="682"/>
      <c r="J50" s="682"/>
      <c r="K50" s="682"/>
      <c r="L50" s="682"/>
      <c r="M50" s="682"/>
      <c r="N50" s="682"/>
      <c r="O50" s="682"/>
      <c r="P50" s="682"/>
      <c r="Q50" s="682"/>
      <c r="R50" s="682"/>
      <c r="S50" s="682"/>
      <c r="T50" s="691"/>
      <c r="U50" s="183">
        <f>SUM(U44:U49)</f>
        <v>0</v>
      </c>
      <c r="V50" s="362">
        <f>SUM(V44:V49)</f>
        <v>35</v>
      </c>
      <c r="W50" s="77"/>
      <c r="X50" s="198"/>
      <c r="Y50" s="214"/>
      <c r="Z50" s="217"/>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4"/>
      <c r="BR50" s="214"/>
      <c r="BS50" s="214"/>
      <c r="BT50" s="214"/>
      <c r="BU50" s="214"/>
      <c r="BV50" s="214"/>
      <c r="BW50" s="214"/>
      <c r="BX50" s="214"/>
      <c r="BY50" s="214"/>
      <c r="BZ50" s="214"/>
      <c r="CA50" s="214"/>
      <c r="CB50" s="214"/>
      <c r="CC50" s="214"/>
      <c r="CD50" s="214"/>
      <c r="CE50" s="214"/>
      <c r="CF50" s="214"/>
      <c r="CG50" s="214"/>
      <c r="CH50" s="214"/>
    </row>
    <row r="51" spans="1:86" s="1" customFormat="1" ht="21" customHeight="1" thickBot="1" x14ac:dyDescent="0.25">
      <c r="A51" s="355"/>
      <c r="B51" s="239"/>
      <c r="C51" s="579"/>
      <c r="D51" s="873"/>
      <c r="E51" s="659"/>
      <c r="F51" s="701">
        <v>15</v>
      </c>
      <c r="G51" s="702"/>
      <c r="H51" s="702"/>
      <c r="I51" s="702"/>
      <c r="J51" s="702"/>
      <c r="K51" s="702"/>
      <c r="L51" s="702"/>
      <c r="M51" s="702"/>
      <c r="N51" s="702"/>
      <c r="O51" s="702"/>
      <c r="P51" s="702"/>
      <c r="Q51" s="702"/>
      <c r="R51" s="702"/>
      <c r="S51" s="702"/>
      <c r="T51" s="702"/>
      <c r="U51" s="702"/>
      <c r="V51" s="703"/>
      <c r="W51" s="77"/>
      <c r="X51" s="197"/>
      <c r="Y51" s="214"/>
      <c r="Z51" s="217"/>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4"/>
      <c r="BR51" s="214"/>
      <c r="BS51" s="214"/>
      <c r="BT51" s="214"/>
      <c r="BU51" s="214"/>
      <c r="BV51" s="214"/>
      <c r="BW51" s="214"/>
      <c r="BX51" s="214"/>
      <c r="BY51" s="214"/>
      <c r="BZ51" s="214"/>
      <c r="CA51" s="214"/>
      <c r="CB51" s="214"/>
      <c r="CC51" s="214"/>
      <c r="CD51" s="214"/>
      <c r="CE51" s="214"/>
      <c r="CF51" s="214"/>
      <c r="CG51" s="214"/>
      <c r="CH51" s="214"/>
    </row>
    <row r="52" spans="1:86" s="1" customFormat="1" ht="30" customHeight="1" thickBot="1" x14ac:dyDescent="0.25">
      <c r="A52" s="353"/>
      <c r="B52" s="252" t="s">
        <v>422</v>
      </c>
      <c r="C52" s="337" t="s">
        <v>423</v>
      </c>
      <c r="D52" s="42"/>
      <c r="E52" s="54"/>
      <c r="F52" s="43"/>
      <c r="G52" s="67"/>
      <c r="H52" s="42"/>
      <c r="I52" s="54"/>
      <c r="J52" s="180"/>
      <c r="K52" s="67"/>
      <c r="L52" s="42"/>
      <c r="M52" s="83"/>
      <c r="N52" s="42"/>
      <c r="O52" s="85"/>
      <c r="P52" s="82"/>
      <c r="Q52" s="509"/>
      <c r="R52" s="82"/>
      <c r="S52" s="83"/>
      <c r="T52" s="88"/>
      <c r="U52" s="69"/>
      <c r="V52" s="372"/>
      <c r="W52" s="77"/>
      <c r="X52" s="197"/>
      <c r="Y52" s="214"/>
      <c r="Z52" s="419"/>
      <c r="AA52" s="214"/>
      <c r="AB52" s="474"/>
      <c r="AC52" s="214"/>
      <c r="AD52" s="214"/>
      <c r="AE52" s="214"/>
      <c r="AF52" s="214"/>
      <c r="AG52" s="214"/>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4"/>
      <c r="BQ52" s="214"/>
      <c r="BR52" s="214"/>
      <c r="BS52" s="214"/>
      <c r="BT52" s="214"/>
      <c r="BU52" s="214"/>
      <c r="BV52" s="214"/>
      <c r="BW52" s="214"/>
      <c r="BX52" s="214"/>
      <c r="BY52" s="214"/>
      <c r="BZ52" s="214"/>
      <c r="CA52" s="214"/>
      <c r="CB52" s="214"/>
      <c r="CC52" s="214"/>
      <c r="CD52" s="214"/>
      <c r="CE52" s="214"/>
      <c r="CF52" s="214"/>
      <c r="CG52" s="214"/>
      <c r="CH52" s="214"/>
    </row>
    <row r="53" spans="1:86" s="1" customFormat="1" ht="27.95" customHeight="1" thickBot="1" x14ac:dyDescent="0.25">
      <c r="A53" s="367"/>
      <c r="B53" s="237"/>
      <c r="C53" s="159" t="s">
        <v>431</v>
      </c>
      <c r="D53" s="728"/>
      <c r="E53" s="908"/>
      <c r="F53" s="908"/>
      <c r="G53" s="908"/>
      <c r="H53" s="908"/>
      <c r="I53" s="908"/>
      <c r="J53" s="908"/>
      <c r="K53" s="908"/>
      <c r="L53" s="908"/>
      <c r="M53" s="908"/>
      <c r="N53" s="908"/>
      <c r="O53" s="908"/>
      <c r="P53" s="908"/>
      <c r="Q53" s="908"/>
      <c r="R53" s="908"/>
      <c r="S53" s="908"/>
      <c r="T53" s="908"/>
      <c r="U53" s="908"/>
      <c r="V53" s="909"/>
      <c r="W53" s="77"/>
      <c r="X53" s="197"/>
      <c r="Y53" s="214"/>
      <c r="Z53" s="419"/>
      <c r="AA53" s="214"/>
      <c r="AB53" s="47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row>
    <row r="54" spans="1:86" s="1" customFormat="1" ht="45" customHeight="1" x14ac:dyDescent="0.2">
      <c r="A54" s="364"/>
      <c r="B54" s="249" t="s">
        <v>424</v>
      </c>
      <c r="C54" s="431" t="s">
        <v>432</v>
      </c>
      <c r="D54" s="699"/>
      <c r="E54" s="700"/>
      <c r="F54" s="699"/>
      <c r="G54" s="700"/>
      <c r="H54" s="699"/>
      <c r="I54" s="700"/>
      <c r="J54" s="699"/>
      <c r="K54" s="700"/>
      <c r="L54" s="699"/>
      <c r="M54" s="700"/>
      <c r="N54" s="699"/>
      <c r="O54" s="700"/>
      <c r="P54" s="699"/>
      <c r="Q54" s="700"/>
      <c r="R54" s="699"/>
      <c r="S54" s="700"/>
      <c r="T54" s="168" t="s">
        <v>538</v>
      </c>
      <c r="U54" s="111">
        <f>IF(OR(D54="s",F54="s",H54="s",J54="s",L54="s",N54="s",P54="s",R54="s"), 0, IF(OR(D54="a",F54="a",H54="a",J54="a",L54="a",N54="a",P54="a",R54="a"),V54,0))</f>
        <v>0</v>
      </c>
      <c r="V54" s="397">
        <f>IF(T54="na",0,5)</f>
        <v>0</v>
      </c>
      <c r="W54" s="76">
        <f>COUNTIF(D54:S54,"a")+COUNTIF(D54:S54,"s")+COUNTIF(T54,"NA")</f>
        <v>1</v>
      </c>
      <c r="X54" s="243"/>
      <c r="Y54" s="214"/>
      <c r="Z54" s="419" t="s">
        <v>31</v>
      </c>
      <c r="AA54" s="214"/>
      <c r="AB54" s="47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c r="BR54" s="214"/>
      <c r="BS54" s="214"/>
      <c r="BT54" s="214"/>
      <c r="BU54" s="214"/>
      <c r="BV54" s="214"/>
      <c r="BW54" s="214"/>
      <c r="BX54" s="214"/>
      <c r="BY54" s="214"/>
      <c r="BZ54" s="214"/>
      <c r="CA54" s="214"/>
      <c r="CB54" s="214"/>
      <c r="CC54" s="214"/>
      <c r="CD54" s="214"/>
      <c r="CE54" s="214"/>
      <c r="CF54" s="214"/>
      <c r="CG54" s="214"/>
      <c r="CH54" s="214"/>
    </row>
    <row r="55" spans="1:86" s="1" customFormat="1" ht="45" customHeight="1" x14ac:dyDescent="0.2">
      <c r="A55" s="364"/>
      <c r="B55" s="241" t="s">
        <v>425</v>
      </c>
      <c r="C55" s="433" t="s">
        <v>433</v>
      </c>
      <c r="D55" s="692"/>
      <c r="E55" s="693"/>
      <c r="F55" s="692"/>
      <c r="G55" s="693"/>
      <c r="H55" s="692"/>
      <c r="I55" s="693"/>
      <c r="J55" s="692"/>
      <c r="K55" s="693"/>
      <c r="L55" s="692"/>
      <c r="M55" s="693"/>
      <c r="N55" s="692"/>
      <c r="O55" s="693"/>
      <c r="P55" s="692"/>
      <c r="Q55" s="693"/>
      <c r="R55" s="692"/>
      <c r="S55" s="693"/>
      <c r="T55" s="432"/>
      <c r="U55" s="112">
        <f t="shared" ref="U55:U62" si="9">IF(OR(D55="s",F55="s",H55="s",J55="s",L55="s",N55="s",P55="s",R55="s"), 0, IF(OR(D55="a",F55="a",H55="a",J55="a",L55="a",N55="a",P55="a",R55="a"),V55,0))</f>
        <v>0</v>
      </c>
      <c r="V55" s="398">
        <v>5</v>
      </c>
      <c r="W55" s="77">
        <f t="shared" ref="W55:W62" si="10">COUNTIF(D55:S55,"a")+COUNTIF(D55:S55,"s")</f>
        <v>0</v>
      </c>
      <c r="X55" s="243"/>
      <c r="Y55" s="214"/>
      <c r="Z55" s="419" t="s">
        <v>31</v>
      </c>
      <c r="AA55" s="214"/>
      <c r="AB55" s="47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4"/>
      <c r="BQ55" s="214"/>
      <c r="BR55" s="214"/>
      <c r="BS55" s="214"/>
      <c r="BT55" s="214"/>
      <c r="BU55" s="214"/>
      <c r="BV55" s="214"/>
      <c r="BW55" s="214"/>
      <c r="BX55" s="214"/>
      <c r="BY55" s="214"/>
      <c r="BZ55" s="214"/>
      <c r="CA55" s="214"/>
      <c r="CB55" s="214"/>
      <c r="CC55" s="214"/>
      <c r="CD55" s="214"/>
      <c r="CE55" s="214"/>
      <c r="CF55" s="214"/>
      <c r="CG55" s="214"/>
      <c r="CH55" s="214"/>
    </row>
    <row r="56" spans="1:86" s="1" customFormat="1" ht="45" customHeight="1" thickBot="1" x14ac:dyDescent="0.25">
      <c r="A56" s="364"/>
      <c r="B56" s="241" t="s">
        <v>426</v>
      </c>
      <c r="C56" s="433" t="s">
        <v>434</v>
      </c>
      <c r="D56" s="692"/>
      <c r="E56" s="693"/>
      <c r="F56" s="692"/>
      <c r="G56" s="693"/>
      <c r="H56" s="692"/>
      <c r="I56" s="693"/>
      <c r="J56" s="692"/>
      <c r="K56" s="693"/>
      <c r="L56" s="692"/>
      <c r="M56" s="693"/>
      <c r="N56" s="692"/>
      <c r="O56" s="693"/>
      <c r="P56" s="692"/>
      <c r="Q56" s="693"/>
      <c r="R56" s="692"/>
      <c r="S56" s="693"/>
      <c r="T56" s="432"/>
      <c r="U56" s="112">
        <f t="shared" si="9"/>
        <v>0</v>
      </c>
      <c r="V56" s="398">
        <v>10</v>
      </c>
      <c r="W56" s="77">
        <f t="shared" si="10"/>
        <v>0</v>
      </c>
      <c r="X56" s="243"/>
      <c r="Y56" s="214"/>
      <c r="Z56" s="419"/>
      <c r="AA56" s="214"/>
      <c r="AB56" s="47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4"/>
      <c r="BQ56" s="214"/>
      <c r="BR56" s="214"/>
      <c r="BS56" s="214"/>
      <c r="BT56" s="214"/>
      <c r="BU56" s="214"/>
      <c r="BV56" s="214"/>
      <c r="BW56" s="214"/>
      <c r="BX56" s="214"/>
      <c r="BY56" s="214"/>
      <c r="BZ56" s="214"/>
      <c r="CA56" s="214"/>
      <c r="CB56" s="214"/>
      <c r="CC56" s="214"/>
      <c r="CD56" s="214"/>
      <c r="CE56" s="214"/>
      <c r="CF56" s="214"/>
      <c r="CG56" s="214"/>
      <c r="CH56" s="214"/>
    </row>
    <row r="57" spans="1:86" s="1" customFormat="1" ht="27.95" customHeight="1" thickBot="1" x14ac:dyDescent="0.25">
      <c r="A57" s="367"/>
      <c r="B57" s="237"/>
      <c r="C57" s="159" t="s">
        <v>427</v>
      </c>
      <c r="D57" s="728"/>
      <c r="E57" s="908"/>
      <c r="F57" s="908"/>
      <c r="G57" s="908"/>
      <c r="H57" s="908"/>
      <c r="I57" s="908"/>
      <c r="J57" s="908"/>
      <c r="K57" s="908"/>
      <c r="L57" s="908"/>
      <c r="M57" s="908"/>
      <c r="N57" s="908"/>
      <c r="O57" s="908"/>
      <c r="P57" s="908"/>
      <c r="Q57" s="908"/>
      <c r="R57" s="908"/>
      <c r="S57" s="908"/>
      <c r="T57" s="908"/>
      <c r="U57" s="908"/>
      <c r="V57" s="909"/>
      <c r="W57" s="77">
        <f t="shared" si="10"/>
        <v>0</v>
      </c>
      <c r="X57" s="197"/>
      <c r="Y57" s="214"/>
      <c r="Z57" s="419"/>
      <c r="AA57" s="214"/>
      <c r="AB57" s="474"/>
      <c r="AC57" s="214"/>
      <c r="AD57" s="214"/>
      <c r="AE57" s="214"/>
      <c r="AF57" s="214"/>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4"/>
      <c r="BR57" s="214"/>
      <c r="BS57" s="214"/>
      <c r="BT57" s="214"/>
      <c r="BU57" s="214"/>
      <c r="BV57" s="214"/>
      <c r="BW57" s="214"/>
      <c r="BX57" s="214"/>
      <c r="BY57" s="214"/>
      <c r="BZ57" s="214"/>
      <c r="CA57" s="214"/>
      <c r="CB57" s="214"/>
      <c r="CC57" s="214"/>
      <c r="CD57" s="214"/>
      <c r="CE57" s="214"/>
      <c r="CF57" s="214"/>
      <c r="CG57" s="214"/>
      <c r="CH57" s="214"/>
    </row>
    <row r="58" spans="1:86" s="1" customFormat="1" ht="27.95" customHeight="1" x14ac:dyDescent="0.2">
      <c r="A58" s="364"/>
      <c r="B58" s="241" t="s">
        <v>428</v>
      </c>
      <c r="C58" s="433" t="s">
        <v>435</v>
      </c>
      <c r="D58" s="692"/>
      <c r="E58" s="693"/>
      <c r="F58" s="692"/>
      <c r="G58" s="693"/>
      <c r="H58" s="692"/>
      <c r="I58" s="693"/>
      <c r="J58" s="692"/>
      <c r="K58" s="693"/>
      <c r="L58" s="692"/>
      <c r="M58" s="693"/>
      <c r="N58" s="692"/>
      <c r="O58" s="693"/>
      <c r="P58" s="692"/>
      <c r="Q58" s="693"/>
      <c r="R58" s="692"/>
      <c r="S58" s="693"/>
      <c r="T58" s="432"/>
      <c r="U58" s="112">
        <f t="shared" si="9"/>
        <v>0</v>
      </c>
      <c r="V58" s="398">
        <v>5</v>
      </c>
      <c r="W58" s="77">
        <f t="shared" si="10"/>
        <v>0</v>
      </c>
      <c r="X58" s="243"/>
      <c r="Y58" s="214"/>
      <c r="Z58" s="419"/>
      <c r="AA58" s="214"/>
      <c r="AB58" s="47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4"/>
      <c r="BQ58" s="214"/>
      <c r="BR58" s="214"/>
      <c r="BS58" s="214"/>
      <c r="BT58" s="214"/>
      <c r="BU58" s="214"/>
      <c r="BV58" s="214"/>
      <c r="BW58" s="214"/>
      <c r="BX58" s="214"/>
      <c r="BY58" s="214"/>
      <c r="BZ58" s="214"/>
      <c r="CA58" s="214"/>
      <c r="CB58" s="214"/>
      <c r="CC58" s="214"/>
      <c r="CD58" s="214"/>
      <c r="CE58" s="214"/>
      <c r="CF58" s="214"/>
      <c r="CG58" s="214"/>
      <c r="CH58" s="214"/>
    </row>
    <row r="59" spans="1:86" s="1" customFormat="1" ht="27.95" customHeight="1" x14ac:dyDescent="0.2">
      <c r="A59" s="364"/>
      <c r="B59" s="241" t="s">
        <v>436</v>
      </c>
      <c r="C59" s="433" t="s">
        <v>437</v>
      </c>
      <c r="D59" s="692"/>
      <c r="E59" s="693"/>
      <c r="F59" s="692"/>
      <c r="G59" s="693"/>
      <c r="H59" s="692"/>
      <c r="I59" s="693"/>
      <c r="J59" s="692"/>
      <c r="K59" s="693"/>
      <c r="L59" s="692"/>
      <c r="M59" s="693"/>
      <c r="N59" s="692"/>
      <c r="O59" s="693"/>
      <c r="P59" s="692"/>
      <c r="Q59" s="693"/>
      <c r="R59" s="692"/>
      <c r="S59" s="693"/>
      <c r="T59" s="432"/>
      <c r="U59" s="112">
        <f t="shared" si="9"/>
        <v>0</v>
      </c>
      <c r="V59" s="398">
        <v>5</v>
      </c>
      <c r="W59" s="77">
        <f t="shared" si="10"/>
        <v>0</v>
      </c>
      <c r="X59" s="243"/>
      <c r="Y59" s="214"/>
      <c r="Z59" s="419" t="s">
        <v>31</v>
      </c>
      <c r="AA59" s="214"/>
      <c r="AB59" s="474"/>
      <c r="AC59" s="214"/>
      <c r="AD59" s="214"/>
      <c r="AE59" s="214"/>
      <c r="AF59" s="214"/>
      <c r="AG59" s="214"/>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row>
    <row r="60" spans="1:86" s="1" customFormat="1" ht="27.95" customHeight="1" x14ac:dyDescent="0.2">
      <c r="A60" s="364"/>
      <c r="B60" s="241" t="s">
        <v>438</v>
      </c>
      <c r="C60" s="433" t="s">
        <v>439</v>
      </c>
      <c r="D60" s="692"/>
      <c r="E60" s="693"/>
      <c r="F60" s="692"/>
      <c r="G60" s="693"/>
      <c r="H60" s="692"/>
      <c r="I60" s="693"/>
      <c r="J60" s="692"/>
      <c r="K60" s="693"/>
      <c r="L60" s="692"/>
      <c r="M60" s="693"/>
      <c r="N60" s="692"/>
      <c r="O60" s="693"/>
      <c r="P60" s="692"/>
      <c r="Q60" s="693"/>
      <c r="R60" s="692"/>
      <c r="S60" s="693"/>
      <c r="T60" s="432"/>
      <c r="U60" s="112">
        <f t="shared" si="9"/>
        <v>0</v>
      </c>
      <c r="V60" s="398">
        <v>5</v>
      </c>
      <c r="W60" s="77">
        <f t="shared" si="10"/>
        <v>0</v>
      </c>
      <c r="X60" s="243"/>
      <c r="Y60" s="214"/>
      <c r="Z60" s="419" t="s">
        <v>31</v>
      </c>
      <c r="AA60" s="214"/>
      <c r="AB60" s="47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row>
    <row r="61" spans="1:86" s="1" customFormat="1" ht="45" customHeight="1" x14ac:dyDescent="0.2">
      <c r="A61" s="364"/>
      <c r="B61" s="241" t="s">
        <v>440</v>
      </c>
      <c r="C61" s="433" t="s">
        <v>441</v>
      </c>
      <c r="D61" s="692"/>
      <c r="E61" s="693"/>
      <c r="F61" s="692"/>
      <c r="G61" s="693"/>
      <c r="H61" s="692"/>
      <c r="I61" s="693"/>
      <c r="J61" s="692"/>
      <c r="K61" s="693"/>
      <c r="L61" s="692"/>
      <c r="M61" s="693"/>
      <c r="N61" s="692"/>
      <c r="O61" s="693"/>
      <c r="P61" s="692"/>
      <c r="Q61" s="693"/>
      <c r="R61" s="692"/>
      <c r="S61" s="693"/>
      <c r="T61" s="432"/>
      <c r="U61" s="112">
        <f t="shared" si="9"/>
        <v>0</v>
      </c>
      <c r="V61" s="398">
        <v>10</v>
      </c>
      <c r="W61" s="77">
        <f t="shared" si="10"/>
        <v>0</v>
      </c>
      <c r="X61" s="243"/>
      <c r="Y61" s="214"/>
      <c r="Z61" s="419"/>
      <c r="AA61" s="214"/>
      <c r="AB61" s="47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c r="BI61" s="214"/>
      <c r="BJ61" s="214"/>
      <c r="BK61" s="214"/>
      <c r="BL61" s="214"/>
      <c r="BM61" s="214"/>
      <c r="BN61" s="214"/>
      <c r="BO61" s="214"/>
      <c r="BP61" s="214"/>
      <c r="BQ61" s="214"/>
      <c r="BR61" s="214"/>
      <c r="BS61" s="214"/>
      <c r="BT61" s="214"/>
      <c r="BU61" s="214"/>
      <c r="BV61" s="214"/>
      <c r="BW61" s="214"/>
      <c r="BX61" s="214"/>
      <c r="BY61" s="214"/>
      <c r="BZ61" s="214"/>
      <c r="CA61" s="214"/>
      <c r="CB61" s="214"/>
      <c r="CC61" s="214"/>
      <c r="CD61" s="214"/>
      <c r="CE61" s="214"/>
      <c r="CF61" s="214"/>
      <c r="CG61" s="214"/>
      <c r="CH61" s="214"/>
    </row>
    <row r="62" spans="1:86" s="1" customFormat="1" ht="45" customHeight="1" thickBot="1" x14ac:dyDescent="0.25">
      <c r="A62" s="364"/>
      <c r="B62" s="241" t="s">
        <v>442</v>
      </c>
      <c r="C62" s="433" t="s">
        <v>443</v>
      </c>
      <c r="D62" s="692"/>
      <c r="E62" s="693"/>
      <c r="F62" s="692"/>
      <c r="G62" s="693"/>
      <c r="H62" s="692"/>
      <c r="I62" s="693"/>
      <c r="J62" s="692"/>
      <c r="K62" s="693"/>
      <c r="L62" s="692"/>
      <c r="M62" s="693"/>
      <c r="N62" s="692"/>
      <c r="O62" s="693"/>
      <c r="P62" s="692"/>
      <c r="Q62" s="693"/>
      <c r="R62" s="692"/>
      <c r="S62" s="693"/>
      <c r="T62" s="432"/>
      <c r="U62" s="112">
        <f t="shared" si="9"/>
        <v>0</v>
      </c>
      <c r="V62" s="398">
        <v>10</v>
      </c>
      <c r="W62" s="77">
        <f t="shared" si="10"/>
        <v>0</v>
      </c>
      <c r="X62" s="243"/>
      <c r="Y62" s="214"/>
      <c r="Z62" s="419"/>
      <c r="AA62" s="214"/>
      <c r="AB62" s="47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214"/>
      <c r="BK62" s="214"/>
      <c r="BL62" s="214"/>
      <c r="BM62" s="214"/>
      <c r="BN62" s="214"/>
      <c r="BO62" s="214"/>
      <c r="BP62" s="214"/>
      <c r="BQ62" s="214"/>
      <c r="BR62" s="214"/>
      <c r="BS62" s="214"/>
      <c r="BT62" s="214"/>
      <c r="BU62" s="214"/>
      <c r="BV62" s="214"/>
      <c r="BW62" s="214"/>
      <c r="BX62" s="214"/>
      <c r="BY62" s="214"/>
      <c r="BZ62" s="214"/>
      <c r="CA62" s="214"/>
      <c r="CB62" s="214"/>
      <c r="CC62" s="214"/>
      <c r="CD62" s="214"/>
      <c r="CE62" s="214"/>
      <c r="CF62" s="214"/>
      <c r="CG62" s="214"/>
      <c r="CH62" s="214"/>
    </row>
    <row r="63" spans="1:86" s="1" customFormat="1" ht="21" customHeight="1" thickTop="1" thickBot="1" x14ac:dyDescent="0.25">
      <c r="A63" s="364"/>
      <c r="B63" s="9"/>
      <c r="C63" s="162"/>
      <c r="D63" s="656" t="s">
        <v>173</v>
      </c>
      <c r="E63" s="682"/>
      <c r="F63" s="682"/>
      <c r="G63" s="682"/>
      <c r="H63" s="682"/>
      <c r="I63" s="682"/>
      <c r="J63" s="682"/>
      <c r="K63" s="682"/>
      <c r="L63" s="682"/>
      <c r="M63" s="682"/>
      <c r="N63" s="682"/>
      <c r="O63" s="682"/>
      <c r="P63" s="682"/>
      <c r="Q63" s="682"/>
      <c r="R63" s="682"/>
      <c r="S63" s="682"/>
      <c r="T63" s="691"/>
      <c r="U63" s="35">
        <f>SUM(U54:U62)</f>
        <v>0</v>
      </c>
      <c r="V63" s="434">
        <f>SUM(V54:V62)</f>
        <v>50</v>
      </c>
      <c r="W63" s="77"/>
      <c r="X63" s="197"/>
      <c r="Y63" s="214"/>
      <c r="Z63" s="419"/>
      <c r="AA63" s="214"/>
      <c r="AB63" s="474"/>
      <c r="AC63" s="214"/>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4"/>
      <c r="BQ63" s="214"/>
      <c r="BR63" s="214"/>
      <c r="BS63" s="214"/>
      <c r="BT63" s="214"/>
      <c r="BU63" s="214"/>
      <c r="BV63" s="214"/>
      <c r="BW63" s="214"/>
      <c r="BX63" s="214"/>
      <c r="BY63" s="214"/>
      <c r="BZ63" s="214"/>
      <c r="CA63" s="214"/>
      <c r="CB63" s="214"/>
      <c r="CC63" s="214"/>
      <c r="CD63" s="214"/>
      <c r="CE63" s="214"/>
      <c r="CF63" s="214"/>
      <c r="CG63" s="214"/>
      <c r="CH63" s="214"/>
    </row>
    <row r="64" spans="1:86" s="1" customFormat="1" ht="21" customHeight="1" thickBot="1" x14ac:dyDescent="0.25">
      <c r="A64" s="355"/>
      <c r="B64" s="239"/>
      <c r="C64" s="411" t="s">
        <v>281</v>
      </c>
      <c r="D64" s="873"/>
      <c r="E64" s="659"/>
      <c r="F64" s="687">
        <f>IF(T54="na",15, 20)</f>
        <v>15</v>
      </c>
      <c r="G64" s="688"/>
      <c r="H64" s="688"/>
      <c r="I64" s="688"/>
      <c r="J64" s="688"/>
      <c r="K64" s="688"/>
      <c r="L64" s="688"/>
      <c r="M64" s="688"/>
      <c r="N64" s="688"/>
      <c r="O64" s="688"/>
      <c r="P64" s="688"/>
      <c r="Q64" s="688"/>
      <c r="R64" s="688"/>
      <c r="S64" s="688"/>
      <c r="T64" s="688"/>
      <c r="U64" s="688"/>
      <c r="V64" s="689"/>
      <c r="W64" s="77"/>
      <c r="X64" s="197"/>
      <c r="Y64" s="214"/>
      <c r="Z64" s="419"/>
      <c r="AA64" s="214"/>
      <c r="AB64" s="474"/>
      <c r="AC64" s="214"/>
      <c r="AD64" s="214"/>
      <c r="AE64" s="214"/>
      <c r="AF64" s="214"/>
      <c r="AG64" s="214"/>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4"/>
      <c r="BQ64" s="214"/>
      <c r="BR64" s="214"/>
      <c r="BS64" s="214"/>
      <c r="BT64" s="214"/>
      <c r="BU64" s="214"/>
      <c r="BV64" s="214"/>
      <c r="BW64" s="214"/>
      <c r="BX64" s="214"/>
      <c r="BY64" s="214"/>
      <c r="BZ64" s="214"/>
      <c r="CA64" s="214"/>
      <c r="CB64" s="214"/>
      <c r="CC64" s="214"/>
      <c r="CD64" s="214"/>
      <c r="CE64" s="214"/>
      <c r="CF64" s="214"/>
      <c r="CG64" s="214"/>
      <c r="CH64" s="214"/>
    </row>
    <row r="65" spans="1:86" s="1" customFormat="1" ht="30" customHeight="1" thickBot="1" x14ac:dyDescent="0.25">
      <c r="A65" s="504"/>
      <c r="B65" s="252" t="s">
        <v>674</v>
      </c>
      <c r="C65" s="337" t="s">
        <v>675</v>
      </c>
      <c r="D65" s="42"/>
      <c r="E65" s="54"/>
      <c r="F65" s="43"/>
      <c r="G65" s="67"/>
      <c r="H65" s="42"/>
      <c r="I65" s="54"/>
      <c r="J65" s="180"/>
      <c r="K65" s="67"/>
      <c r="L65" s="42"/>
      <c r="M65" s="83"/>
      <c r="N65" s="42"/>
      <c r="O65" s="85"/>
      <c r="P65" s="82"/>
      <c r="Q65" s="509"/>
      <c r="R65" s="82"/>
      <c r="S65" s="83"/>
      <c r="T65" s="88"/>
      <c r="U65" s="69"/>
      <c r="V65" s="372"/>
      <c r="W65" s="77"/>
      <c r="X65" s="197"/>
      <c r="Y65" s="214"/>
      <c r="Z65" s="217"/>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4"/>
      <c r="BQ65" s="214"/>
      <c r="BR65" s="214"/>
      <c r="BS65" s="214"/>
      <c r="BT65" s="214"/>
      <c r="BU65" s="214"/>
      <c r="BV65" s="214"/>
      <c r="BW65" s="214"/>
      <c r="BX65" s="214"/>
      <c r="BY65" s="214"/>
      <c r="BZ65" s="214"/>
      <c r="CA65" s="214"/>
      <c r="CB65" s="214"/>
      <c r="CC65" s="214"/>
      <c r="CD65" s="214"/>
      <c r="CE65" s="214"/>
      <c r="CF65" s="214"/>
      <c r="CG65" s="214"/>
      <c r="CH65" s="214"/>
    </row>
    <row r="66" spans="1:86" s="1" customFormat="1" ht="27.95" customHeight="1" x14ac:dyDescent="0.2">
      <c r="A66" s="510"/>
      <c r="B66" s="442"/>
      <c r="C66" s="511" t="s">
        <v>676</v>
      </c>
      <c r="D66" s="910"/>
      <c r="E66" s="911"/>
      <c r="F66" s="911"/>
      <c r="G66" s="911"/>
      <c r="H66" s="911"/>
      <c r="I66" s="911"/>
      <c r="J66" s="911"/>
      <c r="K66" s="911"/>
      <c r="L66" s="911"/>
      <c r="M66" s="911"/>
      <c r="N66" s="911"/>
      <c r="O66" s="911"/>
      <c r="P66" s="911"/>
      <c r="Q66" s="911"/>
      <c r="R66" s="911"/>
      <c r="S66" s="911"/>
      <c r="T66" s="911"/>
      <c r="U66" s="911"/>
      <c r="V66" s="912"/>
      <c r="W66" s="77"/>
      <c r="X66" s="197"/>
      <c r="Y66" s="214"/>
      <c r="Z66" s="217"/>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c r="BI66" s="214"/>
      <c r="BJ66" s="214"/>
      <c r="BK66" s="214"/>
      <c r="BL66" s="214"/>
      <c r="BM66" s="214"/>
      <c r="BN66" s="214"/>
      <c r="BO66" s="214"/>
      <c r="BP66" s="214"/>
      <c r="BQ66" s="214"/>
      <c r="BR66" s="214"/>
      <c r="BS66" s="214"/>
      <c r="BT66" s="214"/>
      <c r="BU66" s="214"/>
      <c r="BV66" s="214"/>
      <c r="BW66" s="214"/>
      <c r="BX66" s="214"/>
      <c r="BY66" s="214"/>
      <c r="BZ66" s="214"/>
      <c r="CA66" s="214"/>
      <c r="CB66" s="214"/>
      <c r="CC66" s="214"/>
      <c r="CD66" s="214"/>
      <c r="CE66" s="214"/>
      <c r="CF66" s="214"/>
      <c r="CG66" s="214"/>
      <c r="CH66" s="214"/>
    </row>
    <row r="67" spans="1:86" s="1" customFormat="1" ht="27.95" customHeight="1" x14ac:dyDescent="0.2">
      <c r="A67" s="510"/>
      <c r="B67" s="249" t="s">
        <v>677</v>
      </c>
      <c r="C67" s="122" t="s">
        <v>742</v>
      </c>
      <c r="D67" s="666"/>
      <c r="E67" s="667"/>
      <c r="F67" s="666"/>
      <c r="G67" s="667"/>
      <c r="H67" s="666"/>
      <c r="I67" s="667"/>
      <c r="J67" s="666"/>
      <c r="K67" s="667"/>
      <c r="L67" s="666"/>
      <c r="M67" s="667"/>
      <c r="N67" s="666"/>
      <c r="O67" s="667"/>
      <c r="P67" s="666"/>
      <c r="Q67" s="667"/>
      <c r="R67" s="666"/>
      <c r="S67" s="667"/>
      <c r="T67" s="432"/>
      <c r="U67" s="116">
        <f>IF(OR(D67="s",F67="s",H67="s",J67="s",L67="s",N67="s",P67="s",R67="s"), 0, IF(OR(D67="a",F67="a",H67="a",J67="a",L67="a",N67="a",P67="a",R67="a"),V67,0))</f>
        <v>0</v>
      </c>
      <c r="V67" s="397">
        <v>10</v>
      </c>
      <c r="W67" s="77">
        <f>COUNTIF(D67:S67,"a")+COUNTIF(D67:S67,"s")</f>
        <v>0</v>
      </c>
      <c r="X67" s="243"/>
      <c r="Y67" s="214"/>
      <c r="Z67" s="217" t="s">
        <v>31</v>
      </c>
      <c r="AA67" s="214"/>
      <c r="AB67" s="214"/>
      <c r="AC67" s="214"/>
      <c r="AD67" s="214"/>
      <c r="AE67" s="214"/>
      <c r="AF67" s="214"/>
      <c r="AG67" s="214"/>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c r="BI67" s="214"/>
      <c r="BJ67" s="214"/>
      <c r="BK67" s="214"/>
      <c r="BL67" s="214"/>
      <c r="BM67" s="214"/>
      <c r="BN67" s="214"/>
      <c r="BO67" s="214"/>
      <c r="BP67" s="214"/>
      <c r="BQ67" s="214"/>
      <c r="BR67" s="214"/>
      <c r="BS67" s="214"/>
      <c r="BT67" s="214"/>
      <c r="BU67" s="214"/>
      <c r="BV67" s="214"/>
      <c r="BW67" s="214"/>
      <c r="BX67" s="214"/>
      <c r="BY67" s="214"/>
      <c r="BZ67" s="214"/>
      <c r="CA67" s="214"/>
      <c r="CB67" s="214"/>
      <c r="CC67" s="214"/>
      <c r="CD67" s="214"/>
      <c r="CE67" s="214"/>
      <c r="CF67" s="214"/>
      <c r="CG67" s="214"/>
      <c r="CH67" s="214"/>
    </row>
    <row r="68" spans="1:86" s="1" customFormat="1" ht="45" customHeight="1" x14ac:dyDescent="0.2">
      <c r="A68" s="510"/>
      <c r="B68" s="241" t="s">
        <v>678</v>
      </c>
      <c r="C68" s="126" t="s">
        <v>743</v>
      </c>
      <c r="D68" s="639"/>
      <c r="E68" s="663"/>
      <c r="F68" s="639"/>
      <c r="G68" s="663"/>
      <c r="H68" s="639"/>
      <c r="I68" s="663"/>
      <c r="J68" s="639"/>
      <c r="K68" s="663"/>
      <c r="L68" s="639"/>
      <c r="M68" s="663"/>
      <c r="N68" s="639"/>
      <c r="O68" s="663"/>
      <c r="P68" s="639"/>
      <c r="Q68" s="663"/>
      <c r="R68" s="639"/>
      <c r="S68" s="663"/>
      <c r="T68" s="432"/>
      <c r="U68" s="112">
        <f t="shared" ref="U68:U77" si="11">IF(OR(D68="s",F68="s",H68="s",J68="s",L68="s",N68="s",P68="s",R68="s"), 0, IF(OR(D68="a",F68="a",H68="a",J68="a",L68="a",N68="a",P68="a",R68="a"),V68,0))</f>
        <v>0</v>
      </c>
      <c r="V68" s="398">
        <v>5</v>
      </c>
      <c r="W68" s="77">
        <f t="shared" ref="W68:W76" si="12">COUNTIF(D68:S68,"a")+COUNTIF(D68:S68,"s")</f>
        <v>0</v>
      </c>
      <c r="X68" s="243"/>
      <c r="Y68" s="214"/>
      <c r="Z68" s="217"/>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214"/>
      <c r="CH68" s="214"/>
    </row>
    <row r="69" spans="1:86" s="1" customFormat="1" ht="45" customHeight="1" x14ac:dyDescent="0.2">
      <c r="A69" s="510"/>
      <c r="B69" s="241" t="s">
        <v>679</v>
      </c>
      <c r="C69" s="126" t="s">
        <v>744</v>
      </c>
      <c r="D69" s="639"/>
      <c r="E69" s="663"/>
      <c r="F69" s="639"/>
      <c r="G69" s="663"/>
      <c r="H69" s="639"/>
      <c r="I69" s="663"/>
      <c r="J69" s="639"/>
      <c r="K69" s="663"/>
      <c r="L69" s="639"/>
      <c r="M69" s="663"/>
      <c r="N69" s="639"/>
      <c r="O69" s="663"/>
      <c r="P69" s="639"/>
      <c r="Q69" s="663"/>
      <c r="R69" s="639"/>
      <c r="S69" s="663"/>
      <c r="T69" s="432"/>
      <c r="U69" s="112">
        <f t="shared" si="11"/>
        <v>0</v>
      </c>
      <c r="V69" s="398">
        <v>5</v>
      </c>
      <c r="W69" s="77">
        <f t="shared" si="12"/>
        <v>0</v>
      </c>
      <c r="X69" s="243"/>
      <c r="Y69" s="214"/>
      <c r="Z69" s="217"/>
      <c r="AA69" s="214"/>
      <c r="AB69" s="214"/>
      <c r="AC69" s="214"/>
      <c r="AD69" s="214"/>
      <c r="AE69" s="214"/>
      <c r="AF69" s="214"/>
      <c r="AG69" s="214"/>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c r="BI69" s="214"/>
      <c r="BJ69" s="214"/>
      <c r="BK69" s="214"/>
      <c r="BL69" s="214"/>
      <c r="BM69" s="214"/>
      <c r="BN69" s="214"/>
      <c r="BO69" s="214"/>
      <c r="BP69" s="214"/>
      <c r="BQ69" s="214"/>
      <c r="BR69" s="214"/>
      <c r="BS69" s="214"/>
      <c r="BT69" s="214"/>
      <c r="BU69" s="214"/>
      <c r="BV69" s="214"/>
      <c r="BW69" s="214"/>
      <c r="BX69" s="214"/>
      <c r="BY69" s="214"/>
      <c r="BZ69" s="214"/>
      <c r="CA69" s="214"/>
      <c r="CB69" s="214"/>
      <c r="CC69" s="214"/>
      <c r="CD69" s="214"/>
      <c r="CE69" s="214"/>
      <c r="CF69" s="214"/>
      <c r="CG69" s="214"/>
      <c r="CH69" s="214"/>
    </row>
    <row r="70" spans="1:86" s="1" customFormat="1" ht="27.95" customHeight="1" x14ac:dyDescent="0.2">
      <c r="A70" s="510"/>
      <c r="B70" s="259" t="s">
        <v>680</v>
      </c>
      <c r="C70" s="146" t="s">
        <v>745</v>
      </c>
      <c r="D70" s="651"/>
      <c r="E70" s="671"/>
      <c r="F70" s="651"/>
      <c r="G70" s="671"/>
      <c r="H70" s="651"/>
      <c r="I70" s="671"/>
      <c r="J70" s="651"/>
      <c r="K70" s="671"/>
      <c r="L70" s="651"/>
      <c r="M70" s="671"/>
      <c r="N70" s="651"/>
      <c r="O70" s="671"/>
      <c r="P70" s="651"/>
      <c r="Q70" s="671"/>
      <c r="R70" s="651"/>
      <c r="S70" s="671"/>
      <c r="T70" s="512"/>
      <c r="U70" s="114">
        <f t="shared" si="11"/>
        <v>0</v>
      </c>
      <c r="V70" s="400">
        <v>5</v>
      </c>
      <c r="W70" s="77">
        <f t="shared" si="12"/>
        <v>0</v>
      </c>
      <c r="X70" s="243"/>
      <c r="Y70" s="214"/>
      <c r="Z70" s="217"/>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4"/>
      <c r="BQ70" s="214"/>
      <c r="BR70" s="214"/>
      <c r="BS70" s="214"/>
      <c r="BT70" s="214"/>
      <c r="BU70" s="214"/>
      <c r="BV70" s="214"/>
      <c r="BW70" s="214"/>
      <c r="BX70" s="214"/>
      <c r="BY70" s="214"/>
      <c r="BZ70" s="214"/>
      <c r="CA70" s="214"/>
      <c r="CB70" s="214"/>
      <c r="CC70" s="214"/>
      <c r="CD70" s="214"/>
      <c r="CE70" s="214"/>
      <c r="CF70" s="214"/>
      <c r="CG70" s="214"/>
      <c r="CH70" s="214"/>
    </row>
    <row r="71" spans="1:86" s="1" customFormat="1" ht="27.95" customHeight="1" x14ac:dyDescent="0.2">
      <c r="A71" s="510"/>
      <c r="B71" s="241"/>
      <c r="C71" s="599" t="s">
        <v>681</v>
      </c>
      <c r="D71" s="876"/>
      <c r="E71" s="877"/>
      <c r="F71" s="877"/>
      <c r="G71" s="877"/>
      <c r="H71" s="877"/>
      <c r="I71" s="877"/>
      <c r="J71" s="877"/>
      <c r="K71" s="877"/>
      <c r="L71" s="877"/>
      <c r="M71" s="877"/>
      <c r="N71" s="877"/>
      <c r="O71" s="877"/>
      <c r="P71" s="877"/>
      <c r="Q71" s="877"/>
      <c r="R71" s="877"/>
      <c r="S71" s="877"/>
      <c r="T71" s="877"/>
      <c r="U71" s="877"/>
      <c r="V71" s="878"/>
      <c r="W71" s="77"/>
      <c r="X71" s="197"/>
      <c r="Y71" s="214"/>
      <c r="Z71" s="217"/>
      <c r="AA71" s="214"/>
      <c r="AB71" s="214"/>
      <c r="AC71" s="214"/>
      <c r="AD71" s="214"/>
      <c r="AE71" s="214"/>
      <c r="AF71" s="214"/>
      <c r="AG71" s="214"/>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4"/>
      <c r="BQ71" s="214"/>
      <c r="BR71" s="214"/>
      <c r="BS71" s="214"/>
      <c r="BT71" s="214"/>
      <c r="BU71" s="214"/>
      <c r="BV71" s="214"/>
      <c r="BW71" s="214"/>
      <c r="BX71" s="214"/>
      <c r="BY71" s="214"/>
      <c r="BZ71" s="214"/>
      <c r="CA71" s="214"/>
      <c r="CB71" s="214"/>
      <c r="CC71" s="214"/>
      <c r="CD71" s="214"/>
      <c r="CE71" s="214"/>
      <c r="CF71" s="214"/>
      <c r="CG71" s="214"/>
      <c r="CH71" s="214"/>
    </row>
    <row r="72" spans="1:86" s="1" customFormat="1" ht="27.95" customHeight="1" x14ac:dyDescent="0.2">
      <c r="A72" s="510"/>
      <c r="B72" s="241"/>
      <c r="C72" s="599" t="s">
        <v>682</v>
      </c>
      <c r="D72" s="876"/>
      <c r="E72" s="877"/>
      <c r="F72" s="877"/>
      <c r="G72" s="877"/>
      <c r="H72" s="877"/>
      <c r="I72" s="877"/>
      <c r="J72" s="877"/>
      <c r="K72" s="877"/>
      <c r="L72" s="877"/>
      <c r="M72" s="877"/>
      <c r="N72" s="877"/>
      <c r="O72" s="877"/>
      <c r="P72" s="877"/>
      <c r="Q72" s="877"/>
      <c r="R72" s="877"/>
      <c r="S72" s="877"/>
      <c r="T72" s="877"/>
      <c r="U72" s="877"/>
      <c r="V72" s="878"/>
      <c r="W72" s="77"/>
      <c r="X72" s="197"/>
      <c r="Y72" s="214"/>
      <c r="Z72" s="217"/>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c r="BI72" s="214"/>
      <c r="BJ72" s="214"/>
      <c r="BK72" s="214"/>
      <c r="BL72" s="214"/>
      <c r="BM72" s="214"/>
      <c r="BN72" s="214"/>
      <c r="BO72" s="214"/>
      <c r="BP72" s="214"/>
      <c r="BQ72" s="214"/>
      <c r="BR72" s="214"/>
      <c r="BS72" s="214"/>
      <c r="BT72" s="214"/>
      <c r="BU72" s="214"/>
      <c r="BV72" s="214"/>
      <c r="BW72" s="214"/>
      <c r="BX72" s="214"/>
      <c r="BY72" s="214"/>
      <c r="BZ72" s="214"/>
      <c r="CA72" s="214"/>
      <c r="CB72" s="214"/>
      <c r="CC72" s="214"/>
      <c r="CD72" s="214"/>
      <c r="CE72" s="214"/>
      <c r="CF72" s="214"/>
      <c r="CG72" s="214"/>
      <c r="CH72" s="214"/>
    </row>
    <row r="73" spans="1:86" s="1" customFormat="1" ht="45" customHeight="1" x14ac:dyDescent="0.2">
      <c r="A73" s="510"/>
      <c r="B73" s="249" t="s">
        <v>683</v>
      </c>
      <c r="C73" s="122" t="s">
        <v>746</v>
      </c>
      <c r="D73" s="666"/>
      <c r="E73" s="667"/>
      <c r="F73" s="666"/>
      <c r="G73" s="667"/>
      <c r="H73" s="666"/>
      <c r="I73" s="667"/>
      <c r="J73" s="666"/>
      <c r="K73" s="667"/>
      <c r="L73" s="666"/>
      <c r="M73" s="667"/>
      <c r="N73" s="666"/>
      <c r="O73" s="667"/>
      <c r="P73" s="666"/>
      <c r="Q73" s="667"/>
      <c r="R73" s="666"/>
      <c r="S73" s="667"/>
      <c r="T73" s="432"/>
      <c r="U73" s="116">
        <f t="shared" si="11"/>
        <v>0</v>
      </c>
      <c r="V73" s="397">
        <v>5</v>
      </c>
      <c r="W73" s="77">
        <f t="shared" si="12"/>
        <v>0</v>
      </c>
      <c r="X73" s="243"/>
      <c r="Y73" s="214"/>
      <c r="Z73" s="217"/>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c r="BI73" s="214"/>
      <c r="BJ73" s="214"/>
      <c r="BK73" s="214"/>
      <c r="BL73" s="214"/>
      <c r="BM73" s="214"/>
      <c r="BN73" s="214"/>
      <c r="BO73" s="214"/>
      <c r="BP73" s="214"/>
      <c r="BQ73" s="214"/>
      <c r="BR73" s="214"/>
      <c r="BS73" s="214"/>
      <c r="BT73" s="214"/>
      <c r="BU73" s="214"/>
      <c r="BV73" s="214"/>
      <c r="BW73" s="214"/>
      <c r="BX73" s="214"/>
      <c r="BY73" s="214"/>
      <c r="BZ73" s="214"/>
      <c r="CA73" s="214"/>
      <c r="CB73" s="214"/>
      <c r="CC73" s="214"/>
      <c r="CD73" s="214"/>
      <c r="CE73" s="214"/>
      <c r="CF73" s="214"/>
      <c r="CG73" s="214"/>
      <c r="CH73" s="214"/>
    </row>
    <row r="74" spans="1:86" s="1" customFormat="1" ht="67.7" customHeight="1" x14ac:dyDescent="0.2">
      <c r="A74" s="510"/>
      <c r="B74" s="259" t="s">
        <v>684</v>
      </c>
      <c r="C74" s="146" t="s">
        <v>747</v>
      </c>
      <c r="D74" s="651"/>
      <c r="E74" s="671"/>
      <c r="F74" s="651"/>
      <c r="G74" s="671"/>
      <c r="H74" s="651"/>
      <c r="I74" s="671"/>
      <c r="J74" s="651"/>
      <c r="K74" s="671"/>
      <c r="L74" s="651"/>
      <c r="M74" s="671"/>
      <c r="N74" s="651"/>
      <c r="O74" s="671"/>
      <c r="P74" s="651"/>
      <c r="Q74" s="671"/>
      <c r="R74" s="651"/>
      <c r="S74" s="671"/>
      <c r="T74" s="512"/>
      <c r="U74" s="114">
        <f t="shared" si="11"/>
        <v>0</v>
      </c>
      <c r="V74" s="513">
        <v>5</v>
      </c>
      <c r="W74" s="77">
        <f t="shared" si="12"/>
        <v>0</v>
      </c>
      <c r="X74" s="243"/>
      <c r="Y74" s="214"/>
      <c r="Z74" s="217"/>
      <c r="AA74" s="214"/>
      <c r="AB74" s="214"/>
      <c r="AC74" s="214"/>
      <c r="AD74" s="214"/>
      <c r="AE74" s="214"/>
      <c r="AF74" s="214"/>
      <c r="AG74" s="214"/>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c r="BI74" s="214"/>
      <c r="BJ74" s="214"/>
      <c r="BK74" s="214"/>
      <c r="BL74" s="214"/>
      <c r="BM74" s="214"/>
      <c r="BN74" s="214"/>
      <c r="BO74" s="214"/>
      <c r="BP74" s="214"/>
      <c r="BQ74" s="214"/>
      <c r="BR74" s="214"/>
      <c r="BS74" s="214"/>
      <c r="BT74" s="214"/>
      <c r="BU74" s="214"/>
      <c r="BV74" s="214"/>
      <c r="BW74" s="214"/>
      <c r="BX74" s="214"/>
      <c r="BY74" s="214"/>
      <c r="BZ74" s="214"/>
      <c r="CA74" s="214"/>
      <c r="CB74" s="214"/>
      <c r="CC74" s="214"/>
      <c r="CD74" s="214"/>
      <c r="CE74" s="214"/>
      <c r="CF74" s="214"/>
      <c r="CG74" s="214"/>
      <c r="CH74" s="214"/>
    </row>
    <row r="75" spans="1:86" s="1" customFormat="1" ht="27.95" customHeight="1" x14ac:dyDescent="0.2">
      <c r="A75" s="510"/>
      <c r="B75" s="241"/>
      <c r="C75" s="599" t="s">
        <v>685</v>
      </c>
      <c r="D75" s="876"/>
      <c r="E75" s="877"/>
      <c r="F75" s="877"/>
      <c r="G75" s="877"/>
      <c r="H75" s="877"/>
      <c r="I75" s="877"/>
      <c r="J75" s="877"/>
      <c r="K75" s="877"/>
      <c r="L75" s="877"/>
      <c r="M75" s="877"/>
      <c r="N75" s="877"/>
      <c r="O75" s="877"/>
      <c r="P75" s="877"/>
      <c r="Q75" s="877"/>
      <c r="R75" s="877"/>
      <c r="S75" s="877"/>
      <c r="T75" s="877"/>
      <c r="U75" s="877"/>
      <c r="V75" s="878"/>
      <c r="W75" s="77"/>
      <c r="X75" s="197"/>
      <c r="Y75" s="214"/>
      <c r="Z75" s="217"/>
      <c r="AA75" s="214"/>
      <c r="AB75" s="214"/>
      <c r="AC75" s="214"/>
      <c r="AD75" s="214"/>
      <c r="AE75" s="214"/>
      <c r="AF75" s="214"/>
      <c r="AG75" s="214"/>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c r="BI75" s="214"/>
      <c r="BJ75" s="214"/>
      <c r="BK75" s="214"/>
      <c r="BL75" s="214"/>
      <c r="BM75" s="214"/>
      <c r="BN75" s="214"/>
      <c r="BO75" s="214"/>
      <c r="BP75" s="214"/>
      <c r="BQ75" s="214"/>
      <c r="BR75" s="214"/>
      <c r="BS75" s="214"/>
      <c r="BT75" s="214"/>
      <c r="BU75" s="214"/>
      <c r="BV75" s="214"/>
      <c r="BW75" s="214"/>
      <c r="BX75" s="214"/>
      <c r="BY75" s="214"/>
      <c r="BZ75" s="214"/>
      <c r="CA75" s="214"/>
      <c r="CB75" s="214"/>
      <c r="CC75" s="214"/>
      <c r="CD75" s="214"/>
      <c r="CE75" s="214"/>
      <c r="CF75" s="214"/>
      <c r="CG75" s="214"/>
      <c r="CH75" s="214"/>
    </row>
    <row r="76" spans="1:86" s="1" customFormat="1" ht="27.95" customHeight="1" x14ac:dyDescent="0.2">
      <c r="A76" s="510"/>
      <c r="B76" s="249" t="s">
        <v>686</v>
      </c>
      <c r="C76" s="122" t="s">
        <v>748</v>
      </c>
      <c r="D76" s="666"/>
      <c r="E76" s="667"/>
      <c r="F76" s="666"/>
      <c r="G76" s="667"/>
      <c r="H76" s="666"/>
      <c r="I76" s="667"/>
      <c r="J76" s="666"/>
      <c r="K76" s="667"/>
      <c r="L76" s="666"/>
      <c r="M76" s="667"/>
      <c r="N76" s="666"/>
      <c r="O76" s="667"/>
      <c r="P76" s="666"/>
      <c r="Q76" s="667"/>
      <c r="R76" s="666"/>
      <c r="S76" s="667"/>
      <c r="T76" s="432"/>
      <c r="U76" s="116">
        <f t="shared" si="11"/>
        <v>0</v>
      </c>
      <c r="V76" s="397">
        <v>10</v>
      </c>
      <c r="W76" s="77">
        <f t="shared" si="12"/>
        <v>0</v>
      </c>
      <c r="X76" s="243"/>
      <c r="Y76" s="214"/>
      <c r="Z76" s="217"/>
      <c r="AA76" s="214"/>
      <c r="AB76" s="214"/>
      <c r="AC76" s="214"/>
      <c r="AD76" s="214"/>
      <c r="AE76" s="214"/>
      <c r="AF76" s="214"/>
      <c r="AG76" s="214"/>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c r="BI76" s="214"/>
      <c r="BJ76" s="214"/>
      <c r="BK76" s="214"/>
      <c r="BL76" s="214"/>
      <c r="BM76" s="214"/>
      <c r="BN76" s="214"/>
      <c r="BO76" s="214"/>
      <c r="BP76" s="214"/>
      <c r="BQ76" s="214"/>
      <c r="BR76" s="214"/>
      <c r="BS76" s="214"/>
      <c r="BT76" s="214"/>
      <c r="BU76" s="214"/>
      <c r="BV76" s="214"/>
      <c r="BW76" s="214"/>
      <c r="BX76" s="214"/>
      <c r="BY76" s="214"/>
      <c r="BZ76" s="214"/>
      <c r="CA76" s="214"/>
      <c r="CB76" s="214"/>
      <c r="CC76" s="214"/>
      <c r="CD76" s="214"/>
      <c r="CE76" s="214"/>
      <c r="CF76" s="214"/>
      <c r="CG76" s="214"/>
      <c r="CH76" s="214"/>
    </row>
    <row r="77" spans="1:86" s="1" customFormat="1" ht="106.5" customHeight="1" thickBot="1" x14ac:dyDescent="0.25">
      <c r="A77" s="510"/>
      <c r="B77" s="241" t="s">
        <v>687</v>
      </c>
      <c r="C77" s="126" t="s">
        <v>749</v>
      </c>
      <c r="D77" s="639"/>
      <c r="E77" s="663"/>
      <c r="F77" s="639"/>
      <c r="G77" s="663"/>
      <c r="H77" s="639"/>
      <c r="I77" s="663"/>
      <c r="J77" s="639"/>
      <c r="K77" s="663"/>
      <c r="L77" s="639"/>
      <c r="M77" s="663"/>
      <c r="N77" s="639"/>
      <c r="O77" s="663"/>
      <c r="P77" s="639"/>
      <c r="Q77" s="663"/>
      <c r="R77" s="639"/>
      <c r="S77" s="663"/>
      <c r="T77" s="432"/>
      <c r="U77" s="112">
        <f t="shared" si="11"/>
        <v>0</v>
      </c>
      <c r="V77" s="398">
        <f>IF(T77="na", 0,5)</f>
        <v>5</v>
      </c>
      <c r="W77" s="77">
        <f>COUNTIF(D77:S77,"a")+COUNTIF(D77:S77,"s")</f>
        <v>0</v>
      </c>
      <c r="X77" s="243"/>
      <c r="Y77" s="214"/>
      <c r="Z77" s="217"/>
      <c r="AA77" s="214"/>
      <c r="AB77" s="214"/>
      <c r="AC77" s="214"/>
      <c r="AD77" s="214"/>
      <c r="AE77" s="214"/>
      <c r="AF77" s="214"/>
      <c r="AG77" s="214"/>
      <c r="AH77" s="214"/>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c r="BI77" s="214"/>
      <c r="BJ77" s="214"/>
      <c r="BK77" s="214"/>
      <c r="BL77" s="214"/>
      <c r="BM77" s="214"/>
      <c r="BN77" s="214"/>
      <c r="BO77" s="214"/>
      <c r="BP77" s="214"/>
      <c r="BQ77" s="214"/>
      <c r="BR77" s="214"/>
      <c r="BS77" s="214"/>
      <c r="BT77" s="214"/>
      <c r="BU77" s="214"/>
      <c r="BV77" s="214"/>
      <c r="BW77" s="214"/>
      <c r="BX77" s="214"/>
      <c r="BY77" s="214"/>
      <c r="BZ77" s="214"/>
      <c r="CA77" s="214"/>
      <c r="CB77" s="214"/>
      <c r="CC77" s="214"/>
      <c r="CD77" s="214"/>
      <c r="CE77" s="214"/>
      <c r="CF77" s="214"/>
      <c r="CG77" s="214"/>
      <c r="CH77" s="214"/>
    </row>
    <row r="78" spans="1:86" s="1" customFormat="1" ht="21" customHeight="1" thickTop="1" thickBot="1" x14ac:dyDescent="0.25">
      <c r="A78" s="364"/>
      <c r="B78" s="9"/>
      <c r="C78" s="162"/>
      <c r="D78" s="656" t="s">
        <v>173</v>
      </c>
      <c r="E78" s="682"/>
      <c r="F78" s="682"/>
      <c r="G78" s="682"/>
      <c r="H78" s="682"/>
      <c r="I78" s="682"/>
      <c r="J78" s="682"/>
      <c r="K78" s="682"/>
      <c r="L78" s="682"/>
      <c r="M78" s="682"/>
      <c r="N78" s="682"/>
      <c r="O78" s="682"/>
      <c r="P78" s="682"/>
      <c r="Q78" s="682"/>
      <c r="R78" s="682"/>
      <c r="S78" s="682"/>
      <c r="T78" s="691"/>
      <c r="U78" s="183">
        <f>SUM(U67:U77)</f>
        <v>0</v>
      </c>
      <c r="V78" s="434">
        <f>SUM(V67:V77)</f>
        <v>50</v>
      </c>
      <c r="W78" s="77"/>
      <c r="X78" s="197"/>
      <c r="Y78" s="214"/>
      <c r="Z78" s="217"/>
      <c r="AA78" s="214"/>
      <c r="AB78" s="214"/>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c r="BI78" s="214"/>
      <c r="BJ78" s="214"/>
      <c r="BK78" s="214"/>
      <c r="BL78" s="214"/>
      <c r="BM78" s="214"/>
      <c r="BN78" s="214"/>
      <c r="BO78" s="214"/>
      <c r="BP78" s="214"/>
      <c r="BQ78" s="214"/>
      <c r="BR78" s="214"/>
      <c r="BS78" s="214"/>
      <c r="BT78" s="214"/>
      <c r="BU78" s="214"/>
      <c r="BV78" s="214"/>
      <c r="BW78" s="214"/>
      <c r="BX78" s="214"/>
      <c r="BY78" s="214"/>
      <c r="BZ78" s="214"/>
      <c r="CA78" s="214"/>
      <c r="CB78" s="214"/>
      <c r="CC78" s="214"/>
      <c r="CD78" s="214"/>
      <c r="CE78" s="214"/>
      <c r="CF78" s="214"/>
      <c r="CG78" s="214"/>
      <c r="CH78" s="214"/>
    </row>
    <row r="79" spans="1:86" s="1" customFormat="1" ht="21" customHeight="1" thickBot="1" x14ac:dyDescent="0.25">
      <c r="A79" s="355"/>
      <c r="B79" s="239"/>
      <c r="C79" s="411" t="s">
        <v>281</v>
      </c>
      <c r="D79" s="873"/>
      <c r="E79" s="659"/>
      <c r="F79" s="759">
        <v>10</v>
      </c>
      <c r="G79" s="760"/>
      <c r="H79" s="760"/>
      <c r="I79" s="760"/>
      <c r="J79" s="760"/>
      <c r="K79" s="760"/>
      <c r="L79" s="760"/>
      <c r="M79" s="760"/>
      <c r="N79" s="760"/>
      <c r="O79" s="760"/>
      <c r="P79" s="760"/>
      <c r="Q79" s="760"/>
      <c r="R79" s="760"/>
      <c r="S79" s="760"/>
      <c r="T79" s="760"/>
      <c r="U79" s="760"/>
      <c r="V79" s="761"/>
      <c r="W79" s="77"/>
      <c r="X79" s="197"/>
      <c r="Y79" s="214"/>
      <c r="Z79" s="217"/>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row>
    <row r="80" spans="1:86" ht="33" customHeight="1" thickBot="1" x14ac:dyDescent="0.25">
      <c r="A80" s="357"/>
      <c r="B80" s="295">
        <v>2000</v>
      </c>
      <c r="C80" s="650" t="s">
        <v>352</v>
      </c>
      <c r="D80" s="650"/>
      <c r="E80" s="650"/>
      <c r="F80" s="650"/>
      <c r="G80" s="650"/>
      <c r="H80" s="650"/>
      <c r="I80" s="650"/>
      <c r="J80" s="650"/>
      <c r="K80" s="650"/>
      <c r="L80" s="650"/>
      <c r="M80" s="650"/>
      <c r="N80" s="650"/>
      <c r="O80" s="650"/>
      <c r="P80" s="650"/>
      <c r="Q80" s="650"/>
      <c r="R80" s="650"/>
      <c r="S80" s="650"/>
      <c r="T80" s="650"/>
      <c r="U80" s="650"/>
      <c r="V80" s="867"/>
      <c r="Z80" s="217"/>
    </row>
    <row r="81" spans="1:86" ht="30" customHeight="1" thickBot="1" x14ac:dyDescent="0.25">
      <c r="A81" s="370"/>
      <c r="B81" s="248">
        <v>2100</v>
      </c>
      <c r="C81" s="158" t="s">
        <v>27</v>
      </c>
      <c r="D81" s="37" t="s">
        <v>395</v>
      </c>
      <c r="E81" s="47"/>
      <c r="F81" s="37" t="s">
        <v>395</v>
      </c>
      <c r="G81" s="47"/>
      <c r="H81" s="37" t="s">
        <v>395</v>
      </c>
      <c r="I81" s="45"/>
      <c r="J81" s="39"/>
      <c r="K81" s="47"/>
      <c r="L81" s="44"/>
      <c r="M81" s="45"/>
      <c r="N81" s="37"/>
      <c r="O81" s="45"/>
      <c r="P81" s="44"/>
      <c r="Q81" s="45"/>
      <c r="R81" s="44"/>
      <c r="S81" s="45"/>
      <c r="T81" s="55"/>
      <c r="U81" s="48"/>
      <c r="V81" s="358"/>
      <c r="Z81" s="217"/>
    </row>
    <row r="82" spans="1:86" s="1" customFormat="1" ht="27.95" customHeight="1" x14ac:dyDescent="0.2">
      <c r="A82" s="364"/>
      <c r="B82" s="241" t="s">
        <v>110</v>
      </c>
      <c r="C82" s="136" t="s">
        <v>109</v>
      </c>
      <c r="D82" s="639"/>
      <c r="E82" s="663"/>
      <c r="F82" s="639"/>
      <c r="G82" s="663"/>
      <c r="H82" s="639"/>
      <c r="I82" s="663"/>
      <c r="J82" s="639"/>
      <c r="K82" s="663"/>
      <c r="L82" s="639"/>
      <c r="M82" s="663"/>
      <c r="N82" s="639"/>
      <c r="O82" s="663"/>
      <c r="P82" s="639"/>
      <c r="Q82" s="663"/>
      <c r="R82" s="639"/>
      <c r="S82" s="663"/>
      <c r="T82" s="432"/>
      <c r="U82" s="112">
        <f t="shared" ref="U82:U90" si="13">IF(OR(D82="s",F82="s",H82="s",J82="s",L82="s",N82="s",P82="s",R82="s"), 0, IF(OR(D82="a",F82="a",H82="a",J82="a",L82="a",N82="a",P82="a",R82="a"),V82,0))</f>
        <v>0</v>
      </c>
      <c r="V82" s="361">
        <v>10</v>
      </c>
      <c r="W82" s="77">
        <f t="shared" ref="W82:W90" si="14">COUNTIF(D82:S82,"a")+COUNTIF(D82:S82,"s")</f>
        <v>0</v>
      </c>
      <c r="X82" s="243"/>
      <c r="Y82" s="214"/>
      <c r="Z82" s="217" t="s">
        <v>31</v>
      </c>
      <c r="AA82" s="214"/>
      <c r="AB82" s="47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row>
    <row r="83" spans="1:86" s="1" customFormat="1" ht="27.95" customHeight="1" x14ac:dyDescent="0.2">
      <c r="A83" s="364"/>
      <c r="B83" s="241" t="s">
        <v>353</v>
      </c>
      <c r="C83" s="136" t="s">
        <v>489</v>
      </c>
      <c r="D83" s="639"/>
      <c r="E83" s="663"/>
      <c r="F83" s="639"/>
      <c r="G83" s="663"/>
      <c r="H83" s="639"/>
      <c r="I83" s="663"/>
      <c r="J83" s="639"/>
      <c r="K83" s="663"/>
      <c r="L83" s="639"/>
      <c r="M83" s="663"/>
      <c r="N83" s="639"/>
      <c r="O83" s="663"/>
      <c r="P83" s="639"/>
      <c r="Q83" s="663"/>
      <c r="R83" s="639"/>
      <c r="S83" s="663"/>
      <c r="T83" s="432"/>
      <c r="U83" s="112">
        <f t="shared" si="13"/>
        <v>0</v>
      </c>
      <c r="V83" s="361">
        <v>10</v>
      </c>
      <c r="W83" s="77">
        <f t="shared" si="14"/>
        <v>0</v>
      </c>
      <c r="X83" s="243"/>
      <c r="Y83" s="214"/>
      <c r="Z83" s="217"/>
      <c r="AA83" s="214"/>
      <c r="AB83" s="47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row>
    <row r="84" spans="1:86" s="1" customFormat="1" ht="27.95" customHeight="1" x14ac:dyDescent="0.2">
      <c r="A84" s="364"/>
      <c r="B84" s="241" t="s">
        <v>111</v>
      </c>
      <c r="C84" s="444" t="s">
        <v>490</v>
      </c>
      <c r="D84" s="639"/>
      <c r="E84" s="663"/>
      <c r="F84" s="639"/>
      <c r="G84" s="663"/>
      <c r="H84" s="639"/>
      <c r="I84" s="663"/>
      <c r="J84" s="639"/>
      <c r="K84" s="663"/>
      <c r="L84" s="639"/>
      <c r="M84" s="663"/>
      <c r="N84" s="639"/>
      <c r="O84" s="663"/>
      <c r="P84" s="639"/>
      <c r="Q84" s="663"/>
      <c r="R84" s="639"/>
      <c r="S84" s="663"/>
      <c r="T84" s="432"/>
      <c r="U84" s="112">
        <f t="shared" si="13"/>
        <v>0</v>
      </c>
      <c r="V84" s="361">
        <v>10</v>
      </c>
      <c r="W84" s="77">
        <f t="shared" si="14"/>
        <v>0</v>
      </c>
      <c r="X84" s="243"/>
      <c r="Y84" s="214"/>
      <c r="Z84" s="217" t="s">
        <v>31</v>
      </c>
      <c r="AA84" s="214"/>
      <c r="AB84" s="47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row>
    <row r="85" spans="1:86" s="1" customFormat="1" ht="27.95" customHeight="1" x14ac:dyDescent="0.2">
      <c r="A85" s="364"/>
      <c r="B85" s="241" t="s">
        <v>354</v>
      </c>
      <c r="C85" s="444" t="s">
        <v>491</v>
      </c>
      <c r="D85" s="639"/>
      <c r="E85" s="663"/>
      <c r="F85" s="639"/>
      <c r="G85" s="663"/>
      <c r="H85" s="639"/>
      <c r="I85" s="663"/>
      <c r="J85" s="639"/>
      <c r="K85" s="663"/>
      <c r="L85" s="639"/>
      <c r="M85" s="663"/>
      <c r="N85" s="639"/>
      <c r="O85" s="663"/>
      <c r="P85" s="639"/>
      <c r="Q85" s="663"/>
      <c r="R85" s="639"/>
      <c r="S85" s="663"/>
      <c r="T85" s="432"/>
      <c r="U85" s="112">
        <f t="shared" si="13"/>
        <v>0</v>
      </c>
      <c r="V85" s="361">
        <v>10</v>
      </c>
      <c r="W85" s="77">
        <f t="shared" si="14"/>
        <v>0</v>
      </c>
      <c r="X85" s="243"/>
      <c r="Y85" s="214"/>
      <c r="Z85" s="217"/>
      <c r="AA85" s="214"/>
      <c r="AB85" s="47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row>
    <row r="86" spans="1:86" s="1" customFormat="1" ht="27.95" customHeight="1" x14ac:dyDescent="0.2">
      <c r="A86" s="364"/>
      <c r="B86" s="241" t="s">
        <v>208</v>
      </c>
      <c r="C86" s="445" t="s">
        <v>522</v>
      </c>
      <c r="D86" s="639"/>
      <c r="E86" s="663"/>
      <c r="F86" s="639"/>
      <c r="G86" s="663"/>
      <c r="H86" s="639"/>
      <c r="I86" s="663"/>
      <c r="J86" s="639"/>
      <c r="K86" s="663"/>
      <c r="L86" s="639"/>
      <c r="M86" s="663"/>
      <c r="N86" s="639"/>
      <c r="O86" s="663"/>
      <c r="P86" s="639"/>
      <c r="Q86" s="663"/>
      <c r="R86" s="639"/>
      <c r="S86" s="663"/>
      <c r="T86" s="418"/>
      <c r="U86" s="112">
        <f t="shared" si="13"/>
        <v>0</v>
      </c>
      <c r="V86" s="361">
        <f>IF(T86="na",0,10)</f>
        <v>10</v>
      </c>
      <c r="W86" s="77">
        <f t="shared" ref="W86" si="15">COUNTIF(D86:S86,"a")+COUNTIF(D86:S86,"s")+COUNTIF(T86,"na")</f>
        <v>0</v>
      </c>
      <c r="X86" s="243"/>
      <c r="Y86" s="214"/>
      <c r="Z86" s="217"/>
      <c r="AA86" s="214"/>
      <c r="AB86" s="47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row>
    <row r="87" spans="1:86" s="1" customFormat="1" ht="27.95" customHeight="1" x14ac:dyDescent="0.2">
      <c r="A87" s="364"/>
      <c r="B87" s="241" t="s">
        <v>520</v>
      </c>
      <c r="C87" s="445" t="s">
        <v>523</v>
      </c>
      <c r="D87" s="639"/>
      <c r="E87" s="663"/>
      <c r="F87" s="639"/>
      <c r="G87" s="663"/>
      <c r="H87" s="639"/>
      <c r="I87" s="663"/>
      <c r="J87" s="639"/>
      <c r="K87" s="663"/>
      <c r="L87" s="639"/>
      <c r="M87" s="663"/>
      <c r="N87" s="639"/>
      <c r="O87" s="663"/>
      <c r="P87" s="639"/>
      <c r="Q87" s="663"/>
      <c r="R87" s="639"/>
      <c r="S87" s="663"/>
      <c r="T87" s="432"/>
      <c r="U87" s="112">
        <f t="shared" si="13"/>
        <v>0</v>
      </c>
      <c r="V87" s="361">
        <v>10</v>
      </c>
      <c r="W87" s="77">
        <f>IF((COUNTIF(D87:S87,"a")+COUNTIF(D87:S87,"s"))&gt;0,IF(OR((COUNTIF(D88:S88,"a")+COUNTIF(D88:S88,"s"))),0,COUNTIF(D87:S87,"a")+COUNTIF(D87:S87,"s")),COUNTIF(D87:S87,"a")+COUNTIF(D87:S87,"s"))</f>
        <v>0</v>
      </c>
      <c r="X87" s="243"/>
      <c r="Y87" s="214"/>
      <c r="Z87" s="217"/>
      <c r="AA87" s="214"/>
      <c r="AB87" s="47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row>
    <row r="88" spans="1:86" s="1" customFormat="1" ht="45" customHeight="1" x14ac:dyDescent="0.2">
      <c r="A88" s="364"/>
      <c r="B88" s="241" t="s">
        <v>521</v>
      </c>
      <c r="C88" s="451" t="s">
        <v>524</v>
      </c>
      <c r="D88" s="639"/>
      <c r="E88" s="663"/>
      <c r="F88" s="639"/>
      <c r="G88" s="663"/>
      <c r="H88" s="639"/>
      <c r="I88" s="663"/>
      <c r="J88" s="639"/>
      <c r="K88" s="663"/>
      <c r="L88" s="639"/>
      <c r="M88" s="663"/>
      <c r="N88" s="639"/>
      <c r="O88" s="663"/>
      <c r="P88" s="639"/>
      <c r="Q88" s="663"/>
      <c r="R88" s="639"/>
      <c r="S88" s="663"/>
      <c r="T88" s="432"/>
      <c r="U88" s="109">
        <f t="shared" si="13"/>
        <v>0</v>
      </c>
      <c r="V88" s="361">
        <v>5</v>
      </c>
      <c r="W88" s="77">
        <f>IF((COUNTIF(D88:S88,"a")+COUNTIF(D88:S88,"s"))&gt;0,IF((COUNTIF(D87:S87,"a")+COUNTIF(D87:S87,"s"))&gt;0,0,COUNTIF(D88:S88,"a")+COUNTIF(D88:S88,"s")), COUNTIF(D88:S88,"a")+COUNTIF(D88:S88,"s"))</f>
        <v>0</v>
      </c>
      <c r="X88" s="243"/>
      <c r="Y88" s="214"/>
      <c r="Z88" s="217"/>
      <c r="AA88" s="214"/>
      <c r="AB88" s="47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row>
    <row r="89" spans="1:86" s="1" customFormat="1" ht="27.95" customHeight="1" x14ac:dyDescent="0.2">
      <c r="A89" s="364"/>
      <c r="B89" s="241" t="s">
        <v>482</v>
      </c>
      <c r="C89" s="445" t="s">
        <v>492</v>
      </c>
      <c r="D89" s="639"/>
      <c r="E89" s="663"/>
      <c r="F89" s="639"/>
      <c r="G89" s="663"/>
      <c r="H89" s="639"/>
      <c r="I89" s="663"/>
      <c r="J89" s="639"/>
      <c r="K89" s="663"/>
      <c r="L89" s="639"/>
      <c r="M89" s="663"/>
      <c r="N89" s="639"/>
      <c r="O89" s="663"/>
      <c r="P89" s="639"/>
      <c r="Q89" s="663"/>
      <c r="R89" s="639"/>
      <c r="S89" s="663"/>
      <c r="T89" s="432"/>
      <c r="U89" s="112">
        <f>IF(OR(D89="s",F89="s",H89="s",J89="s",L89="s",N89="s",P89="s",R89="s"), 0, IF(OR(D89="a",F89="a",H89="a",J89="a",L89="a",N89="a",P89="a",R89="a"),V89,0))</f>
        <v>0</v>
      </c>
      <c r="V89" s="361">
        <v>10</v>
      </c>
      <c r="W89" s="77">
        <f>COUNTIF(D89:S89,"a")+COUNTIF(D89:S89,"s")</f>
        <v>0</v>
      </c>
      <c r="X89" s="243"/>
      <c r="Y89" s="214"/>
      <c r="Z89" s="217"/>
      <c r="AA89" s="214"/>
      <c r="AB89" s="47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4"/>
      <c r="BT89" s="214"/>
      <c r="BU89" s="214"/>
      <c r="BV89" s="214"/>
      <c r="BW89" s="214"/>
      <c r="BX89" s="214"/>
      <c r="BY89" s="214"/>
      <c r="BZ89" s="214"/>
      <c r="CA89" s="214"/>
      <c r="CB89" s="214"/>
      <c r="CC89" s="214"/>
      <c r="CD89" s="214"/>
      <c r="CE89" s="214"/>
      <c r="CF89" s="214"/>
      <c r="CG89" s="214"/>
      <c r="CH89" s="214"/>
    </row>
    <row r="90" spans="1:86" s="1" customFormat="1" ht="27.95" customHeight="1" x14ac:dyDescent="0.2">
      <c r="A90" s="364"/>
      <c r="B90" s="241" t="s">
        <v>483</v>
      </c>
      <c r="C90" s="445" t="s">
        <v>493</v>
      </c>
      <c r="D90" s="639"/>
      <c r="E90" s="663"/>
      <c r="F90" s="639"/>
      <c r="G90" s="663"/>
      <c r="H90" s="639"/>
      <c r="I90" s="663"/>
      <c r="J90" s="639"/>
      <c r="K90" s="663"/>
      <c r="L90" s="639"/>
      <c r="M90" s="663"/>
      <c r="N90" s="639"/>
      <c r="O90" s="663"/>
      <c r="P90" s="639"/>
      <c r="Q90" s="663"/>
      <c r="R90" s="639"/>
      <c r="S90" s="663"/>
      <c r="T90" s="432"/>
      <c r="U90" s="112">
        <f t="shared" si="13"/>
        <v>0</v>
      </c>
      <c r="V90" s="361">
        <v>10</v>
      </c>
      <c r="W90" s="77">
        <f t="shared" si="14"/>
        <v>0</v>
      </c>
      <c r="X90" s="243"/>
      <c r="Y90" s="214"/>
      <c r="Z90" s="217"/>
      <c r="AA90" s="214"/>
      <c r="AB90" s="47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4"/>
      <c r="BX90" s="214"/>
      <c r="BY90" s="214"/>
      <c r="BZ90" s="214"/>
      <c r="CA90" s="214"/>
      <c r="CB90" s="214"/>
      <c r="CC90" s="214"/>
      <c r="CD90" s="214"/>
      <c r="CE90" s="214"/>
      <c r="CF90" s="214"/>
      <c r="CG90" s="214"/>
      <c r="CH90" s="214"/>
    </row>
    <row r="91" spans="1:86" s="1" customFormat="1" ht="27.95" customHeight="1" thickBot="1" x14ac:dyDescent="0.25">
      <c r="A91" s="364"/>
      <c r="B91" s="241" t="s">
        <v>484</v>
      </c>
      <c r="C91" s="445" t="s">
        <v>494</v>
      </c>
      <c r="D91" s="639"/>
      <c r="E91" s="663"/>
      <c r="F91" s="639"/>
      <c r="G91" s="663"/>
      <c r="H91" s="639"/>
      <c r="I91" s="663"/>
      <c r="J91" s="639"/>
      <c r="K91" s="663"/>
      <c r="L91" s="639"/>
      <c r="M91" s="663"/>
      <c r="N91" s="639"/>
      <c r="O91" s="663"/>
      <c r="P91" s="639"/>
      <c r="Q91" s="663"/>
      <c r="R91" s="639"/>
      <c r="S91" s="663"/>
      <c r="T91" s="432"/>
      <c r="U91" s="112">
        <f>IF(OR(D91="s",F91="s",H91="s",J91="s",L91="s",N91="s",P91="s",R91="s"), 0, IF(OR(D91="a",F91="a",H91="a",J91="a",L91="a",N91="a",P91="a",R91="a"),V91,0))</f>
        <v>0</v>
      </c>
      <c r="V91" s="361">
        <v>20</v>
      </c>
      <c r="W91" s="77">
        <f>COUNTIF(D91:S91,"a")+COUNTIF(D91:S91,"s")</f>
        <v>0</v>
      </c>
      <c r="X91" s="243"/>
      <c r="Y91" s="214"/>
      <c r="Z91" s="217" t="s">
        <v>31</v>
      </c>
      <c r="AA91" s="214"/>
      <c r="AB91" s="47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row>
    <row r="92" spans="1:86" ht="21" customHeight="1" thickTop="1" thickBot="1" x14ac:dyDescent="0.25">
      <c r="A92" s="364"/>
      <c r="B92" s="24"/>
      <c r="C92" s="143"/>
      <c r="D92" s="656" t="s">
        <v>173</v>
      </c>
      <c r="E92" s="682"/>
      <c r="F92" s="682"/>
      <c r="G92" s="682"/>
      <c r="H92" s="682"/>
      <c r="I92" s="682"/>
      <c r="J92" s="682"/>
      <c r="K92" s="682"/>
      <c r="L92" s="682"/>
      <c r="M92" s="682"/>
      <c r="N92" s="682"/>
      <c r="O92" s="682"/>
      <c r="P92" s="682"/>
      <c r="Q92" s="682"/>
      <c r="R92" s="682"/>
      <c r="S92" s="682"/>
      <c r="T92" s="675"/>
      <c r="U92" s="35">
        <f>SUM(U82:U91)</f>
        <v>0</v>
      </c>
      <c r="V92" s="362">
        <f>SUM(V82:V87)+SUM(V89:V91)</f>
        <v>100</v>
      </c>
      <c r="Z92" s="217"/>
    </row>
    <row r="93" spans="1:86" ht="21" customHeight="1" thickBot="1" x14ac:dyDescent="0.25">
      <c r="A93" s="364"/>
      <c r="B93" s="319"/>
      <c r="C93" s="255"/>
      <c r="D93" s="658"/>
      <c r="E93" s="681"/>
      <c r="F93" s="714">
        <v>40</v>
      </c>
      <c r="G93" s="669"/>
      <c r="H93" s="669"/>
      <c r="I93" s="669"/>
      <c r="J93" s="669"/>
      <c r="K93" s="669"/>
      <c r="L93" s="669"/>
      <c r="M93" s="669"/>
      <c r="N93" s="669"/>
      <c r="O93" s="669"/>
      <c r="P93" s="669"/>
      <c r="Q93" s="669"/>
      <c r="R93" s="669"/>
      <c r="S93" s="669"/>
      <c r="T93" s="669"/>
      <c r="U93" s="669"/>
      <c r="V93" s="670"/>
      <c r="Z93" s="217"/>
    </row>
    <row r="94" spans="1:86" s="1" customFormat="1" ht="30" customHeight="1" thickBot="1" x14ac:dyDescent="0.25">
      <c r="A94" s="373"/>
      <c r="B94" s="312" t="s">
        <v>486</v>
      </c>
      <c r="C94" s="169" t="s">
        <v>485</v>
      </c>
      <c r="D94" s="42" t="s">
        <v>395</v>
      </c>
      <c r="E94" s="85"/>
      <c r="F94" s="42" t="s">
        <v>395</v>
      </c>
      <c r="G94" s="67"/>
      <c r="H94" s="42" t="s">
        <v>395</v>
      </c>
      <c r="I94" s="54"/>
      <c r="J94" s="180"/>
      <c r="K94" s="67"/>
      <c r="L94" s="82"/>
      <c r="M94" s="83"/>
      <c r="N94" s="84"/>
      <c r="O94" s="85"/>
      <c r="P94" s="82"/>
      <c r="Q94" s="83"/>
      <c r="R94" s="82"/>
      <c r="S94" s="83"/>
      <c r="T94" s="313"/>
      <c r="U94" s="69"/>
      <c r="V94" s="372"/>
      <c r="W94" s="77"/>
      <c r="X94" s="197"/>
      <c r="Y94" s="260"/>
      <c r="Z94" s="217"/>
      <c r="AA94" s="214"/>
      <c r="AB94" s="47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row>
    <row r="95" spans="1:86" s="1" customFormat="1" ht="45" customHeight="1" thickBot="1" x14ac:dyDescent="0.25">
      <c r="A95" s="367"/>
      <c r="B95" s="237"/>
      <c r="C95" s="446" t="s">
        <v>498</v>
      </c>
      <c r="D95" s="728"/>
      <c r="E95" s="908"/>
      <c r="F95" s="908"/>
      <c r="G95" s="908"/>
      <c r="H95" s="908"/>
      <c r="I95" s="908"/>
      <c r="J95" s="908"/>
      <c r="K95" s="908"/>
      <c r="L95" s="908"/>
      <c r="M95" s="908"/>
      <c r="N95" s="908"/>
      <c r="O95" s="908"/>
      <c r="P95" s="908"/>
      <c r="Q95" s="908"/>
      <c r="R95" s="908"/>
      <c r="S95" s="908"/>
      <c r="T95" s="908"/>
      <c r="U95" s="908"/>
      <c r="V95" s="909"/>
      <c r="W95" s="77"/>
      <c r="X95" s="197"/>
      <c r="Y95" s="214"/>
      <c r="Z95" s="419"/>
      <c r="AA95" s="214"/>
      <c r="AB95" s="47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row>
    <row r="96" spans="1:86" s="1" customFormat="1" ht="67.7" customHeight="1" x14ac:dyDescent="0.2">
      <c r="A96" s="373"/>
      <c r="B96" s="287" t="s">
        <v>497</v>
      </c>
      <c r="C96" s="136" t="s">
        <v>495</v>
      </c>
      <c r="D96" s="641"/>
      <c r="E96" s="653"/>
      <c r="F96" s="641"/>
      <c r="G96" s="653"/>
      <c r="H96" s="641"/>
      <c r="I96" s="653"/>
      <c r="J96" s="641"/>
      <c r="K96" s="653"/>
      <c r="L96" s="641"/>
      <c r="M96" s="653"/>
      <c r="N96" s="641"/>
      <c r="O96" s="653"/>
      <c r="P96" s="641"/>
      <c r="Q96" s="653"/>
      <c r="R96" s="641"/>
      <c r="S96" s="653"/>
      <c r="T96" s="168" t="s">
        <v>538</v>
      </c>
      <c r="U96" s="111">
        <f>IF(OR(D96="s",F96="s",H96="s",J96="s",L96="s",N96="s",P96="s",R96="s"), 0, IF(OR(D96="a",F96="a",H96="a",J96="a",L96="a",N96="a",P96="a",R96="a"),V96,0))</f>
        <v>0</v>
      </c>
      <c r="V96" s="363">
        <f>IF(T96="na",0,40)</f>
        <v>0</v>
      </c>
      <c r="W96" s="76">
        <f>COUNTIF(D96:S96,"a")+COUNTIF(D96:S96,"s")+COUNTIF(T96,"NA")</f>
        <v>1</v>
      </c>
      <c r="X96" s="120"/>
      <c r="Y96" s="260"/>
      <c r="Z96" s="217"/>
      <c r="AA96" s="214"/>
      <c r="AB96" s="47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row>
    <row r="97" spans="1:86" s="1" customFormat="1" ht="27.95" customHeight="1" thickBot="1" x14ac:dyDescent="0.25">
      <c r="A97" s="373"/>
      <c r="B97" s="287" t="s">
        <v>487</v>
      </c>
      <c r="C97" s="136" t="s">
        <v>496</v>
      </c>
      <c r="D97" s="642"/>
      <c r="E97" s="652"/>
      <c r="F97" s="642"/>
      <c r="G97" s="652"/>
      <c r="H97" s="642"/>
      <c r="I97" s="652"/>
      <c r="J97" s="642"/>
      <c r="K97" s="652"/>
      <c r="L97" s="642"/>
      <c r="M97" s="652"/>
      <c r="N97" s="642"/>
      <c r="O97" s="652"/>
      <c r="P97" s="642"/>
      <c r="Q97" s="652"/>
      <c r="R97" s="642"/>
      <c r="S97" s="652"/>
      <c r="T97" s="168" t="s">
        <v>538</v>
      </c>
      <c r="U97" s="113">
        <f>IF(OR(D97="s",F97="s",H97="s",J97="s",L97="s",N97="s",P97="s",R97="s"), 0, IF(OR(D97="a",F97="a",H97="a",J97="a",L97="a",N97="a",P97="a",R97="a"),V97,0))</f>
        <v>0</v>
      </c>
      <c r="V97" s="399">
        <f>IF(T97="na",0,10)</f>
        <v>0</v>
      </c>
      <c r="W97" s="76">
        <f>COUNTIF(D97:S97,"a")+COUNTIF(D97:S97,"s")+COUNTIF(T97,"NA")</f>
        <v>1</v>
      </c>
      <c r="X97" s="120"/>
      <c r="Y97" s="260"/>
      <c r="Z97" s="217" t="s">
        <v>31</v>
      </c>
      <c r="AA97" s="214"/>
      <c r="AB97" s="47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row>
    <row r="98" spans="1:86" s="1" customFormat="1" ht="21" customHeight="1" thickTop="1" thickBot="1" x14ac:dyDescent="0.25">
      <c r="A98" s="364"/>
      <c r="B98" s="288"/>
      <c r="C98" s="193"/>
      <c r="D98" s="656" t="s">
        <v>173</v>
      </c>
      <c r="E98" s="682"/>
      <c r="F98" s="682"/>
      <c r="G98" s="682"/>
      <c r="H98" s="682"/>
      <c r="I98" s="682"/>
      <c r="J98" s="682"/>
      <c r="K98" s="682"/>
      <c r="L98" s="682"/>
      <c r="M98" s="682"/>
      <c r="N98" s="682"/>
      <c r="O98" s="682"/>
      <c r="P98" s="682"/>
      <c r="Q98" s="682"/>
      <c r="R98" s="682"/>
      <c r="S98" s="682"/>
      <c r="T98" s="691"/>
      <c r="U98" s="35">
        <f>SUM(U96:U97)</f>
        <v>0</v>
      </c>
      <c r="V98" s="400">
        <f>SUM(V96:V97)</f>
        <v>0</v>
      </c>
      <c r="W98" s="77"/>
      <c r="X98" s="198"/>
      <c r="Y98" s="260"/>
      <c r="Z98" s="217"/>
      <c r="AA98" s="214"/>
      <c r="AB98" s="47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row>
    <row r="99" spans="1:86" s="1" customFormat="1" ht="21" customHeight="1" thickBot="1" x14ac:dyDescent="0.25">
      <c r="A99" s="355"/>
      <c r="B99" s="298"/>
      <c r="C99" s="184"/>
      <c r="D99" s="658"/>
      <c r="E99" s="681"/>
      <c r="F99" s="719">
        <f>IF(T96="na",0,10)</f>
        <v>0</v>
      </c>
      <c r="G99" s="720"/>
      <c r="H99" s="720"/>
      <c r="I99" s="720"/>
      <c r="J99" s="720"/>
      <c r="K99" s="720"/>
      <c r="L99" s="720"/>
      <c r="M99" s="720"/>
      <c r="N99" s="720"/>
      <c r="O99" s="720"/>
      <c r="P99" s="720"/>
      <c r="Q99" s="720"/>
      <c r="R99" s="720"/>
      <c r="S99" s="720"/>
      <c r="T99" s="720"/>
      <c r="U99" s="720"/>
      <c r="V99" s="721"/>
      <c r="W99" s="77"/>
      <c r="X99" s="197"/>
      <c r="Y99" s="260"/>
      <c r="Z99" s="217"/>
      <c r="AA99" s="214"/>
      <c r="AB99" s="47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row>
    <row r="100" spans="1:86" s="1" customFormat="1" ht="30" customHeight="1" thickBot="1" x14ac:dyDescent="0.25">
      <c r="A100" s="600"/>
      <c r="B100" s="312">
        <v>2120</v>
      </c>
      <c r="C100" s="169" t="s">
        <v>175</v>
      </c>
      <c r="D100" s="42" t="s">
        <v>395</v>
      </c>
      <c r="E100" s="85"/>
      <c r="F100" s="42" t="s">
        <v>395</v>
      </c>
      <c r="G100" s="67"/>
      <c r="H100" s="42" t="s">
        <v>395</v>
      </c>
      <c r="I100" s="54"/>
      <c r="J100" s="180"/>
      <c r="K100" s="67"/>
      <c r="L100" s="82"/>
      <c r="M100" s="83"/>
      <c r="N100" s="84"/>
      <c r="O100" s="85"/>
      <c r="P100" s="82"/>
      <c r="Q100" s="83"/>
      <c r="R100" s="82"/>
      <c r="S100" s="83"/>
      <c r="T100" s="313"/>
      <c r="U100" s="69"/>
      <c r="V100" s="372"/>
      <c r="W100" s="77"/>
      <c r="X100" s="197"/>
      <c r="Y100" s="260"/>
      <c r="Z100" s="217"/>
      <c r="AA100" s="214"/>
      <c r="AB100" s="47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row>
    <row r="101" spans="1:86" s="1" customFormat="1" ht="27.95" customHeight="1" x14ac:dyDescent="0.2">
      <c r="A101" s="373"/>
      <c r="B101" s="447" t="s">
        <v>176</v>
      </c>
      <c r="C101" s="192" t="s">
        <v>499</v>
      </c>
      <c r="D101" s="641"/>
      <c r="E101" s="653"/>
      <c r="F101" s="641"/>
      <c r="G101" s="653"/>
      <c r="H101" s="641"/>
      <c r="I101" s="653"/>
      <c r="J101" s="641"/>
      <c r="K101" s="653"/>
      <c r="L101" s="641"/>
      <c r="M101" s="653"/>
      <c r="N101" s="641"/>
      <c r="O101" s="653"/>
      <c r="P101" s="641"/>
      <c r="Q101" s="653"/>
      <c r="R101" s="641"/>
      <c r="S101" s="653"/>
      <c r="T101" s="432"/>
      <c r="U101" s="111">
        <f>IF(OR(D101="s",F101="s",H101="s",J101="s",L101="s",N101="s",P101="s",R101="s"), 0, IF(OR(D101="a",F101="a",H101="a",J101="a",L101="a",N101="a",P101="a",R101="a"),V101,0))</f>
        <v>0</v>
      </c>
      <c r="V101" s="363">
        <v>10</v>
      </c>
      <c r="W101" s="77">
        <f>COUNTIF(D101:S101,"a")+COUNTIF(D101:S101,"s")</f>
        <v>0</v>
      </c>
      <c r="X101" s="120"/>
      <c r="Y101" s="260"/>
      <c r="Z101" s="217" t="s">
        <v>31</v>
      </c>
      <c r="AA101" s="214"/>
      <c r="AB101" s="47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row>
    <row r="102" spans="1:86" s="1" customFormat="1" ht="27.95" customHeight="1" thickBot="1" x14ac:dyDescent="0.25">
      <c r="A102" s="373"/>
      <c r="B102" s="447" t="s">
        <v>177</v>
      </c>
      <c r="C102" s="192" t="s">
        <v>500</v>
      </c>
      <c r="D102" s="642"/>
      <c r="E102" s="652"/>
      <c r="F102" s="642"/>
      <c r="G102" s="652"/>
      <c r="H102" s="642"/>
      <c r="I102" s="652"/>
      <c r="J102" s="642"/>
      <c r="K102" s="652"/>
      <c r="L102" s="642"/>
      <c r="M102" s="652"/>
      <c r="N102" s="642"/>
      <c r="O102" s="652"/>
      <c r="P102" s="642"/>
      <c r="Q102" s="652"/>
      <c r="R102" s="642"/>
      <c r="S102" s="652"/>
      <c r="T102" s="168"/>
      <c r="U102" s="113">
        <f>IF(OR(D102="s",F102="s",H102="s",J102="s",L102="s",N102="s",P102="s",R102="s"), 0, IF(OR(D102="a",F102="a",H102="a",J102="a",L102="a",N102="a",P102="a",R102="a"),V102,0))</f>
        <v>0</v>
      </c>
      <c r="V102" s="399">
        <f>IF(T102="na",0,10)</f>
        <v>10</v>
      </c>
      <c r="W102" s="77">
        <f>COUNTIF(D102:S102,"a")+COUNTIF(D102:S102,"s")+COUNTIF(T102,"NA")</f>
        <v>0</v>
      </c>
      <c r="X102" s="120"/>
      <c r="Y102" s="260"/>
      <c r="Z102" s="217" t="s">
        <v>31</v>
      </c>
      <c r="AA102" s="214"/>
      <c r="AB102" s="47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row>
    <row r="103" spans="1:86" s="1" customFormat="1" ht="21" customHeight="1" thickTop="1" thickBot="1" x14ac:dyDescent="0.25">
      <c r="A103" s="364"/>
      <c r="B103" s="288"/>
      <c r="C103" s="193"/>
      <c r="D103" s="656" t="s">
        <v>173</v>
      </c>
      <c r="E103" s="682"/>
      <c r="F103" s="682"/>
      <c r="G103" s="682"/>
      <c r="H103" s="682"/>
      <c r="I103" s="682"/>
      <c r="J103" s="682"/>
      <c r="K103" s="682"/>
      <c r="L103" s="682"/>
      <c r="M103" s="682"/>
      <c r="N103" s="682"/>
      <c r="O103" s="682"/>
      <c r="P103" s="682"/>
      <c r="Q103" s="682"/>
      <c r="R103" s="682"/>
      <c r="S103" s="682"/>
      <c r="T103" s="691"/>
      <c r="U103" s="35">
        <f>SUM(U101:U102)</f>
        <v>0</v>
      </c>
      <c r="V103" s="400">
        <f>SUM(V101:V102)</f>
        <v>20</v>
      </c>
      <c r="W103" s="77"/>
      <c r="X103" s="198"/>
      <c r="Y103" s="260"/>
      <c r="Z103" s="217"/>
      <c r="AA103" s="214"/>
      <c r="AB103" s="47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row>
    <row r="104" spans="1:86" s="1" customFormat="1" ht="21" customHeight="1" thickBot="1" x14ac:dyDescent="0.25">
      <c r="A104" s="364"/>
      <c r="B104" s="259"/>
      <c r="C104" s="187"/>
      <c r="D104" s="658"/>
      <c r="E104" s="681"/>
      <c r="F104" s="901">
        <f>IF(T102="na",10,20)</f>
        <v>20</v>
      </c>
      <c r="G104" s="669"/>
      <c r="H104" s="669"/>
      <c r="I104" s="669"/>
      <c r="J104" s="669"/>
      <c r="K104" s="669"/>
      <c r="L104" s="669"/>
      <c r="M104" s="669"/>
      <c r="N104" s="669"/>
      <c r="O104" s="669"/>
      <c r="P104" s="669"/>
      <c r="Q104" s="669"/>
      <c r="R104" s="669"/>
      <c r="S104" s="669"/>
      <c r="T104" s="669"/>
      <c r="U104" s="669"/>
      <c r="V104" s="670"/>
      <c r="W104" s="77"/>
      <c r="X104" s="197"/>
      <c r="Y104" s="260"/>
      <c r="Z104" s="217"/>
      <c r="AA104" s="214"/>
      <c r="AB104" s="47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4"/>
      <c r="BM104" s="214"/>
      <c r="BN104" s="214"/>
      <c r="BO104" s="214"/>
      <c r="BP104" s="214"/>
      <c r="BQ104" s="214"/>
      <c r="BR104" s="214"/>
      <c r="BS104" s="214"/>
      <c r="BT104" s="214"/>
      <c r="BU104" s="214"/>
      <c r="BV104" s="214"/>
      <c r="BW104" s="214"/>
      <c r="BX104" s="214"/>
      <c r="BY104" s="214"/>
      <c r="BZ104" s="214"/>
      <c r="CA104" s="214"/>
    </row>
    <row r="105" spans="1:86" ht="30" customHeight="1" thickBot="1" x14ac:dyDescent="0.25">
      <c r="A105" s="367"/>
      <c r="B105" s="248">
        <v>2200</v>
      </c>
      <c r="C105" s="157" t="s">
        <v>306</v>
      </c>
      <c r="D105" s="62"/>
      <c r="E105" s="63"/>
      <c r="F105" s="64"/>
      <c r="G105" s="63"/>
      <c r="H105" s="37" t="s">
        <v>395</v>
      </c>
      <c r="I105" s="40"/>
      <c r="J105" s="39" t="s">
        <v>395</v>
      </c>
      <c r="K105" s="41"/>
      <c r="L105" s="37"/>
      <c r="M105" s="65"/>
      <c r="N105" s="62"/>
      <c r="O105" s="63"/>
      <c r="P105" s="64"/>
      <c r="Q105" s="65"/>
      <c r="R105" s="64"/>
      <c r="S105" s="65"/>
      <c r="T105" s="66"/>
      <c r="U105" s="48"/>
      <c r="V105" s="358"/>
      <c r="Z105" s="217"/>
    </row>
    <row r="106" spans="1:86" ht="27.95" customHeight="1" x14ac:dyDescent="0.2">
      <c r="A106" s="367"/>
      <c r="B106" s="283" t="s">
        <v>397</v>
      </c>
      <c r="C106" s="138" t="s">
        <v>18</v>
      </c>
      <c r="D106" s="696"/>
      <c r="E106" s="696"/>
      <c r="F106" s="696"/>
      <c r="G106" s="696"/>
      <c r="H106" s="696"/>
      <c r="I106" s="696"/>
      <c r="J106" s="696"/>
      <c r="K106" s="696"/>
      <c r="L106" s="696"/>
      <c r="M106" s="696"/>
      <c r="N106" s="696"/>
      <c r="O106" s="696"/>
      <c r="P106" s="696"/>
      <c r="Q106" s="696"/>
      <c r="R106" s="696"/>
      <c r="S106" s="696"/>
      <c r="T106" s="115"/>
      <c r="U106" s="116">
        <f>IF(OR(D106="s",F106="s",H106="s",J106="s",L106="s",N106="s",P106="s",R106="s"), 0, IF(OR(D106="a",F106="a",H106="a",J106="a",L106="a",N106="a",P106="a",R106="a"),V106,0))</f>
        <v>0</v>
      </c>
      <c r="V106" s="363">
        <v>10</v>
      </c>
      <c r="W106" s="76">
        <f>COUNTIF(D106:S106,"a")+COUNTIF(D106:S106,"s")</f>
        <v>0</v>
      </c>
      <c r="X106" s="120"/>
      <c r="Z106" s="217" t="s">
        <v>31</v>
      </c>
    </row>
    <row r="107" spans="1:86" ht="27.95" customHeight="1" thickBot="1" x14ac:dyDescent="0.25">
      <c r="A107" s="364"/>
      <c r="B107" s="282" t="s">
        <v>398</v>
      </c>
      <c r="C107" s="163" t="s">
        <v>169</v>
      </c>
      <c r="D107" s="680"/>
      <c r="E107" s="680"/>
      <c r="F107" s="680"/>
      <c r="G107" s="680"/>
      <c r="H107" s="680"/>
      <c r="I107" s="680"/>
      <c r="J107" s="680"/>
      <c r="K107" s="680"/>
      <c r="L107" s="680"/>
      <c r="M107" s="680"/>
      <c r="N107" s="680"/>
      <c r="O107" s="680"/>
      <c r="P107" s="680"/>
      <c r="Q107" s="680"/>
      <c r="R107" s="680"/>
      <c r="S107" s="680"/>
      <c r="T107" s="115"/>
      <c r="U107" s="116">
        <f>IF(OR(D107="s",F107="s",H107="s",J107="s",L107="s",N107="s",P107="s",R107="s"), 0, IF(OR(D107="a",F107="a",H107="a",J107="a",L107="a",N107="a",P107="a",R107="a"),V107,0))</f>
        <v>0</v>
      </c>
      <c r="V107" s="365">
        <v>10</v>
      </c>
      <c r="W107" s="76">
        <f>COUNTIF(D107:S107,"a")+COUNTIF(D107:S107,"s")</f>
        <v>0</v>
      </c>
      <c r="X107" s="120"/>
      <c r="Z107" s="217" t="s">
        <v>31</v>
      </c>
    </row>
    <row r="108" spans="1:86" ht="21" customHeight="1" thickTop="1" thickBot="1" x14ac:dyDescent="0.25">
      <c r="A108" s="367"/>
      <c r="B108" s="282"/>
      <c r="C108" s="13"/>
      <c r="D108" s="656" t="s">
        <v>173</v>
      </c>
      <c r="E108" s="682"/>
      <c r="F108" s="682"/>
      <c r="G108" s="682"/>
      <c r="H108" s="682"/>
      <c r="I108" s="682"/>
      <c r="J108" s="682"/>
      <c r="K108" s="682"/>
      <c r="L108" s="682"/>
      <c r="M108" s="682"/>
      <c r="N108" s="682"/>
      <c r="O108" s="682"/>
      <c r="P108" s="682"/>
      <c r="Q108" s="682"/>
      <c r="R108" s="682"/>
      <c r="S108" s="682"/>
      <c r="T108" s="675"/>
      <c r="U108" s="35">
        <f>SUM(U106:U107)</f>
        <v>0</v>
      </c>
      <c r="V108" s="362">
        <f>SUM(V106:V107)</f>
        <v>20</v>
      </c>
      <c r="Z108" s="217"/>
    </row>
    <row r="109" spans="1:86" ht="21" customHeight="1" thickBot="1" x14ac:dyDescent="0.25">
      <c r="A109" s="367"/>
      <c r="B109" s="284"/>
      <c r="C109" s="10"/>
      <c r="D109" s="658"/>
      <c r="E109" s="681"/>
      <c r="F109" s="889">
        <v>20</v>
      </c>
      <c r="G109" s="669"/>
      <c r="H109" s="669"/>
      <c r="I109" s="669"/>
      <c r="J109" s="669"/>
      <c r="K109" s="669"/>
      <c r="L109" s="669"/>
      <c r="M109" s="669"/>
      <c r="N109" s="669"/>
      <c r="O109" s="669"/>
      <c r="P109" s="669"/>
      <c r="Q109" s="669"/>
      <c r="R109" s="669"/>
      <c r="S109" s="669"/>
      <c r="T109" s="669"/>
      <c r="U109" s="669"/>
      <c r="V109" s="670"/>
      <c r="Z109" s="217"/>
    </row>
    <row r="110" spans="1:86" ht="30" customHeight="1" thickBot="1" x14ac:dyDescent="0.25">
      <c r="A110" s="370"/>
      <c r="B110" s="237">
        <v>2300</v>
      </c>
      <c r="C110" s="158" t="s">
        <v>28</v>
      </c>
      <c r="D110" s="37" t="s">
        <v>395</v>
      </c>
      <c r="E110" s="40"/>
      <c r="F110" s="38" t="s">
        <v>395</v>
      </c>
      <c r="G110" s="41"/>
      <c r="H110" s="37"/>
      <c r="I110" s="40"/>
      <c r="J110" s="38" t="s">
        <v>395</v>
      </c>
      <c r="K110" s="41"/>
      <c r="L110" s="37"/>
      <c r="M110" s="40"/>
      <c r="N110" s="38"/>
      <c r="O110" s="41"/>
      <c r="P110" s="37"/>
      <c r="Q110" s="40"/>
      <c r="R110" s="38"/>
      <c r="S110" s="57"/>
      <c r="T110" s="60"/>
      <c r="U110" s="61"/>
      <c r="V110" s="61"/>
      <c r="Z110" s="217"/>
    </row>
    <row r="111" spans="1:86" ht="27.95" customHeight="1" x14ac:dyDescent="0.2">
      <c r="A111" s="370"/>
      <c r="B111" s="283" t="s">
        <v>209</v>
      </c>
      <c r="C111" s="134" t="s">
        <v>19</v>
      </c>
      <c r="D111" s="696"/>
      <c r="E111" s="696"/>
      <c r="F111" s="696"/>
      <c r="G111" s="696"/>
      <c r="H111" s="696"/>
      <c r="I111" s="696"/>
      <c r="J111" s="696"/>
      <c r="K111" s="696"/>
      <c r="L111" s="696"/>
      <c r="M111" s="696"/>
      <c r="N111" s="696"/>
      <c r="O111" s="696"/>
      <c r="P111" s="696"/>
      <c r="Q111" s="696"/>
      <c r="R111" s="696"/>
      <c r="S111" s="696"/>
      <c r="T111" s="115"/>
      <c r="U111" s="116">
        <f>IF(OR(D111="s",F111="s",H111="s",J111="s",L111="s",N111="s",P111="s",R111="s"), 0, IF(OR(D111="a",F111="a",H111="a",J111="a",L111="a",N111="a",P111="a",R111="a"),V111,0))</f>
        <v>0</v>
      </c>
      <c r="V111" s="363">
        <v>10</v>
      </c>
      <c r="W111" s="76">
        <f>COUNTIF(D111:S111,"a")+COUNTIF(D111:S111,"s")</f>
        <v>0</v>
      </c>
      <c r="X111" s="120"/>
      <c r="Z111" s="217"/>
    </row>
    <row r="112" spans="1:86" ht="27.95" customHeight="1" thickBot="1" x14ac:dyDescent="0.25">
      <c r="A112" s="364"/>
      <c r="B112" s="282" t="s">
        <v>20</v>
      </c>
      <c r="C112" s="133" t="s">
        <v>298</v>
      </c>
      <c r="D112" s="704"/>
      <c r="E112" s="704"/>
      <c r="F112" s="704"/>
      <c r="G112" s="704"/>
      <c r="H112" s="704"/>
      <c r="I112" s="704"/>
      <c r="J112" s="704"/>
      <c r="K112" s="704"/>
      <c r="L112" s="704"/>
      <c r="M112" s="704"/>
      <c r="N112" s="704"/>
      <c r="O112" s="704"/>
      <c r="P112" s="704"/>
      <c r="Q112" s="704"/>
      <c r="R112" s="704"/>
      <c r="S112" s="704"/>
      <c r="T112" s="115"/>
      <c r="U112" s="116">
        <f>IF(OR(D112="s",F112="s",H112="s",J112="s",L112="s",N112="s",P112="s",R112="s"), 0, IF(OR(D112="a",F112="a",H112="a",J112="a",L112="a",N112="a",P112="a",R112="a"),V112,0))</f>
        <v>0</v>
      </c>
      <c r="V112" s="371">
        <v>10</v>
      </c>
      <c r="W112" s="76">
        <f>COUNTIF(D112:S112,"a")+COUNTIF(D112:S112,"s")</f>
        <v>0</v>
      </c>
      <c r="X112" s="120"/>
      <c r="Z112" s="217"/>
    </row>
    <row r="113" spans="1:93" s="11" customFormat="1" ht="21" customHeight="1" thickTop="1" thickBot="1" x14ac:dyDescent="0.25">
      <c r="A113" s="367"/>
      <c r="B113" s="282"/>
      <c r="C113" s="14"/>
      <c r="D113" s="656" t="s">
        <v>173</v>
      </c>
      <c r="E113" s="682"/>
      <c r="F113" s="682"/>
      <c r="G113" s="682"/>
      <c r="H113" s="682"/>
      <c r="I113" s="682"/>
      <c r="J113" s="682"/>
      <c r="K113" s="682"/>
      <c r="L113" s="682"/>
      <c r="M113" s="682"/>
      <c r="N113" s="682"/>
      <c r="O113" s="682"/>
      <c r="P113" s="682"/>
      <c r="Q113" s="682"/>
      <c r="R113" s="682"/>
      <c r="S113" s="682"/>
      <c r="T113" s="675"/>
      <c r="U113" s="35">
        <f>SUM(U111:U112)</f>
        <v>0</v>
      </c>
      <c r="V113" s="362">
        <f>SUM(V111:V112)</f>
        <v>20</v>
      </c>
      <c r="W113" s="77"/>
      <c r="X113" s="77"/>
      <c r="Y113" s="214"/>
      <c r="Z113" s="217"/>
      <c r="AA113" s="214"/>
      <c r="AB113" s="47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8"/>
      <c r="BW113" s="218"/>
      <c r="BX113" s="218"/>
      <c r="BY113" s="218"/>
      <c r="BZ113" s="218"/>
      <c r="CA113" s="218"/>
      <c r="CB113" s="218"/>
      <c r="CC113" s="218"/>
      <c r="CD113" s="218"/>
      <c r="CE113" s="218"/>
      <c r="CF113" s="218"/>
      <c r="CG113" s="218"/>
      <c r="CH113" s="218"/>
      <c r="CI113" s="218"/>
      <c r="CJ113" s="218"/>
      <c r="CK113" s="218"/>
      <c r="CL113" s="218"/>
      <c r="CM113" s="218"/>
      <c r="CN113" s="218"/>
      <c r="CO113" s="218"/>
    </row>
    <row r="114" spans="1:93" ht="21" customHeight="1" thickBot="1" x14ac:dyDescent="0.25">
      <c r="A114" s="377"/>
      <c r="B114" s="298"/>
      <c r="C114" s="459"/>
      <c r="D114" s="658"/>
      <c r="E114" s="681"/>
      <c r="F114" s="690">
        <v>30</v>
      </c>
      <c r="G114" s="669"/>
      <c r="H114" s="669"/>
      <c r="I114" s="669"/>
      <c r="J114" s="669"/>
      <c r="K114" s="669"/>
      <c r="L114" s="669"/>
      <c r="M114" s="669"/>
      <c r="N114" s="669"/>
      <c r="O114" s="669"/>
      <c r="P114" s="669"/>
      <c r="Q114" s="669"/>
      <c r="R114" s="669"/>
      <c r="S114" s="669"/>
      <c r="T114" s="669"/>
      <c r="U114" s="669"/>
      <c r="V114" s="670"/>
      <c r="Z114" s="217"/>
    </row>
    <row r="115" spans="1:93" ht="30" customHeight="1" thickBot="1" x14ac:dyDescent="0.25">
      <c r="A115" s="482"/>
      <c r="B115" s="252" t="s">
        <v>542</v>
      </c>
      <c r="C115" s="175" t="s">
        <v>543</v>
      </c>
      <c r="D115" s="42" t="s">
        <v>395</v>
      </c>
      <c r="E115" s="54"/>
      <c r="F115" s="43" t="s">
        <v>395</v>
      </c>
      <c r="G115" s="67"/>
      <c r="H115" s="42"/>
      <c r="I115" s="54"/>
      <c r="J115" s="43" t="s">
        <v>395</v>
      </c>
      <c r="K115" s="67"/>
      <c r="L115" s="42"/>
      <c r="M115" s="54"/>
      <c r="N115" s="43"/>
      <c r="O115" s="67"/>
      <c r="P115" s="42"/>
      <c r="Q115" s="54"/>
      <c r="R115" s="43"/>
      <c r="S115" s="483"/>
      <c r="T115" s="484"/>
      <c r="U115" s="341"/>
      <c r="V115" s="341"/>
      <c r="Z115" s="217"/>
    </row>
    <row r="116" spans="1:93" ht="27.95" customHeight="1" x14ac:dyDescent="0.2">
      <c r="A116" s="370"/>
      <c r="B116" s="283" t="s">
        <v>544</v>
      </c>
      <c r="C116" s="134" t="s">
        <v>613</v>
      </c>
      <c r="D116" s="696"/>
      <c r="E116" s="696"/>
      <c r="F116" s="696"/>
      <c r="G116" s="696"/>
      <c r="H116" s="696"/>
      <c r="I116" s="696"/>
      <c r="J116" s="696"/>
      <c r="K116" s="696"/>
      <c r="L116" s="696"/>
      <c r="M116" s="696"/>
      <c r="N116" s="696"/>
      <c r="O116" s="696"/>
      <c r="P116" s="696"/>
      <c r="Q116" s="696"/>
      <c r="R116" s="696"/>
      <c r="S116" s="696"/>
      <c r="T116" s="168"/>
      <c r="U116" s="116">
        <f>IF(OR(D116="s",F116="s",H116="s",J116="s",L116="s",N116="s",P116="s",R116="s"), 0, IF(OR(D116="a",F116="a",H116="a",J116="a",L116="a",N116="a",P116="a",R116="a"),V116,0))</f>
        <v>0</v>
      </c>
      <c r="V116" s="363">
        <f>IF(T116="na",0,10)</f>
        <v>10</v>
      </c>
      <c r="W116" s="76">
        <f>COUNTIF(D116:S116,"a")+COUNTIF(D116:S116,"s")+COUNTIF(T116,"NA")</f>
        <v>0</v>
      </c>
      <c r="X116" s="120"/>
      <c r="Z116" s="217"/>
    </row>
    <row r="117" spans="1:93" ht="27.95" customHeight="1" thickBot="1" x14ac:dyDescent="0.25">
      <c r="A117" s="364"/>
      <c r="B117" s="282" t="s">
        <v>545</v>
      </c>
      <c r="C117" s="133" t="s">
        <v>614</v>
      </c>
      <c r="D117" s="704"/>
      <c r="E117" s="704"/>
      <c r="F117" s="704"/>
      <c r="G117" s="704"/>
      <c r="H117" s="704"/>
      <c r="I117" s="704"/>
      <c r="J117" s="704"/>
      <c r="K117" s="704"/>
      <c r="L117" s="704"/>
      <c r="M117" s="704"/>
      <c r="N117" s="704"/>
      <c r="O117" s="704"/>
      <c r="P117" s="704"/>
      <c r="Q117" s="704"/>
      <c r="R117" s="704"/>
      <c r="S117" s="704"/>
      <c r="T117" s="168"/>
      <c r="U117" s="116">
        <f>IF(OR(D117="s",F117="s",H117="s",J117="s",L117="s",N117="s",P117="s",R117="s"), 0, IF(OR(D117="a",F117="a",H117="a",J117="a",L117="a",N117="a",P117="a",R117="a"),V117,0))</f>
        <v>0</v>
      </c>
      <c r="V117" s="371">
        <f>IF(T117="na",0,10)</f>
        <v>10</v>
      </c>
      <c r="W117" s="76">
        <f>COUNTIF(D117:S117,"a")+COUNTIF(D117:S117,"s")+COUNTIF(T117,"NA")</f>
        <v>0</v>
      </c>
      <c r="X117" s="120"/>
      <c r="Z117" s="217"/>
    </row>
    <row r="118" spans="1:93" s="11" customFormat="1" ht="21" customHeight="1" thickTop="1" thickBot="1" x14ac:dyDescent="0.25">
      <c r="A118" s="367"/>
      <c r="B118" s="282"/>
      <c r="C118" s="14"/>
      <c r="D118" s="656" t="s">
        <v>173</v>
      </c>
      <c r="E118" s="682"/>
      <c r="F118" s="682"/>
      <c r="G118" s="682"/>
      <c r="H118" s="682"/>
      <c r="I118" s="682"/>
      <c r="J118" s="682"/>
      <c r="K118" s="682"/>
      <c r="L118" s="682"/>
      <c r="M118" s="682"/>
      <c r="N118" s="682"/>
      <c r="O118" s="682"/>
      <c r="P118" s="682"/>
      <c r="Q118" s="682"/>
      <c r="R118" s="682"/>
      <c r="S118" s="682"/>
      <c r="T118" s="675"/>
      <c r="U118" s="35">
        <f>SUM(U116:U117)</f>
        <v>0</v>
      </c>
      <c r="V118" s="362">
        <f>SUM(V116:V117)</f>
        <v>20</v>
      </c>
      <c r="W118" s="77"/>
      <c r="X118" s="77"/>
      <c r="Y118" s="214"/>
      <c r="Z118" s="217"/>
      <c r="AA118" s="214"/>
      <c r="AB118" s="47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c r="BI118" s="214"/>
      <c r="BJ118" s="214"/>
      <c r="BK118" s="214"/>
      <c r="BL118" s="214"/>
      <c r="BM118" s="214"/>
      <c r="BN118" s="214"/>
      <c r="BO118" s="214"/>
      <c r="BP118" s="214"/>
      <c r="BQ118" s="214"/>
      <c r="BR118" s="214"/>
      <c r="BS118" s="214"/>
      <c r="BT118" s="214"/>
      <c r="BU118" s="214"/>
      <c r="BV118" s="218"/>
      <c r="BW118" s="218"/>
      <c r="BX118" s="218"/>
      <c r="BY118" s="218"/>
      <c r="BZ118" s="218"/>
      <c r="CA118" s="218"/>
      <c r="CB118" s="218"/>
      <c r="CC118" s="218"/>
      <c r="CD118" s="218"/>
      <c r="CE118" s="218"/>
      <c r="CF118" s="218"/>
      <c r="CG118" s="218"/>
      <c r="CH118" s="218"/>
      <c r="CI118" s="218"/>
      <c r="CJ118" s="218"/>
      <c r="CK118" s="218"/>
      <c r="CL118" s="218"/>
      <c r="CM118" s="218"/>
      <c r="CN118" s="218"/>
      <c r="CO118" s="218"/>
    </row>
    <row r="119" spans="1:93" ht="21" customHeight="1" thickBot="1" x14ac:dyDescent="0.25">
      <c r="A119" s="377"/>
      <c r="B119" s="298"/>
      <c r="C119" s="459"/>
      <c r="D119" s="658"/>
      <c r="E119" s="681"/>
      <c r="F119" s="913">
        <f>IF(OR(T116="na",T117="na"),0,20)</f>
        <v>20</v>
      </c>
      <c r="G119" s="735"/>
      <c r="H119" s="735"/>
      <c r="I119" s="735"/>
      <c r="J119" s="735"/>
      <c r="K119" s="735"/>
      <c r="L119" s="735"/>
      <c r="M119" s="735"/>
      <c r="N119" s="735"/>
      <c r="O119" s="735"/>
      <c r="P119" s="735"/>
      <c r="Q119" s="735"/>
      <c r="R119" s="735"/>
      <c r="S119" s="735"/>
      <c r="T119" s="735"/>
      <c r="U119" s="735"/>
      <c r="V119" s="736"/>
      <c r="Z119" s="217"/>
    </row>
    <row r="120" spans="1:93" ht="33" customHeight="1" thickBot="1" x14ac:dyDescent="0.25">
      <c r="A120" s="357"/>
      <c r="B120" s="295">
        <v>3000</v>
      </c>
      <c r="C120" s="650" t="s">
        <v>210</v>
      </c>
      <c r="D120" s="650"/>
      <c r="E120" s="650"/>
      <c r="F120" s="650"/>
      <c r="G120" s="650"/>
      <c r="H120" s="650"/>
      <c r="I120" s="650"/>
      <c r="J120" s="650"/>
      <c r="K120" s="650"/>
      <c r="L120" s="650"/>
      <c r="M120" s="650"/>
      <c r="N120" s="650"/>
      <c r="O120" s="650"/>
      <c r="P120" s="650"/>
      <c r="Q120" s="650"/>
      <c r="R120" s="650"/>
      <c r="S120" s="650"/>
      <c r="T120" s="650"/>
      <c r="U120" s="650"/>
      <c r="V120" s="867"/>
      <c r="Z120" s="217"/>
    </row>
    <row r="121" spans="1:93" ht="30" customHeight="1" thickBot="1" x14ac:dyDescent="0.25">
      <c r="A121" s="370"/>
      <c r="B121" s="289">
        <v>3100</v>
      </c>
      <c r="C121" s="314" t="s">
        <v>338</v>
      </c>
      <c r="D121" s="42"/>
      <c r="E121" s="54"/>
      <c r="F121" s="43"/>
      <c r="G121" s="67"/>
      <c r="H121" s="42" t="s">
        <v>395</v>
      </c>
      <c r="I121" s="54"/>
      <c r="J121" s="43"/>
      <c r="K121" s="67"/>
      <c r="L121" s="42" t="s">
        <v>395</v>
      </c>
      <c r="M121" s="54"/>
      <c r="N121" s="43" t="s">
        <v>395</v>
      </c>
      <c r="O121" s="67"/>
      <c r="P121" s="42" t="s">
        <v>395</v>
      </c>
      <c r="Q121" s="54"/>
      <c r="R121" s="43"/>
      <c r="S121" s="67"/>
      <c r="T121" s="68"/>
      <c r="U121" s="69"/>
      <c r="V121" s="372"/>
      <c r="Z121" s="217"/>
    </row>
    <row r="122" spans="1:93" ht="27.95" customHeight="1" x14ac:dyDescent="0.2">
      <c r="A122" s="364"/>
      <c r="B122" s="236" t="s">
        <v>211</v>
      </c>
      <c r="C122" s="261" t="s">
        <v>339</v>
      </c>
      <c r="D122" s="641"/>
      <c r="E122" s="653"/>
      <c r="F122" s="641"/>
      <c r="G122" s="653"/>
      <c r="H122" s="641"/>
      <c r="I122" s="653"/>
      <c r="J122" s="641"/>
      <c r="K122" s="653"/>
      <c r="L122" s="641"/>
      <c r="M122" s="653"/>
      <c r="N122" s="641"/>
      <c r="O122" s="653"/>
      <c r="P122" s="641"/>
      <c r="Q122" s="653"/>
      <c r="R122" s="641"/>
      <c r="S122" s="653"/>
      <c r="T122" s="177"/>
      <c r="U122" s="111">
        <f>IF(OR(D122="s",F122="s",H122="s",J122="s",L122="s",N122="s",P122="s",R122="s"), 0, IF(OR(D122="a",F122="a",H122="a",J122="a",L122="a",N122="a",P122="a",R122="a"),V122,0))</f>
        <v>0</v>
      </c>
      <c r="V122" s="363">
        <v>10</v>
      </c>
      <c r="W122" s="77">
        <f>COUNTIF(D122:S122,"a")+COUNTIF(D122:S122,"s")</f>
        <v>0</v>
      </c>
      <c r="X122" s="257"/>
      <c r="Y122" s="258"/>
      <c r="Z122" s="217" t="s">
        <v>31</v>
      </c>
      <c r="CB122" s="1"/>
      <c r="CC122" s="1"/>
      <c r="CD122" s="1"/>
      <c r="CE122" s="1"/>
      <c r="CF122" s="1"/>
      <c r="CG122" s="1"/>
      <c r="CH122" s="1"/>
      <c r="CI122" s="1"/>
      <c r="CJ122" s="1"/>
      <c r="CK122" s="1"/>
      <c r="CL122" s="1"/>
      <c r="CM122" s="1"/>
      <c r="CN122" s="1"/>
      <c r="CO122" s="1"/>
    </row>
    <row r="123" spans="1:93" ht="27.95" customHeight="1" x14ac:dyDescent="0.2">
      <c r="A123" s="364"/>
      <c r="B123" s="238" t="s">
        <v>212</v>
      </c>
      <c r="C123" s="262" t="s">
        <v>359</v>
      </c>
      <c r="D123" s="639"/>
      <c r="E123" s="663"/>
      <c r="F123" s="639"/>
      <c r="G123" s="663"/>
      <c r="H123" s="639"/>
      <c r="I123" s="663"/>
      <c r="J123" s="639"/>
      <c r="K123" s="663"/>
      <c r="L123" s="639"/>
      <c r="M123" s="663"/>
      <c r="N123" s="639"/>
      <c r="O123" s="663"/>
      <c r="P123" s="639"/>
      <c r="Q123" s="663"/>
      <c r="R123" s="639"/>
      <c r="S123" s="663"/>
      <c r="T123" s="115"/>
      <c r="U123" s="112">
        <f>IF(OR(D123="s",F123="s",H123="s",J123="s",L123="s",N123="s",P123="s",R123="s"), 0, IF(OR(D123="a",F123="a",H123="a",J123="a",L123="a",N123="a",P123="a",R123="a"),V123,0))</f>
        <v>0</v>
      </c>
      <c r="V123" s="361">
        <v>10</v>
      </c>
      <c r="W123" s="76">
        <f>COUNTIF(D123:S123,"a")+COUNTIF(D123:S123,"s")</f>
        <v>0</v>
      </c>
      <c r="X123" s="120"/>
      <c r="Z123" s="217" t="s">
        <v>31</v>
      </c>
    </row>
    <row r="124" spans="1:93" ht="27.95" customHeight="1" x14ac:dyDescent="0.2">
      <c r="A124" s="364"/>
      <c r="B124" s="238" t="s">
        <v>213</v>
      </c>
      <c r="C124" s="262" t="s">
        <v>412</v>
      </c>
      <c r="D124" s="639"/>
      <c r="E124" s="663"/>
      <c r="F124" s="639"/>
      <c r="G124" s="663"/>
      <c r="H124" s="639"/>
      <c r="I124" s="663"/>
      <c r="J124" s="639"/>
      <c r="K124" s="663"/>
      <c r="L124" s="639"/>
      <c r="M124" s="663"/>
      <c r="N124" s="639"/>
      <c r="O124" s="663"/>
      <c r="P124" s="639"/>
      <c r="Q124" s="663"/>
      <c r="R124" s="639"/>
      <c r="S124" s="663"/>
      <c r="T124" s="115"/>
      <c r="U124" s="112">
        <f>IF(OR(D124="s",F124="s",H124="s",J124="s",L124="s",N124="s",P124="s",R124="s"), 0, IF(OR(D124="a",F124="a",H124="a",J124="a",L124="a",N124="a",P124="a",R124="a"),V124,0))</f>
        <v>0</v>
      </c>
      <c r="V124" s="361">
        <v>10</v>
      </c>
      <c r="W124" s="76">
        <f>COUNTIF(D124:S124,"a")+COUNTIF(D124:S124,"s")</f>
        <v>0</v>
      </c>
      <c r="X124" s="120"/>
      <c r="Z124" s="217" t="s">
        <v>31</v>
      </c>
    </row>
    <row r="125" spans="1:93" ht="27.95" customHeight="1" x14ac:dyDescent="0.2">
      <c r="A125" s="364"/>
      <c r="B125" s="238" t="s">
        <v>272</v>
      </c>
      <c r="C125" s="263" t="s">
        <v>160</v>
      </c>
      <c r="D125" s="639"/>
      <c r="E125" s="663"/>
      <c r="F125" s="639"/>
      <c r="G125" s="663"/>
      <c r="H125" s="639"/>
      <c r="I125" s="663"/>
      <c r="J125" s="639"/>
      <c r="K125" s="663"/>
      <c r="L125" s="639"/>
      <c r="M125" s="663"/>
      <c r="N125" s="639"/>
      <c r="O125" s="663"/>
      <c r="P125" s="639"/>
      <c r="Q125" s="663"/>
      <c r="R125" s="639"/>
      <c r="S125" s="663"/>
      <c r="T125" s="418"/>
      <c r="U125" s="112">
        <f>IF(OR(D125="s",F125="s",H125="s",J125="s",L125="s",N125="s",P125="s",R125="s"), 0, IF(OR(D125="a",F125="a",H125="a",J125="a",L125="a",N125="a",P125="a",R125="a"),V125,0))</f>
        <v>0</v>
      </c>
      <c r="V125" s="361">
        <f>IF(T125="na",0,10)</f>
        <v>10</v>
      </c>
      <c r="W125" s="76">
        <f>COUNTIF(D125:S125,"a")+COUNTIF(D125:S125,"s")+COUNTIF(T125,"NA")</f>
        <v>0</v>
      </c>
      <c r="X125" s="120"/>
      <c r="Z125" s="217" t="s">
        <v>31</v>
      </c>
    </row>
    <row r="126" spans="1:93" ht="45" customHeight="1" thickBot="1" x14ac:dyDescent="0.25">
      <c r="A126" s="364"/>
      <c r="B126" s="238" t="s">
        <v>182</v>
      </c>
      <c r="C126" s="263" t="s">
        <v>161</v>
      </c>
      <c r="D126" s="639"/>
      <c r="E126" s="663"/>
      <c r="F126" s="639"/>
      <c r="G126" s="663"/>
      <c r="H126" s="639"/>
      <c r="I126" s="663"/>
      <c r="J126" s="639"/>
      <c r="K126" s="663"/>
      <c r="L126" s="639"/>
      <c r="M126" s="663"/>
      <c r="N126" s="639"/>
      <c r="O126" s="663"/>
      <c r="P126" s="639"/>
      <c r="Q126" s="663"/>
      <c r="R126" s="639"/>
      <c r="S126" s="663"/>
      <c r="T126" s="115"/>
      <c r="U126" s="112">
        <f>IF(OR(D126="s",F126="s",H126="s",J126="s",L126="s",N126="s",P126="s",R126="s"), 0, IF(OR(D126="a",F126="a",H126="a",J126="a",L126="a",N126="a",P126="a",R126="a"),V126,0))</f>
        <v>0</v>
      </c>
      <c r="V126" s="361">
        <v>10</v>
      </c>
      <c r="W126" s="76">
        <f>COUNTIF(D126:S126,"a")+COUNTIF(D126:S126,"s")</f>
        <v>0</v>
      </c>
      <c r="X126" s="120"/>
      <c r="Z126" s="217" t="s">
        <v>31</v>
      </c>
    </row>
    <row r="127" spans="1:93" ht="21" customHeight="1" thickTop="1" thickBot="1" x14ac:dyDescent="0.25">
      <c r="A127" s="364"/>
      <c r="B127" s="270"/>
      <c r="C127" s="34"/>
      <c r="D127" s="656" t="s">
        <v>173</v>
      </c>
      <c r="E127" s="682"/>
      <c r="F127" s="682"/>
      <c r="G127" s="682"/>
      <c r="H127" s="682"/>
      <c r="I127" s="682"/>
      <c r="J127" s="682"/>
      <c r="K127" s="682"/>
      <c r="L127" s="682"/>
      <c r="M127" s="682"/>
      <c r="N127" s="682"/>
      <c r="O127" s="682"/>
      <c r="P127" s="682"/>
      <c r="Q127" s="682"/>
      <c r="R127" s="682"/>
      <c r="S127" s="682"/>
      <c r="T127" s="691"/>
      <c r="U127" s="35">
        <f>SUM(U122:U126)</f>
        <v>0</v>
      </c>
      <c r="V127" s="362">
        <f>SUM(V122:V126)</f>
        <v>50</v>
      </c>
      <c r="X127" s="198"/>
      <c r="Z127" s="217"/>
    </row>
    <row r="128" spans="1:93" ht="21" customHeight="1" thickBot="1" x14ac:dyDescent="0.25">
      <c r="A128" s="364"/>
      <c r="B128" s="320"/>
      <c r="C128" s="321"/>
      <c r="D128" s="658"/>
      <c r="E128" s="681"/>
      <c r="F128" s="734">
        <f>IF(T125="na",40,50)</f>
        <v>50</v>
      </c>
      <c r="G128" s="669"/>
      <c r="H128" s="669"/>
      <c r="I128" s="669"/>
      <c r="J128" s="669"/>
      <c r="K128" s="669"/>
      <c r="L128" s="669"/>
      <c r="M128" s="669"/>
      <c r="N128" s="669"/>
      <c r="O128" s="669"/>
      <c r="P128" s="669"/>
      <c r="Q128" s="669"/>
      <c r="R128" s="669"/>
      <c r="S128" s="669"/>
      <c r="T128" s="669"/>
      <c r="U128" s="669"/>
      <c r="V128" s="670"/>
      <c r="X128" s="197"/>
      <c r="Z128" s="217"/>
    </row>
    <row r="129" spans="1:86" s="1" customFormat="1" ht="30" customHeight="1" thickBot="1" x14ac:dyDescent="0.25">
      <c r="A129" s="353"/>
      <c r="B129" s="289" t="s">
        <v>936</v>
      </c>
      <c r="C129" s="169" t="s">
        <v>937</v>
      </c>
      <c r="D129" s="42"/>
      <c r="E129" s="67"/>
      <c r="F129" s="42"/>
      <c r="G129" s="67"/>
      <c r="H129" s="42"/>
      <c r="I129" s="54"/>
      <c r="J129" s="180"/>
      <c r="K129" s="67"/>
      <c r="L129" s="42"/>
      <c r="M129" s="54"/>
      <c r="N129" s="42"/>
      <c r="O129" s="54"/>
      <c r="P129" s="42"/>
      <c r="Q129" s="54"/>
      <c r="R129" s="42"/>
      <c r="S129" s="54"/>
      <c r="T129" s="88"/>
      <c r="U129" s="69"/>
      <c r="V129" s="372"/>
      <c r="W129" s="77"/>
      <c r="X129" s="197"/>
      <c r="Y129" s="214"/>
      <c r="Z129" s="217"/>
      <c r="AA129" s="214"/>
      <c r="AB129" s="214"/>
      <c r="AC129" s="214"/>
      <c r="AD129" s="214"/>
      <c r="AE129" s="214"/>
      <c r="AF129" s="214"/>
      <c r="AG129" s="214"/>
      <c r="AH129" s="214"/>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c r="BI129" s="214"/>
      <c r="BJ129" s="214"/>
      <c r="BK129" s="214"/>
      <c r="BL129" s="214"/>
      <c r="BM129" s="214"/>
      <c r="BN129" s="214"/>
      <c r="BO129" s="214"/>
      <c r="BP129" s="214"/>
      <c r="BQ129" s="214"/>
      <c r="BR129" s="214"/>
      <c r="BS129" s="214"/>
      <c r="BT129" s="214"/>
      <c r="BU129" s="214"/>
      <c r="BV129" s="214"/>
      <c r="BW129" s="214"/>
      <c r="BX129" s="214"/>
      <c r="BY129" s="214"/>
      <c r="BZ129" s="214"/>
      <c r="CA129" s="214"/>
      <c r="CB129" s="214"/>
      <c r="CC129" s="214"/>
      <c r="CD129" s="214"/>
      <c r="CE129" s="214"/>
      <c r="CF129" s="214"/>
      <c r="CG129" s="214"/>
      <c r="CH129" s="214"/>
    </row>
    <row r="130" spans="1:86" s="1" customFormat="1" ht="45" customHeight="1" x14ac:dyDescent="0.2">
      <c r="A130" s="585"/>
      <c r="B130" s="586" t="s">
        <v>938</v>
      </c>
      <c r="C130" s="439" t="s">
        <v>943</v>
      </c>
      <c r="D130" s="641"/>
      <c r="E130" s="653"/>
      <c r="F130" s="641"/>
      <c r="G130" s="653"/>
      <c r="H130" s="641"/>
      <c r="I130" s="653"/>
      <c r="J130" s="641"/>
      <c r="K130" s="653"/>
      <c r="L130" s="641"/>
      <c r="M130" s="653"/>
      <c r="N130" s="641"/>
      <c r="O130" s="653"/>
      <c r="P130" s="641"/>
      <c r="Q130" s="653"/>
      <c r="R130" s="641"/>
      <c r="S130" s="653"/>
      <c r="T130" s="418"/>
      <c r="U130" s="111">
        <f>IF(OR(D130="s",F130="s",H130="s",J130="s",L130="s",N130="s",P130="s",R130="s"), 0, IF(OR(D130="a",F130="a",H130="a",J130="a",L130="a",N130="a",P130="a",R130="a"),V130,0))</f>
        <v>0</v>
      </c>
      <c r="V130" s="363">
        <f>IF(T130="na",0,10)</f>
        <v>10</v>
      </c>
      <c r="W130" s="77">
        <f t="shared" ref="W130:W135" si="16">COUNTIF(D130:S130,"a")+COUNTIF(D130:S130,"s")+COUNTIF(T130,"na")</f>
        <v>0</v>
      </c>
      <c r="X130" s="243"/>
      <c r="Y130" s="214"/>
      <c r="Z130" s="217" t="s">
        <v>31</v>
      </c>
      <c r="AA130" s="214"/>
      <c r="AB130" s="214"/>
      <c r="AC130" s="214"/>
      <c r="AD130" s="214"/>
      <c r="AE130" s="214"/>
      <c r="AF130" s="214"/>
      <c r="AG130" s="214"/>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c r="BI130" s="214"/>
      <c r="BJ130" s="214"/>
      <c r="BK130" s="214"/>
      <c r="BL130" s="214"/>
      <c r="BM130" s="214"/>
      <c r="BN130" s="214"/>
      <c r="BO130" s="214"/>
      <c r="BP130" s="214"/>
      <c r="BQ130" s="214"/>
      <c r="BR130" s="214"/>
      <c r="BS130" s="214"/>
      <c r="BT130" s="214"/>
      <c r="BU130" s="214"/>
      <c r="BV130" s="214"/>
      <c r="BW130" s="214"/>
      <c r="BX130" s="214"/>
      <c r="BY130" s="214"/>
      <c r="BZ130" s="214"/>
      <c r="CA130" s="214"/>
      <c r="CB130" s="214"/>
      <c r="CC130" s="214"/>
      <c r="CD130" s="214"/>
      <c r="CE130" s="214"/>
      <c r="CF130" s="214"/>
      <c r="CG130" s="214"/>
      <c r="CH130" s="214"/>
    </row>
    <row r="131" spans="1:86" s="1" customFormat="1" ht="45" customHeight="1" x14ac:dyDescent="0.2">
      <c r="A131" s="585"/>
      <c r="B131" s="587" t="s">
        <v>939</v>
      </c>
      <c r="C131" s="588" t="s">
        <v>944</v>
      </c>
      <c r="D131" s="639"/>
      <c r="E131" s="663"/>
      <c r="F131" s="639"/>
      <c r="G131" s="663"/>
      <c r="H131" s="639"/>
      <c r="I131" s="663"/>
      <c r="J131" s="639"/>
      <c r="K131" s="663"/>
      <c r="L131" s="639"/>
      <c r="M131" s="663"/>
      <c r="N131" s="639"/>
      <c r="O131" s="663"/>
      <c r="P131" s="639"/>
      <c r="Q131" s="663"/>
      <c r="R131" s="639"/>
      <c r="S131" s="663"/>
      <c r="T131" s="500" t="str">
        <f>IF(T130="na", "na", "")</f>
        <v/>
      </c>
      <c r="U131" s="112">
        <f t="shared" ref="U131:U135" si="17">IF(OR(D131="s",F131="s",H131="s",J131="s",L131="s",N131="s",P131="s",R131="s"), 0, IF(OR(D131="a",F131="a",H131="a",J131="a",L131="a",N131="a",P131="a",R131="a"),V131,0))</f>
        <v>0</v>
      </c>
      <c r="V131" s="361">
        <f>IF(T131="na",0,10)</f>
        <v>10</v>
      </c>
      <c r="W131" s="77">
        <f t="shared" si="16"/>
        <v>0</v>
      </c>
      <c r="X131" s="243"/>
      <c r="Y131" s="214"/>
      <c r="Z131" s="217" t="s">
        <v>31</v>
      </c>
      <c r="AA131" s="214"/>
      <c r="AB131" s="214"/>
      <c r="AC131" s="214"/>
      <c r="AD131" s="214"/>
      <c r="AE131" s="214"/>
      <c r="AF131" s="214"/>
      <c r="AG131" s="214"/>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c r="BI131" s="214"/>
      <c r="BJ131" s="214"/>
      <c r="BK131" s="214"/>
      <c r="BL131" s="214"/>
      <c r="BM131" s="214"/>
      <c r="BN131" s="214"/>
      <c r="BO131" s="214"/>
      <c r="BP131" s="214"/>
      <c r="BQ131" s="214"/>
      <c r="BR131" s="214"/>
      <c r="BS131" s="214"/>
      <c r="BT131" s="214"/>
      <c r="BU131" s="214"/>
      <c r="BV131" s="214"/>
      <c r="BW131" s="214"/>
      <c r="BX131" s="214"/>
      <c r="BY131" s="214"/>
      <c r="BZ131" s="214"/>
      <c r="CA131" s="214"/>
      <c r="CB131" s="214"/>
      <c r="CC131" s="214"/>
      <c r="CD131" s="214"/>
      <c r="CE131" s="214"/>
      <c r="CF131" s="214"/>
      <c r="CG131" s="214"/>
      <c r="CH131" s="214"/>
    </row>
    <row r="132" spans="1:86" s="1" customFormat="1" ht="45" customHeight="1" x14ac:dyDescent="0.2">
      <c r="A132" s="585"/>
      <c r="B132" s="587" t="s">
        <v>940</v>
      </c>
      <c r="C132" s="589" t="s">
        <v>945</v>
      </c>
      <c r="D132" s="639"/>
      <c r="E132" s="663"/>
      <c r="F132" s="639"/>
      <c r="G132" s="663"/>
      <c r="H132" s="639"/>
      <c r="I132" s="663"/>
      <c r="J132" s="639"/>
      <c r="K132" s="663"/>
      <c r="L132" s="639"/>
      <c r="M132" s="663"/>
      <c r="N132" s="639"/>
      <c r="O132" s="663"/>
      <c r="P132" s="639"/>
      <c r="Q132" s="663"/>
      <c r="R132" s="639"/>
      <c r="S132" s="663"/>
      <c r="T132" s="500" t="str">
        <f>IF(T130="na", "na", "")</f>
        <v/>
      </c>
      <c r="U132" s="112">
        <f t="shared" si="17"/>
        <v>0</v>
      </c>
      <c r="V132" s="361">
        <f>IF(T132="na",0,10)</f>
        <v>10</v>
      </c>
      <c r="W132" s="77">
        <f t="shared" si="16"/>
        <v>0</v>
      </c>
      <c r="X132" s="243"/>
      <c r="Y132" s="214"/>
      <c r="Z132" s="217"/>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4"/>
      <c r="BF132" s="214"/>
      <c r="BG132" s="214"/>
      <c r="BH132" s="214"/>
      <c r="BI132" s="214"/>
      <c r="BJ132" s="214"/>
      <c r="BK132" s="214"/>
      <c r="BL132" s="214"/>
      <c r="BM132" s="214"/>
      <c r="BN132" s="214"/>
      <c r="BO132" s="214"/>
      <c r="BP132" s="214"/>
      <c r="BQ132" s="214"/>
      <c r="BR132" s="214"/>
      <c r="BS132" s="214"/>
      <c r="BT132" s="214"/>
      <c r="BU132" s="214"/>
      <c r="BV132" s="214"/>
      <c r="BW132" s="214"/>
      <c r="BX132" s="214"/>
      <c r="BY132" s="214"/>
      <c r="BZ132" s="214"/>
      <c r="CA132" s="214"/>
      <c r="CB132" s="214"/>
      <c r="CC132" s="214"/>
      <c r="CD132" s="214"/>
      <c r="CE132" s="214"/>
      <c r="CF132" s="214"/>
      <c r="CG132" s="214"/>
      <c r="CH132" s="214"/>
    </row>
    <row r="133" spans="1:86" s="1" customFormat="1" ht="45" customHeight="1" x14ac:dyDescent="0.2">
      <c r="A133" s="585"/>
      <c r="B133" s="587" t="s">
        <v>941</v>
      </c>
      <c r="C133" s="588" t="s">
        <v>1044</v>
      </c>
      <c r="D133" s="639"/>
      <c r="E133" s="663"/>
      <c r="F133" s="639"/>
      <c r="G133" s="663"/>
      <c r="H133" s="639"/>
      <c r="I133" s="663"/>
      <c r="J133" s="639"/>
      <c r="K133" s="663"/>
      <c r="L133" s="639"/>
      <c r="M133" s="663"/>
      <c r="N133" s="639"/>
      <c r="O133" s="663"/>
      <c r="P133" s="639"/>
      <c r="Q133" s="663"/>
      <c r="R133" s="639"/>
      <c r="S133" s="663"/>
      <c r="T133" s="500" t="str">
        <f>IF(T130="na", "na", "")</f>
        <v/>
      </c>
      <c r="U133" s="112">
        <f t="shared" si="17"/>
        <v>0</v>
      </c>
      <c r="V133" s="361">
        <f>IF(T133="na",0,5)</f>
        <v>5</v>
      </c>
      <c r="W133" s="77">
        <f t="shared" si="16"/>
        <v>0</v>
      </c>
      <c r="X133" s="243"/>
      <c r="Y133" s="214"/>
      <c r="Z133" s="217" t="s">
        <v>31</v>
      </c>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214"/>
      <c r="BI133" s="214"/>
      <c r="BJ133" s="214"/>
      <c r="BK133" s="214"/>
      <c r="BL133" s="214"/>
      <c r="BM133" s="214"/>
      <c r="BN133" s="214"/>
      <c r="BO133" s="214"/>
      <c r="BP133" s="214"/>
      <c r="BQ133" s="214"/>
      <c r="BR133" s="214"/>
      <c r="BS133" s="214"/>
      <c r="BT133" s="214"/>
      <c r="BU133" s="214"/>
      <c r="BV133" s="214"/>
      <c r="BW133" s="214"/>
      <c r="BX133" s="214"/>
      <c r="BY133" s="214"/>
      <c r="BZ133" s="214"/>
      <c r="CA133" s="214"/>
      <c r="CB133" s="214"/>
      <c r="CC133" s="214"/>
      <c r="CD133" s="214"/>
      <c r="CE133" s="214"/>
      <c r="CF133" s="214"/>
      <c r="CG133" s="214"/>
      <c r="CH133" s="214"/>
    </row>
    <row r="134" spans="1:86" s="1" customFormat="1" ht="27.95" customHeight="1" x14ac:dyDescent="0.2">
      <c r="A134" s="585"/>
      <c r="B134" s="587" t="s">
        <v>946</v>
      </c>
      <c r="C134" s="588" t="s">
        <v>947</v>
      </c>
      <c r="D134" s="639"/>
      <c r="E134" s="663"/>
      <c r="F134" s="639"/>
      <c r="G134" s="663"/>
      <c r="H134" s="639"/>
      <c r="I134" s="663"/>
      <c r="J134" s="639"/>
      <c r="K134" s="663"/>
      <c r="L134" s="639"/>
      <c r="M134" s="663"/>
      <c r="N134" s="639"/>
      <c r="O134" s="663"/>
      <c r="P134" s="639"/>
      <c r="Q134" s="663"/>
      <c r="R134" s="639"/>
      <c r="S134" s="663"/>
      <c r="T134" s="500" t="str">
        <f>IF(T130="na", "na", "")</f>
        <v/>
      </c>
      <c r="U134" s="112">
        <f t="shared" si="17"/>
        <v>0</v>
      </c>
      <c r="V134" s="361">
        <f>IF(T134="na",0,5)</f>
        <v>5</v>
      </c>
      <c r="W134" s="77">
        <f t="shared" si="16"/>
        <v>0</v>
      </c>
      <c r="X134" s="243"/>
      <c r="Y134" s="214"/>
      <c r="Z134" s="217"/>
      <c r="AA134" s="214"/>
      <c r="AB134" s="214"/>
      <c r="AC134" s="214"/>
      <c r="AD134" s="214"/>
      <c r="AE134" s="214"/>
      <c r="AF134" s="214"/>
      <c r="AG134" s="214"/>
      <c r="AH134" s="214"/>
      <c r="AI134" s="214"/>
      <c r="AJ134" s="214"/>
      <c r="AK134" s="214"/>
      <c r="AL134" s="214"/>
      <c r="AM134" s="214"/>
      <c r="AN134" s="214"/>
      <c r="AO134" s="214"/>
      <c r="AP134" s="214"/>
      <c r="AQ134" s="214"/>
      <c r="AR134" s="214"/>
      <c r="AS134" s="214"/>
      <c r="AT134" s="214"/>
      <c r="AU134" s="214"/>
      <c r="AV134" s="214"/>
      <c r="AW134" s="214"/>
      <c r="AX134" s="214"/>
      <c r="AY134" s="214"/>
      <c r="AZ134" s="214"/>
      <c r="BA134" s="214"/>
      <c r="BB134" s="214"/>
      <c r="BC134" s="214"/>
      <c r="BD134" s="214"/>
      <c r="BE134" s="214"/>
      <c r="BF134" s="214"/>
      <c r="BG134" s="214"/>
      <c r="BH134" s="214"/>
      <c r="BI134" s="214"/>
      <c r="BJ134" s="214"/>
      <c r="BK134" s="214"/>
      <c r="BL134" s="214"/>
      <c r="BM134" s="214"/>
      <c r="BN134" s="214"/>
      <c r="BO134" s="214"/>
      <c r="BP134" s="214"/>
      <c r="BQ134" s="214"/>
      <c r="BR134" s="214"/>
      <c r="BS134" s="214"/>
      <c r="BT134" s="214"/>
      <c r="BU134" s="214"/>
      <c r="BV134" s="214"/>
      <c r="BW134" s="214"/>
      <c r="BX134" s="214"/>
      <c r="BY134" s="214"/>
      <c r="BZ134" s="214"/>
      <c r="CA134" s="214"/>
      <c r="CB134" s="214"/>
      <c r="CC134" s="214"/>
      <c r="CD134" s="214"/>
      <c r="CE134" s="214"/>
      <c r="CF134" s="214"/>
      <c r="CG134" s="214"/>
      <c r="CH134" s="214"/>
    </row>
    <row r="135" spans="1:86" s="1" customFormat="1" ht="27.95" customHeight="1" thickBot="1" x14ac:dyDescent="0.25">
      <c r="A135" s="585"/>
      <c r="B135" s="587" t="s">
        <v>942</v>
      </c>
      <c r="C135" s="588" t="s">
        <v>948</v>
      </c>
      <c r="D135" s="639"/>
      <c r="E135" s="663"/>
      <c r="F135" s="639"/>
      <c r="G135" s="663"/>
      <c r="H135" s="639"/>
      <c r="I135" s="663"/>
      <c r="J135" s="639"/>
      <c r="K135" s="663"/>
      <c r="L135" s="639"/>
      <c r="M135" s="663"/>
      <c r="N135" s="639"/>
      <c r="O135" s="663"/>
      <c r="P135" s="639"/>
      <c r="Q135" s="663"/>
      <c r="R135" s="639"/>
      <c r="S135" s="663"/>
      <c r="T135" s="500" t="str">
        <f>IF(T130="na", "na", "")</f>
        <v/>
      </c>
      <c r="U135" s="112">
        <f t="shared" si="17"/>
        <v>0</v>
      </c>
      <c r="V135" s="361">
        <f>IF(T135="na",0,10)</f>
        <v>10</v>
      </c>
      <c r="W135" s="77">
        <f t="shared" si="16"/>
        <v>0</v>
      </c>
      <c r="X135" s="243"/>
      <c r="Y135" s="214"/>
      <c r="Z135" s="217"/>
      <c r="AA135" s="214"/>
      <c r="AB135" s="214"/>
      <c r="AC135" s="214"/>
      <c r="AD135" s="214"/>
      <c r="AE135" s="214"/>
      <c r="AF135" s="214"/>
      <c r="AG135" s="214"/>
      <c r="AH135" s="214"/>
      <c r="AI135" s="214"/>
      <c r="AJ135" s="214"/>
      <c r="AK135" s="214"/>
      <c r="AL135" s="214"/>
      <c r="AM135" s="214"/>
      <c r="AN135" s="214"/>
      <c r="AO135" s="214"/>
      <c r="AP135" s="214"/>
      <c r="AQ135" s="214"/>
      <c r="AR135" s="214"/>
      <c r="AS135" s="214"/>
      <c r="AT135" s="214"/>
      <c r="AU135" s="214"/>
      <c r="AV135" s="214"/>
      <c r="AW135" s="214"/>
      <c r="AX135" s="214"/>
      <c r="AY135" s="214"/>
      <c r="AZ135" s="214"/>
      <c r="BA135" s="214"/>
      <c r="BB135" s="214"/>
      <c r="BC135" s="214"/>
      <c r="BD135" s="214"/>
      <c r="BE135" s="214"/>
      <c r="BF135" s="214"/>
      <c r="BG135" s="214"/>
      <c r="BH135" s="214"/>
      <c r="BI135" s="214"/>
      <c r="BJ135" s="214"/>
      <c r="BK135" s="214"/>
      <c r="BL135" s="214"/>
      <c r="BM135" s="214"/>
      <c r="BN135" s="214"/>
      <c r="BO135" s="214"/>
      <c r="BP135" s="214"/>
      <c r="BQ135" s="214"/>
      <c r="BR135" s="214"/>
      <c r="BS135" s="214"/>
      <c r="BT135" s="214"/>
      <c r="BU135" s="214"/>
      <c r="BV135" s="214"/>
      <c r="BW135" s="214"/>
      <c r="BX135" s="214"/>
      <c r="BY135" s="214"/>
      <c r="BZ135" s="214"/>
      <c r="CA135" s="214"/>
      <c r="CB135" s="214"/>
      <c r="CC135" s="214"/>
      <c r="CD135" s="214"/>
      <c r="CE135" s="214"/>
      <c r="CF135" s="214"/>
      <c r="CG135" s="214"/>
      <c r="CH135" s="214"/>
    </row>
    <row r="136" spans="1:86" s="1" customFormat="1" ht="21" customHeight="1" thickTop="1" thickBot="1" x14ac:dyDescent="0.25">
      <c r="A136" s="364"/>
      <c r="B136" s="8"/>
      <c r="C136" s="187"/>
      <c r="D136" s="656" t="s">
        <v>173</v>
      </c>
      <c r="E136" s="682"/>
      <c r="F136" s="682"/>
      <c r="G136" s="682"/>
      <c r="H136" s="682"/>
      <c r="I136" s="682"/>
      <c r="J136" s="682"/>
      <c r="K136" s="682"/>
      <c r="L136" s="682"/>
      <c r="M136" s="682"/>
      <c r="N136" s="682"/>
      <c r="O136" s="682"/>
      <c r="P136" s="682"/>
      <c r="Q136" s="682"/>
      <c r="R136" s="682"/>
      <c r="S136" s="682"/>
      <c r="T136" s="691"/>
      <c r="U136" s="183">
        <f>SUM(U130:U135)</f>
        <v>0</v>
      </c>
      <c r="V136" s="362">
        <f>SUM(V130:V135)</f>
        <v>50</v>
      </c>
      <c r="W136" s="77"/>
      <c r="X136" s="198"/>
      <c r="Y136" s="214"/>
      <c r="Z136" s="217"/>
      <c r="AA136" s="214"/>
      <c r="AB136" s="214"/>
      <c r="AC136" s="214"/>
      <c r="AD136" s="214"/>
      <c r="AE136" s="214"/>
      <c r="AF136" s="214"/>
      <c r="AG136" s="214"/>
      <c r="AH136" s="214"/>
      <c r="AI136" s="214"/>
      <c r="AJ136" s="214"/>
      <c r="AK136" s="214"/>
      <c r="AL136" s="214"/>
      <c r="AM136" s="214"/>
      <c r="AN136" s="214"/>
      <c r="AO136" s="214"/>
      <c r="AP136" s="214"/>
      <c r="AQ136" s="214"/>
      <c r="AR136" s="214"/>
      <c r="AS136" s="214"/>
      <c r="AT136" s="214"/>
      <c r="AU136" s="214"/>
      <c r="AV136" s="214"/>
      <c r="AW136" s="214"/>
      <c r="AX136" s="214"/>
      <c r="AY136" s="214"/>
      <c r="AZ136" s="214"/>
      <c r="BA136" s="214"/>
      <c r="BB136" s="214"/>
      <c r="BC136" s="214"/>
      <c r="BD136" s="214"/>
      <c r="BE136" s="214"/>
      <c r="BF136" s="214"/>
      <c r="BG136" s="214"/>
      <c r="BH136" s="214"/>
      <c r="BI136" s="214"/>
      <c r="BJ136" s="214"/>
      <c r="BK136" s="214"/>
      <c r="BL136" s="214"/>
      <c r="BM136" s="214"/>
      <c r="BN136" s="214"/>
      <c r="BO136" s="214"/>
      <c r="BP136" s="214"/>
      <c r="BQ136" s="214"/>
      <c r="BR136" s="214"/>
      <c r="BS136" s="214"/>
      <c r="BT136" s="214"/>
      <c r="BU136" s="214"/>
      <c r="BV136" s="214"/>
      <c r="BW136" s="214"/>
      <c r="BX136" s="214"/>
      <c r="BY136" s="214"/>
      <c r="BZ136" s="214"/>
      <c r="CA136" s="214"/>
      <c r="CB136" s="214"/>
      <c r="CC136" s="214"/>
      <c r="CD136" s="214"/>
      <c r="CE136" s="214"/>
      <c r="CF136" s="214"/>
      <c r="CG136" s="214"/>
      <c r="CH136" s="214"/>
    </row>
    <row r="137" spans="1:86" s="1" customFormat="1" ht="21" customHeight="1" thickBot="1" x14ac:dyDescent="0.25">
      <c r="A137" s="355"/>
      <c r="B137" s="319"/>
      <c r="C137" s="268"/>
      <c r="D137" s="873"/>
      <c r="E137" s="659"/>
      <c r="F137" s="677">
        <f>IF(T130="na",0,25)</f>
        <v>25</v>
      </c>
      <c r="G137" s="678"/>
      <c r="H137" s="678"/>
      <c r="I137" s="678"/>
      <c r="J137" s="678"/>
      <c r="K137" s="678"/>
      <c r="L137" s="678"/>
      <c r="M137" s="678"/>
      <c r="N137" s="678"/>
      <c r="O137" s="678"/>
      <c r="P137" s="678"/>
      <c r="Q137" s="678"/>
      <c r="R137" s="678"/>
      <c r="S137" s="678"/>
      <c r="T137" s="678"/>
      <c r="U137" s="678"/>
      <c r="V137" s="679"/>
      <c r="W137" s="77"/>
      <c r="X137" s="197"/>
      <c r="Y137" s="214"/>
      <c r="Z137" s="217"/>
      <c r="AA137" s="214"/>
      <c r="AB137" s="214"/>
      <c r="AC137" s="214"/>
      <c r="AD137" s="214"/>
      <c r="AE137" s="214"/>
      <c r="AF137" s="214"/>
      <c r="AG137" s="214"/>
      <c r="AH137" s="214"/>
      <c r="AI137" s="214"/>
      <c r="AJ137" s="214"/>
      <c r="AK137" s="214"/>
      <c r="AL137" s="214"/>
      <c r="AM137" s="214"/>
      <c r="AN137" s="214"/>
      <c r="AO137" s="214"/>
      <c r="AP137" s="214"/>
      <c r="AQ137" s="214"/>
      <c r="AR137" s="214"/>
      <c r="AS137" s="214"/>
      <c r="AT137" s="214"/>
      <c r="AU137" s="214"/>
      <c r="AV137" s="214"/>
      <c r="AW137" s="214"/>
      <c r="AX137" s="214"/>
      <c r="AY137" s="214"/>
      <c r="AZ137" s="214"/>
      <c r="BA137" s="214"/>
      <c r="BB137" s="214"/>
      <c r="BC137" s="214"/>
      <c r="BD137" s="214"/>
      <c r="BE137" s="214"/>
      <c r="BF137" s="214"/>
      <c r="BG137" s="214"/>
      <c r="BH137" s="214"/>
      <c r="BI137" s="214"/>
      <c r="BJ137" s="214"/>
      <c r="BK137" s="214"/>
      <c r="BL137" s="214"/>
      <c r="BM137" s="214"/>
      <c r="BN137" s="214"/>
      <c r="BO137" s="214"/>
      <c r="BP137" s="214"/>
      <c r="BQ137" s="214"/>
      <c r="BR137" s="214"/>
      <c r="BS137" s="214"/>
      <c r="BT137" s="214"/>
      <c r="BU137" s="214"/>
      <c r="BV137" s="214"/>
      <c r="BW137" s="214"/>
      <c r="BX137" s="214"/>
      <c r="BY137" s="214"/>
      <c r="BZ137" s="214"/>
      <c r="CA137" s="214"/>
      <c r="CB137" s="214"/>
      <c r="CC137" s="214"/>
      <c r="CD137" s="214"/>
      <c r="CE137" s="214"/>
      <c r="CF137" s="214"/>
      <c r="CG137" s="214"/>
      <c r="CH137" s="214"/>
    </row>
    <row r="138" spans="1:86" ht="30" customHeight="1" thickBot="1" x14ac:dyDescent="0.25">
      <c r="A138" s="353"/>
      <c r="B138" s="301">
        <v>3200</v>
      </c>
      <c r="C138" s="175" t="s">
        <v>972</v>
      </c>
      <c r="D138" s="82"/>
      <c r="E138" s="83"/>
      <c r="F138" s="84"/>
      <c r="G138" s="85"/>
      <c r="H138" s="82"/>
      <c r="I138" s="83"/>
      <c r="J138" s="43"/>
      <c r="K138" s="85"/>
      <c r="L138" s="42"/>
      <c r="M138" s="83"/>
      <c r="N138" s="84"/>
      <c r="O138" s="85"/>
      <c r="P138" s="82"/>
      <c r="Q138" s="83"/>
      <c r="R138" s="84"/>
      <c r="S138" s="85"/>
      <c r="T138" s="68"/>
      <c r="U138" s="69"/>
      <c r="V138" s="372"/>
      <c r="Z138" s="217"/>
    </row>
    <row r="139" spans="1:86" s="1" customFormat="1" ht="27.95" customHeight="1" x14ac:dyDescent="0.2">
      <c r="A139" s="510"/>
      <c r="B139" s="241"/>
      <c r="C139" s="599" t="s">
        <v>973</v>
      </c>
      <c r="D139" s="876"/>
      <c r="E139" s="877"/>
      <c r="F139" s="877"/>
      <c r="G139" s="877"/>
      <c r="H139" s="877"/>
      <c r="I139" s="877"/>
      <c r="J139" s="877"/>
      <c r="K139" s="877"/>
      <c r="L139" s="877"/>
      <c r="M139" s="877"/>
      <c r="N139" s="877"/>
      <c r="O139" s="877"/>
      <c r="P139" s="877"/>
      <c r="Q139" s="877"/>
      <c r="R139" s="877"/>
      <c r="S139" s="877"/>
      <c r="T139" s="877"/>
      <c r="U139" s="877"/>
      <c r="V139" s="878"/>
      <c r="W139" s="77"/>
      <c r="X139" s="197"/>
      <c r="Y139" s="214"/>
      <c r="Z139" s="217"/>
      <c r="AA139" s="214"/>
      <c r="AB139" s="214"/>
      <c r="AC139" s="214"/>
      <c r="AD139" s="214"/>
      <c r="AE139" s="214"/>
      <c r="AF139" s="214"/>
      <c r="AG139" s="214"/>
      <c r="AH139" s="214"/>
      <c r="AI139" s="214"/>
      <c r="AJ139" s="214"/>
      <c r="AK139" s="214"/>
      <c r="AL139" s="214"/>
      <c r="AM139" s="214"/>
      <c r="AN139" s="214"/>
      <c r="AO139" s="214"/>
      <c r="AP139" s="214"/>
      <c r="AQ139" s="214"/>
      <c r="AR139" s="214"/>
      <c r="AS139" s="214"/>
      <c r="AT139" s="214"/>
      <c r="AU139" s="214"/>
      <c r="AV139" s="214"/>
      <c r="AW139" s="214"/>
      <c r="AX139" s="214"/>
      <c r="AY139" s="214"/>
      <c r="AZ139" s="214"/>
      <c r="BA139" s="214"/>
      <c r="BB139" s="214"/>
      <c r="BC139" s="214"/>
      <c r="BD139" s="214"/>
      <c r="BE139" s="214"/>
      <c r="BF139" s="214"/>
      <c r="BG139" s="214"/>
      <c r="BH139" s="214"/>
      <c r="BI139" s="214"/>
      <c r="BJ139" s="214"/>
      <c r="BK139" s="214"/>
      <c r="BL139" s="214"/>
      <c r="BM139" s="214"/>
      <c r="BN139" s="214"/>
      <c r="BO139" s="214"/>
      <c r="BP139" s="214"/>
      <c r="BQ139" s="214"/>
      <c r="BR139" s="214"/>
      <c r="BS139" s="214"/>
      <c r="BT139" s="214"/>
      <c r="BU139" s="214"/>
      <c r="BV139" s="214"/>
      <c r="BW139" s="214"/>
      <c r="BX139" s="214"/>
      <c r="BY139" s="214"/>
      <c r="BZ139" s="214"/>
      <c r="CA139" s="214"/>
      <c r="CB139" s="214"/>
      <c r="CC139" s="214"/>
      <c r="CD139" s="214"/>
      <c r="CE139" s="214"/>
      <c r="CF139" s="214"/>
      <c r="CG139" s="214"/>
      <c r="CH139" s="214"/>
    </row>
    <row r="140" spans="1:86" s="1" customFormat="1" ht="27.95" customHeight="1" x14ac:dyDescent="0.2">
      <c r="A140" s="510"/>
      <c r="B140" s="241"/>
      <c r="C140" s="599" t="s">
        <v>974</v>
      </c>
      <c r="D140" s="876"/>
      <c r="E140" s="877"/>
      <c r="F140" s="877"/>
      <c r="G140" s="877"/>
      <c r="H140" s="877"/>
      <c r="I140" s="877"/>
      <c r="J140" s="877"/>
      <c r="K140" s="877"/>
      <c r="L140" s="877"/>
      <c r="M140" s="877"/>
      <c r="N140" s="877"/>
      <c r="O140" s="877"/>
      <c r="P140" s="877"/>
      <c r="Q140" s="877"/>
      <c r="R140" s="877"/>
      <c r="S140" s="877"/>
      <c r="T140" s="877"/>
      <c r="U140" s="877"/>
      <c r="V140" s="878"/>
      <c r="W140" s="77"/>
      <c r="X140" s="197"/>
      <c r="Y140" s="214"/>
      <c r="Z140" s="217"/>
      <c r="AA140" s="214"/>
      <c r="AB140" s="214"/>
      <c r="AC140" s="214"/>
      <c r="AD140" s="214"/>
      <c r="AE140" s="214"/>
      <c r="AF140" s="214"/>
      <c r="AG140" s="214"/>
      <c r="AH140" s="214"/>
      <c r="AI140" s="214"/>
      <c r="AJ140" s="214"/>
      <c r="AK140" s="214"/>
      <c r="AL140" s="214"/>
      <c r="AM140" s="214"/>
      <c r="AN140" s="214"/>
      <c r="AO140" s="214"/>
      <c r="AP140" s="214"/>
      <c r="AQ140" s="214"/>
      <c r="AR140" s="214"/>
      <c r="AS140" s="214"/>
      <c r="AT140" s="214"/>
      <c r="AU140" s="214"/>
      <c r="AV140" s="214"/>
      <c r="AW140" s="214"/>
      <c r="AX140" s="214"/>
      <c r="AY140" s="214"/>
      <c r="AZ140" s="214"/>
      <c r="BA140" s="214"/>
      <c r="BB140" s="214"/>
      <c r="BC140" s="214"/>
      <c r="BD140" s="214"/>
      <c r="BE140" s="214"/>
      <c r="BF140" s="214"/>
      <c r="BG140" s="214"/>
      <c r="BH140" s="214"/>
      <c r="BI140" s="214"/>
      <c r="BJ140" s="214"/>
      <c r="BK140" s="214"/>
      <c r="BL140" s="214"/>
      <c r="BM140" s="214"/>
      <c r="BN140" s="214"/>
      <c r="BO140" s="214"/>
      <c r="BP140" s="214"/>
      <c r="BQ140" s="214"/>
      <c r="BR140" s="214"/>
      <c r="BS140" s="214"/>
      <c r="BT140" s="214"/>
      <c r="BU140" s="214"/>
      <c r="BV140" s="214"/>
      <c r="BW140" s="214"/>
      <c r="BX140" s="214"/>
      <c r="BY140" s="214"/>
      <c r="BZ140" s="214"/>
      <c r="CA140" s="214"/>
      <c r="CB140" s="214"/>
      <c r="CC140" s="214"/>
      <c r="CD140" s="214"/>
      <c r="CE140" s="214"/>
      <c r="CF140" s="214"/>
      <c r="CG140" s="214"/>
      <c r="CH140" s="214"/>
    </row>
    <row r="141" spans="1:86" s="1" customFormat="1" ht="45" customHeight="1" x14ac:dyDescent="0.2">
      <c r="A141" s="364"/>
      <c r="B141" s="236" t="s">
        <v>183</v>
      </c>
      <c r="C141" s="144" t="s">
        <v>975</v>
      </c>
      <c r="D141" s="639"/>
      <c r="E141" s="663"/>
      <c r="F141" s="639"/>
      <c r="G141" s="663"/>
      <c r="H141" s="639"/>
      <c r="I141" s="663"/>
      <c r="J141" s="639"/>
      <c r="K141" s="663"/>
      <c r="L141" s="639"/>
      <c r="M141" s="663"/>
      <c r="N141" s="639"/>
      <c r="O141" s="663"/>
      <c r="P141" s="639"/>
      <c r="Q141" s="663"/>
      <c r="R141" s="639"/>
      <c r="S141" s="663"/>
      <c r="T141" s="432"/>
      <c r="U141" s="112">
        <f t="shared" ref="U141:U150" si="18">IF(OR(D141="s",F141="s",H141="s",J141="s",L141="s",N141="s",P141="s",R141="s"), 0, IF(OR(D141="a",F141="a",H141="a",J141="a",L141="a",N141="a",P141="a",R141="a"),V141,0))</f>
        <v>0</v>
      </c>
      <c r="V141" s="363">
        <v>10</v>
      </c>
      <c r="W141" s="77">
        <f t="shared" ref="W141:W150" si="19">COUNTIF(D141:S141,"a")+COUNTIF(D141:S141,"s")</f>
        <v>0</v>
      </c>
      <c r="X141" s="243"/>
      <c r="Y141" s="214"/>
      <c r="Z141" s="217"/>
      <c r="AA141" s="214"/>
      <c r="AB141" s="214"/>
      <c r="AC141" s="214"/>
      <c r="AD141" s="214"/>
      <c r="AE141" s="214"/>
      <c r="AF141" s="214"/>
      <c r="AG141" s="214"/>
      <c r="AH141" s="214"/>
      <c r="AI141" s="214"/>
      <c r="AJ141" s="214"/>
      <c r="AK141" s="214"/>
      <c r="AL141" s="214"/>
      <c r="AM141" s="214"/>
      <c r="AN141" s="214"/>
      <c r="AO141" s="214"/>
      <c r="AP141" s="214"/>
      <c r="AQ141" s="214"/>
      <c r="AR141" s="214"/>
      <c r="AS141" s="214"/>
      <c r="AT141" s="214"/>
      <c r="AU141" s="214"/>
      <c r="AV141" s="214"/>
      <c r="AW141" s="214"/>
      <c r="AX141" s="214"/>
      <c r="AY141" s="214"/>
      <c r="AZ141" s="214"/>
      <c r="BA141" s="214"/>
      <c r="BB141" s="214"/>
      <c r="BC141" s="214"/>
      <c r="BD141" s="214"/>
      <c r="BE141" s="214"/>
      <c r="BF141" s="214"/>
      <c r="BG141" s="214"/>
      <c r="BH141" s="214"/>
      <c r="BI141" s="214"/>
      <c r="BJ141" s="214"/>
      <c r="BK141" s="214"/>
      <c r="BL141" s="214"/>
      <c r="BM141" s="214"/>
      <c r="BN141" s="214"/>
      <c r="BO141" s="214"/>
      <c r="BP141" s="214"/>
      <c r="BQ141" s="214"/>
      <c r="BR141" s="214"/>
      <c r="BS141" s="214"/>
      <c r="BT141" s="214"/>
      <c r="BU141" s="214"/>
      <c r="BV141" s="214"/>
      <c r="BW141" s="214"/>
      <c r="BX141" s="214"/>
      <c r="BY141" s="214"/>
      <c r="BZ141" s="214"/>
      <c r="CA141" s="214"/>
      <c r="CB141" s="214"/>
      <c r="CC141" s="214"/>
      <c r="CD141" s="214"/>
      <c r="CE141" s="214"/>
      <c r="CF141" s="214"/>
      <c r="CG141" s="214"/>
      <c r="CH141" s="214"/>
    </row>
    <row r="142" spans="1:86" s="1" customFormat="1" ht="27.95" customHeight="1" x14ac:dyDescent="0.2">
      <c r="A142" s="510"/>
      <c r="B142" s="241"/>
      <c r="C142" s="599" t="s">
        <v>976</v>
      </c>
      <c r="D142" s="876"/>
      <c r="E142" s="877"/>
      <c r="F142" s="877"/>
      <c r="G142" s="877"/>
      <c r="H142" s="877"/>
      <c r="I142" s="877"/>
      <c r="J142" s="877"/>
      <c r="K142" s="877"/>
      <c r="L142" s="877"/>
      <c r="M142" s="877"/>
      <c r="N142" s="877"/>
      <c r="O142" s="877"/>
      <c r="P142" s="877"/>
      <c r="Q142" s="877"/>
      <c r="R142" s="877"/>
      <c r="S142" s="877"/>
      <c r="T142" s="877"/>
      <c r="U142" s="877"/>
      <c r="V142" s="878"/>
      <c r="W142" s="77"/>
      <c r="X142" s="197"/>
      <c r="Y142" s="214"/>
      <c r="Z142" s="217"/>
      <c r="AA142" s="214"/>
      <c r="AB142" s="214"/>
      <c r="AC142" s="214"/>
      <c r="AD142" s="214"/>
      <c r="AE142" s="214"/>
      <c r="AF142" s="214"/>
      <c r="AG142" s="214"/>
      <c r="AH142" s="214"/>
      <c r="AI142" s="214"/>
      <c r="AJ142" s="214"/>
      <c r="AK142" s="214"/>
      <c r="AL142" s="214"/>
      <c r="AM142" s="214"/>
      <c r="AN142" s="214"/>
      <c r="AO142" s="214"/>
      <c r="AP142" s="214"/>
      <c r="AQ142" s="214"/>
      <c r="AR142" s="214"/>
      <c r="AS142" s="214"/>
      <c r="AT142" s="214"/>
      <c r="AU142" s="214"/>
      <c r="AV142" s="214"/>
      <c r="AW142" s="214"/>
      <c r="AX142" s="214"/>
      <c r="AY142" s="214"/>
      <c r="AZ142" s="214"/>
      <c r="BA142" s="214"/>
      <c r="BB142" s="214"/>
      <c r="BC142" s="214"/>
      <c r="BD142" s="214"/>
      <c r="BE142" s="214"/>
      <c r="BF142" s="214"/>
      <c r="BG142" s="214"/>
      <c r="BH142" s="214"/>
      <c r="BI142" s="214"/>
      <c r="BJ142" s="214"/>
      <c r="BK142" s="214"/>
      <c r="BL142" s="214"/>
      <c r="BM142" s="214"/>
      <c r="BN142" s="214"/>
      <c r="BO142" s="214"/>
      <c r="BP142" s="214"/>
      <c r="BQ142" s="214"/>
      <c r="BR142" s="214"/>
      <c r="BS142" s="214"/>
      <c r="BT142" s="214"/>
      <c r="BU142" s="214"/>
      <c r="BV142" s="214"/>
      <c r="BW142" s="214"/>
      <c r="BX142" s="214"/>
      <c r="BY142" s="214"/>
      <c r="BZ142" s="214"/>
      <c r="CA142" s="214"/>
      <c r="CB142" s="214"/>
      <c r="CC142" s="214"/>
      <c r="CD142" s="214"/>
      <c r="CE142" s="214"/>
      <c r="CF142" s="214"/>
      <c r="CG142" s="214"/>
      <c r="CH142" s="214"/>
    </row>
    <row r="143" spans="1:86" s="1" customFormat="1" ht="106.5" customHeight="1" x14ac:dyDescent="0.2">
      <c r="A143" s="364"/>
      <c r="B143" s="236" t="s">
        <v>977</v>
      </c>
      <c r="C143" s="144" t="s">
        <v>1042</v>
      </c>
      <c r="D143" s="639"/>
      <c r="E143" s="663"/>
      <c r="F143" s="639"/>
      <c r="G143" s="663"/>
      <c r="H143" s="639"/>
      <c r="I143" s="663"/>
      <c r="J143" s="639"/>
      <c r="K143" s="663"/>
      <c r="L143" s="639"/>
      <c r="M143" s="663"/>
      <c r="N143" s="639"/>
      <c r="O143" s="663"/>
      <c r="P143" s="639"/>
      <c r="Q143" s="663"/>
      <c r="R143" s="639"/>
      <c r="S143" s="663"/>
      <c r="T143" s="432"/>
      <c r="U143" s="112">
        <f t="shared" si="18"/>
        <v>0</v>
      </c>
      <c r="V143" s="363">
        <v>10</v>
      </c>
      <c r="W143" s="77">
        <f t="shared" si="19"/>
        <v>0</v>
      </c>
      <c r="X143" s="243"/>
      <c r="Y143" s="214"/>
      <c r="Z143" s="217"/>
      <c r="AA143" s="214"/>
      <c r="AB143" s="214"/>
      <c r="AC143" s="214"/>
      <c r="AD143" s="214"/>
      <c r="AE143" s="214"/>
      <c r="AF143" s="214"/>
      <c r="AG143" s="214"/>
      <c r="AH143" s="214"/>
      <c r="AI143" s="214"/>
      <c r="AJ143" s="214"/>
      <c r="AK143" s="214"/>
      <c r="AL143" s="214"/>
      <c r="AM143" s="214"/>
      <c r="AN143" s="214"/>
      <c r="AO143" s="214"/>
      <c r="AP143" s="214"/>
      <c r="AQ143" s="214"/>
      <c r="AR143" s="214"/>
      <c r="AS143" s="214"/>
      <c r="AT143" s="214"/>
      <c r="AU143" s="214"/>
      <c r="AV143" s="214"/>
      <c r="AW143" s="214"/>
      <c r="AX143" s="214"/>
      <c r="AY143" s="214"/>
      <c r="AZ143" s="214"/>
      <c r="BA143" s="214"/>
      <c r="BB143" s="214"/>
      <c r="BC143" s="214"/>
      <c r="BD143" s="214"/>
      <c r="BE143" s="214"/>
      <c r="BF143" s="214"/>
      <c r="BG143" s="214"/>
      <c r="BH143" s="214"/>
      <c r="BI143" s="214"/>
      <c r="BJ143" s="214"/>
      <c r="BK143" s="214"/>
      <c r="BL143" s="214"/>
      <c r="BM143" s="214"/>
      <c r="BN143" s="214"/>
      <c r="BO143" s="214"/>
      <c r="BP143" s="214"/>
      <c r="BQ143" s="214"/>
      <c r="BR143" s="214"/>
      <c r="BS143" s="214"/>
      <c r="BT143" s="214"/>
      <c r="BU143" s="214"/>
      <c r="BV143" s="214"/>
      <c r="BW143" s="214"/>
      <c r="BX143" s="214"/>
      <c r="BY143" s="214"/>
      <c r="BZ143" s="214"/>
      <c r="CA143" s="214"/>
      <c r="CB143" s="214"/>
      <c r="CC143" s="214"/>
      <c r="CD143" s="214"/>
      <c r="CE143" s="214"/>
      <c r="CF143" s="214"/>
      <c r="CG143" s="214"/>
      <c r="CH143" s="214"/>
    </row>
    <row r="144" spans="1:86" s="1" customFormat="1" ht="27.95" customHeight="1" x14ac:dyDescent="0.2">
      <c r="A144" s="510"/>
      <c r="B144" s="241"/>
      <c r="C144" s="599" t="s">
        <v>978</v>
      </c>
      <c r="D144" s="876"/>
      <c r="E144" s="877"/>
      <c r="F144" s="877"/>
      <c r="G144" s="877"/>
      <c r="H144" s="877"/>
      <c r="I144" s="877"/>
      <c r="J144" s="877"/>
      <c r="K144" s="877"/>
      <c r="L144" s="877"/>
      <c r="M144" s="877"/>
      <c r="N144" s="877"/>
      <c r="O144" s="877"/>
      <c r="P144" s="877"/>
      <c r="Q144" s="877"/>
      <c r="R144" s="877"/>
      <c r="S144" s="877"/>
      <c r="T144" s="877"/>
      <c r="U144" s="877"/>
      <c r="V144" s="878"/>
      <c r="W144" s="77"/>
      <c r="X144" s="197"/>
      <c r="Y144" s="214"/>
      <c r="Z144" s="217"/>
      <c r="AA144" s="214"/>
      <c r="AB144" s="214"/>
      <c r="AC144" s="214"/>
      <c r="AD144" s="214"/>
      <c r="AE144" s="214"/>
      <c r="AF144" s="214"/>
      <c r="AG144" s="214"/>
      <c r="AH144" s="214"/>
      <c r="AI144" s="214"/>
      <c r="AJ144" s="214"/>
      <c r="AK144" s="214"/>
      <c r="AL144" s="214"/>
      <c r="AM144" s="214"/>
      <c r="AN144" s="214"/>
      <c r="AO144" s="214"/>
      <c r="AP144" s="214"/>
      <c r="AQ144" s="214"/>
      <c r="AR144" s="214"/>
      <c r="AS144" s="214"/>
      <c r="AT144" s="214"/>
      <c r="AU144" s="214"/>
      <c r="AV144" s="214"/>
      <c r="AW144" s="214"/>
      <c r="AX144" s="214"/>
      <c r="AY144" s="214"/>
      <c r="AZ144" s="214"/>
      <c r="BA144" s="214"/>
      <c r="BB144" s="214"/>
      <c r="BC144" s="214"/>
      <c r="BD144" s="214"/>
      <c r="BE144" s="214"/>
      <c r="BF144" s="214"/>
      <c r="BG144" s="214"/>
      <c r="BH144" s="214"/>
      <c r="BI144" s="214"/>
      <c r="BJ144" s="214"/>
      <c r="BK144" s="214"/>
      <c r="BL144" s="214"/>
      <c r="BM144" s="214"/>
      <c r="BN144" s="214"/>
      <c r="BO144" s="214"/>
      <c r="BP144" s="214"/>
      <c r="BQ144" s="214"/>
      <c r="BR144" s="214"/>
      <c r="BS144" s="214"/>
      <c r="BT144" s="214"/>
      <c r="BU144" s="214"/>
      <c r="BV144" s="214"/>
      <c r="BW144" s="214"/>
      <c r="BX144" s="214"/>
      <c r="BY144" s="214"/>
      <c r="BZ144" s="214"/>
      <c r="CA144" s="214"/>
      <c r="CB144" s="214"/>
      <c r="CC144" s="214"/>
      <c r="CD144" s="214"/>
      <c r="CE144" s="214"/>
      <c r="CF144" s="214"/>
      <c r="CG144" s="214"/>
      <c r="CH144" s="214"/>
    </row>
    <row r="145" spans="1:93" ht="45" customHeight="1" x14ac:dyDescent="0.2">
      <c r="A145" s="364"/>
      <c r="B145" s="236" t="s">
        <v>290</v>
      </c>
      <c r="C145" s="144" t="s">
        <v>979</v>
      </c>
      <c r="D145" s="639"/>
      <c r="E145" s="663"/>
      <c r="F145" s="639"/>
      <c r="G145" s="663"/>
      <c r="H145" s="639"/>
      <c r="I145" s="663"/>
      <c r="J145" s="639"/>
      <c r="K145" s="663"/>
      <c r="L145" s="639"/>
      <c r="M145" s="663"/>
      <c r="N145" s="639"/>
      <c r="O145" s="663"/>
      <c r="P145" s="639"/>
      <c r="Q145" s="663"/>
      <c r="R145" s="639"/>
      <c r="S145" s="663"/>
      <c r="T145" s="432"/>
      <c r="U145" s="112">
        <f t="shared" si="18"/>
        <v>0</v>
      </c>
      <c r="V145" s="363">
        <v>40</v>
      </c>
      <c r="W145" s="77">
        <f t="shared" si="19"/>
        <v>0</v>
      </c>
      <c r="X145" s="243"/>
      <c r="Y145" s="219"/>
      <c r="Z145" s="217" t="s">
        <v>31</v>
      </c>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CI145" s="1"/>
      <c r="CJ145" s="1"/>
      <c r="CK145" s="1"/>
      <c r="CL145" s="1"/>
      <c r="CM145" s="1"/>
      <c r="CN145" s="1"/>
      <c r="CO145" s="1"/>
    </row>
    <row r="146" spans="1:93" ht="27.95" customHeight="1" x14ac:dyDescent="0.2">
      <c r="A146" s="510"/>
      <c r="B146" s="241"/>
      <c r="C146" s="599" t="s">
        <v>980</v>
      </c>
      <c r="D146" s="876"/>
      <c r="E146" s="877"/>
      <c r="F146" s="877"/>
      <c r="G146" s="877"/>
      <c r="H146" s="877"/>
      <c r="I146" s="877"/>
      <c r="J146" s="877"/>
      <c r="K146" s="877"/>
      <c r="L146" s="877"/>
      <c r="M146" s="877"/>
      <c r="N146" s="877"/>
      <c r="O146" s="877"/>
      <c r="P146" s="877"/>
      <c r="Q146" s="877"/>
      <c r="R146" s="877"/>
      <c r="S146" s="877"/>
      <c r="T146" s="877"/>
      <c r="U146" s="877"/>
      <c r="V146" s="878"/>
      <c r="X146" s="197"/>
      <c r="Z146" s="217"/>
      <c r="AB146" s="214"/>
      <c r="CI146" s="1"/>
      <c r="CJ146" s="1"/>
      <c r="CK146" s="1"/>
      <c r="CL146" s="1"/>
      <c r="CM146" s="1"/>
      <c r="CN146" s="1"/>
      <c r="CO146" s="1"/>
    </row>
    <row r="147" spans="1:93" ht="27.95" customHeight="1" x14ac:dyDescent="0.2">
      <c r="A147" s="364"/>
      <c r="B147" s="236" t="s">
        <v>981</v>
      </c>
      <c r="C147" s="144" t="s">
        <v>1043</v>
      </c>
      <c r="D147" s="639"/>
      <c r="E147" s="663"/>
      <c r="F147" s="639"/>
      <c r="G147" s="663"/>
      <c r="H147" s="639"/>
      <c r="I147" s="663"/>
      <c r="J147" s="639"/>
      <c r="K147" s="663"/>
      <c r="L147" s="639"/>
      <c r="M147" s="663"/>
      <c r="N147" s="639"/>
      <c r="O147" s="663"/>
      <c r="P147" s="639"/>
      <c r="Q147" s="663"/>
      <c r="R147" s="639"/>
      <c r="S147" s="663"/>
      <c r="T147" s="432"/>
      <c r="U147" s="112">
        <f t="shared" si="18"/>
        <v>0</v>
      </c>
      <c r="V147" s="363">
        <v>10</v>
      </c>
      <c r="W147" s="77">
        <f t="shared" si="19"/>
        <v>0</v>
      </c>
      <c r="X147" s="243"/>
      <c r="Z147" s="217"/>
      <c r="AB147" s="214"/>
      <c r="CI147" s="1"/>
      <c r="CJ147" s="1"/>
      <c r="CK147" s="1"/>
      <c r="CL147" s="1"/>
      <c r="CM147" s="1"/>
      <c r="CN147" s="1"/>
      <c r="CO147" s="1"/>
    </row>
    <row r="148" spans="1:93" ht="67.7" customHeight="1" x14ac:dyDescent="0.2">
      <c r="A148" s="364"/>
      <c r="B148" s="236" t="s">
        <v>982</v>
      </c>
      <c r="C148" s="144" t="s">
        <v>983</v>
      </c>
      <c r="D148" s="639"/>
      <c r="E148" s="663"/>
      <c r="F148" s="639"/>
      <c r="G148" s="663"/>
      <c r="H148" s="639"/>
      <c r="I148" s="663"/>
      <c r="J148" s="639"/>
      <c r="K148" s="663"/>
      <c r="L148" s="639"/>
      <c r="M148" s="663"/>
      <c r="N148" s="639"/>
      <c r="O148" s="663"/>
      <c r="P148" s="639"/>
      <c r="Q148" s="663"/>
      <c r="R148" s="639"/>
      <c r="S148" s="663"/>
      <c r="T148" s="432"/>
      <c r="U148" s="112">
        <f t="shared" si="18"/>
        <v>0</v>
      </c>
      <c r="V148" s="363">
        <v>5</v>
      </c>
      <c r="W148" s="77">
        <f t="shared" si="19"/>
        <v>0</v>
      </c>
      <c r="X148" s="243"/>
      <c r="Z148" s="217"/>
      <c r="AB148" s="214"/>
      <c r="CI148" s="1"/>
      <c r="CJ148" s="1"/>
      <c r="CK148" s="1"/>
      <c r="CL148" s="1"/>
      <c r="CM148" s="1"/>
      <c r="CN148" s="1"/>
      <c r="CO148" s="1"/>
    </row>
    <row r="149" spans="1:93" ht="27.95" customHeight="1" x14ac:dyDescent="0.2">
      <c r="A149" s="510"/>
      <c r="B149" s="241"/>
      <c r="C149" s="599" t="s">
        <v>984</v>
      </c>
      <c r="D149" s="876"/>
      <c r="E149" s="877"/>
      <c r="F149" s="877"/>
      <c r="G149" s="877"/>
      <c r="H149" s="877"/>
      <c r="I149" s="877"/>
      <c r="J149" s="877"/>
      <c r="K149" s="877"/>
      <c r="L149" s="877"/>
      <c r="M149" s="877"/>
      <c r="N149" s="877"/>
      <c r="O149" s="877"/>
      <c r="P149" s="877"/>
      <c r="Q149" s="877"/>
      <c r="R149" s="877"/>
      <c r="S149" s="877"/>
      <c r="T149" s="877"/>
      <c r="U149" s="877"/>
      <c r="V149" s="878"/>
      <c r="X149" s="197"/>
      <c r="Z149" s="217"/>
      <c r="AB149" s="214"/>
      <c r="CI149" s="1"/>
      <c r="CJ149" s="1"/>
      <c r="CK149" s="1"/>
      <c r="CL149" s="1"/>
      <c r="CM149" s="1"/>
      <c r="CN149" s="1"/>
      <c r="CO149" s="1"/>
    </row>
    <row r="150" spans="1:93" ht="45" customHeight="1" thickBot="1" x14ac:dyDescent="0.25">
      <c r="A150" s="364"/>
      <c r="B150" s="236" t="s">
        <v>985</v>
      </c>
      <c r="C150" s="144" t="s">
        <v>986</v>
      </c>
      <c r="D150" s="639"/>
      <c r="E150" s="663"/>
      <c r="F150" s="639"/>
      <c r="G150" s="663"/>
      <c r="H150" s="639"/>
      <c r="I150" s="663"/>
      <c r="J150" s="639"/>
      <c r="K150" s="663"/>
      <c r="L150" s="639"/>
      <c r="M150" s="663"/>
      <c r="N150" s="639"/>
      <c r="O150" s="663"/>
      <c r="P150" s="639"/>
      <c r="Q150" s="663"/>
      <c r="R150" s="639"/>
      <c r="S150" s="663"/>
      <c r="T150" s="432"/>
      <c r="U150" s="113">
        <f t="shared" si="18"/>
        <v>0</v>
      </c>
      <c r="V150" s="363">
        <v>5</v>
      </c>
      <c r="W150" s="77">
        <f t="shared" si="19"/>
        <v>0</v>
      </c>
      <c r="X150" s="243"/>
      <c r="Z150" s="217"/>
      <c r="AB150" s="214"/>
      <c r="CI150" s="1"/>
      <c r="CJ150" s="1"/>
      <c r="CK150" s="1"/>
      <c r="CL150" s="1"/>
      <c r="CM150" s="1"/>
      <c r="CN150" s="1"/>
      <c r="CO150" s="1"/>
    </row>
    <row r="151" spans="1:93" ht="21" customHeight="1" thickTop="1" thickBot="1" x14ac:dyDescent="0.25">
      <c r="A151" s="364"/>
      <c r="B151" s="32"/>
      <c r="C151" s="16"/>
      <c r="D151" s="656" t="s">
        <v>173</v>
      </c>
      <c r="E151" s="682"/>
      <c r="F151" s="682"/>
      <c r="G151" s="682"/>
      <c r="H151" s="682"/>
      <c r="I151" s="682"/>
      <c r="J151" s="682"/>
      <c r="K151" s="682"/>
      <c r="L151" s="682"/>
      <c r="M151" s="682"/>
      <c r="N151" s="682"/>
      <c r="O151" s="682"/>
      <c r="P151" s="682"/>
      <c r="Q151" s="682"/>
      <c r="R151" s="682"/>
      <c r="S151" s="682"/>
      <c r="T151" s="675"/>
      <c r="U151" s="35">
        <f>SUM(U139:U150)</f>
        <v>0</v>
      </c>
      <c r="V151" s="366">
        <f>SUM(V139:V150)</f>
        <v>80</v>
      </c>
      <c r="Z151" s="217"/>
    </row>
    <row r="152" spans="1:93" ht="21" customHeight="1" thickBot="1" x14ac:dyDescent="0.25">
      <c r="A152" s="364"/>
      <c r="B152" s="33"/>
      <c r="C152" s="7"/>
      <c r="D152" s="658"/>
      <c r="E152" s="681"/>
      <c r="F152" s="668">
        <v>40</v>
      </c>
      <c r="G152" s="669"/>
      <c r="H152" s="669"/>
      <c r="I152" s="669"/>
      <c r="J152" s="669"/>
      <c r="K152" s="669"/>
      <c r="L152" s="669"/>
      <c r="M152" s="669"/>
      <c r="N152" s="669"/>
      <c r="O152" s="669"/>
      <c r="P152" s="669"/>
      <c r="Q152" s="669"/>
      <c r="R152" s="669"/>
      <c r="S152" s="669"/>
      <c r="T152" s="669"/>
      <c r="U152" s="669"/>
      <c r="V152" s="670"/>
      <c r="Z152" s="217"/>
    </row>
    <row r="153" spans="1:93" ht="30" customHeight="1" thickBot="1" x14ac:dyDescent="0.25">
      <c r="A153" s="373"/>
      <c r="B153" s="237" t="s">
        <v>525</v>
      </c>
      <c r="C153" s="158" t="s">
        <v>526</v>
      </c>
      <c r="D153" s="37" t="s">
        <v>395</v>
      </c>
      <c r="E153" s="40"/>
      <c r="F153" s="38" t="s">
        <v>395</v>
      </c>
      <c r="G153" s="41"/>
      <c r="H153" s="37"/>
      <c r="I153" s="40"/>
      <c r="J153" s="38" t="s">
        <v>395</v>
      </c>
      <c r="K153" s="41"/>
      <c r="L153" s="37"/>
      <c r="M153" s="40"/>
      <c r="N153" s="38"/>
      <c r="O153" s="41"/>
      <c r="P153" s="37"/>
      <c r="Q153" s="40"/>
      <c r="R153" s="38"/>
      <c r="S153" s="57"/>
      <c r="T153" s="60"/>
      <c r="U153" s="61"/>
      <c r="V153" s="61"/>
      <c r="Z153" s="217"/>
    </row>
    <row r="154" spans="1:93" ht="27.95" customHeight="1" x14ac:dyDescent="0.2">
      <c r="A154" s="373"/>
      <c r="B154" s="283" t="s">
        <v>527</v>
      </c>
      <c r="C154" s="134" t="s">
        <v>528</v>
      </c>
      <c r="D154" s="696"/>
      <c r="E154" s="696"/>
      <c r="F154" s="696"/>
      <c r="G154" s="696"/>
      <c r="H154" s="696"/>
      <c r="I154" s="696"/>
      <c r="J154" s="696"/>
      <c r="K154" s="696"/>
      <c r="L154" s="696"/>
      <c r="M154" s="696"/>
      <c r="N154" s="696"/>
      <c r="O154" s="696"/>
      <c r="P154" s="696"/>
      <c r="Q154" s="696"/>
      <c r="R154" s="696"/>
      <c r="S154" s="696"/>
      <c r="T154" s="115"/>
      <c r="U154" s="116">
        <f>IF(OR(D154="s",F154="s",H154="s",J154="s",L154="s",N154="s",P154="s",R154="s"), 0, IF(OR(D154="a",F154="a",H154="a",J154="a",L154="a",N154="a",P154="a",R154="a"),V154,0))</f>
        <v>0</v>
      </c>
      <c r="V154" s="363">
        <v>20</v>
      </c>
      <c r="W154" s="76">
        <f>COUNTIF(D154:S154,"a")+COUNTIF(D154:S154,"s")</f>
        <v>0</v>
      </c>
      <c r="X154" s="120"/>
      <c r="Z154" s="217"/>
    </row>
    <row r="155" spans="1:93" ht="27.95" customHeight="1" thickBot="1" x14ac:dyDescent="0.25">
      <c r="A155" s="373"/>
      <c r="B155" s="282" t="s">
        <v>529</v>
      </c>
      <c r="C155" s="133" t="s">
        <v>530</v>
      </c>
      <c r="D155" s="704"/>
      <c r="E155" s="704"/>
      <c r="F155" s="704"/>
      <c r="G155" s="704"/>
      <c r="H155" s="704"/>
      <c r="I155" s="704"/>
      <c r="J155" s="704"/>
      <c r="K155" s="704"/>
      <c r="L155" s="704"/>
      <c r="M155" s="704"/>
      <c r="N155" s="704"/>
      <c r="O155" s="704"/>
      <c r="P155" s="704"/>
      <c r="Q155" s="704"/>
      <c r="R155" s="704"/>
      <c r="S155" s="704"/>
      <c r="T155" s="418"/>
      <c r="U155" s="116">
        <f>IF(OR(D155="s",F155="s",H155="s",J155="s",L155="s",N155="s",P155="s",R155="s"), 0, IF(OR(D155="a",F155="a",H155="a",J155="a",L155="a",N155="a",P155="a",R155="a"),V155,0))</f>
        <v>0</v>
      </c>
      <c r="V155" s="371">
        <v>5</v>
      </c>
      <c r="W155" s="76">
        <f t="shared" ref="W155" si="20">COUNTIF(D155:S155,"a")+COUNTIF(D155:S155,"s")+COUNTIF(T155,"na")</f>
        <v>0</v>
      </c>
      <c r="X155" s="120"/>
      <c r="Z155" s="217"/>
    </row>
    <row r="156" spans="1:93" s="11" customFormat="1" ht="21" customHeight="1" thickTop="1" thickBot="1" x14ac:dyDescent="0.25">
      <c r="A156" s="373"/>
      <c r="B156" s="282"/>
      <c r="C156" s="14"/>
      <c r="D156" s="656" t="s">
        <v>173</v>
      </c>
      <c r="E156" s="682"/>
      <c r="F156" s="682"/>
      <c r="G156" s="682"/>
      <c r="H156" s="682"/>
      <c r="I156" s="682"/>
      <c r="J156" s="682"/>
      <c r="K156" s="682"/>
      <c r="L156" s="682"/>
      <c r="M156" s="682"/>
      <c r="N156" s="682"/>
      <c r="O156" s="682"/>
      <c r="P156" s="682"/>
      <c r="Q156" s="682"/>
      <c r="R156" s="682"/>
      <c r="S156" s="682"/>
      <c r="T156" s="675"/>
      <c r="U156" s="35">
        <f>SUM(U154:U155)</f>
        <v>0</v>
      </c>
      <c r="V156" s="362">
        <f>SUM(V154:V155)</f>
        <v>25</v>
      </c>
      <c r="W156" s="77"/>
      <c r="X156" s="77"/>
      <c r="Y156" s="214"/>
      <c r="Z156" s="217"/>
      <c r="AA156" s="214"/>
      <c r="AB156" s="474"/>
      <c r="AC156" s="214"/>
      <c r="AD156" s="214"/>
      <c r="AE156" s="214"/>
      <c r="AF156" s="214"/>
      <c r="AG156" s="214"/>
      <c r="AH156" s="214"/>
      <c r="AI156" s="214"/>
      <c r="AJ156" s="214"/>
      <c r="AK156" s="214"/>
      <c r="AL156" s="214"/>
      <c r="AM156" s="214"/>
      <c r="AN156" s="214"/>
      <c r="AO156" s="214"/>
      <c r="AP156" s="214"/>
      <c r="AQ156" s="214"/>
      <c r="AR156" s="214"/>
      <c r="AS156" s="214"/>
      <c r="AT156" s="214"/>
      <c r="AU156" s="214"/>
      <c r="AV156" s="214"/>
      <c r="AW156" s="214"/>
      <c r="AX156" s="214"/>
      <c r="AY156" s="214"/>
      <c r="AZ156" s="214"/>
      <c r="BA156" s="214"/>
      <c r="BB156" s="214"/>
      <c r="BC156" s="214"/>
      <c r="BD156" s="214"/>
      <c r="BE156" s="214"/>
      <c r="BF156" s="214"/>
      <c r="BG156" s="214"/>
      <c r="BH156" s="214"/>
      <c r="BI156" s="214"/>
      <c r="BJ156" s="214"/>
      <c r="BK156" s="214"/>
      <c r="BL156" s="214"/>
      <c r="BM156" s="214"/>
      <c r="BN156" s="214"/>
      <c r="BO156" s="214"/>
      <c r="BP156" s="214"/>
      <c r="BQ156" s="214"/>
      <c r="BR156" s="214"/>
      <c r="BS156" s="214"/>
      <c r="BT156" s="214"/>
      <c r="BU156" s="214"/>
      <c r="BV156" s="218"/>
      <c r="BW156" s="218"/>
      <c r="BX156" s="218"/>
      <c r="BY156" s="218"/>
      <c r="BZ156" s="218"/>
      <c r="CA156" s="218"/>
      <c r="CB156" s="218"/>
      <c r="CC156" s="218"/>
      <c r="CD156" s="218"/>
      <c r="CE156" s="218"/>
      <c r="CF156" s="218"/>
      <c r="CG156" s="218"/>
      <c r="CH156" s="218"/>
      <c r="CI156" s="218"/>
      <c r="CJ156" s="218"/>
      <c r="CK156" s="218"/>
      <c r="CL156" s="218"/>
      <c r="CM156" s="218"/>
      <c r="CN156" s="218"/>
      <c r="CO156" s="218"/>
    </row>
    <row r="157" spans="1:93" ht="21" customHeight="1" thickBot="1" x14ac:dyDescent="0.25">
      <c r="A157" s="406"/>
      <c r="B157" s="298"/>
      <c r="C157" s="459"/>
      <c r="D157" s="658"/>
      <c r="E157" s="681"/>
      <c r="F157" s="898">
        <v>0</v>
      </c>
      <c r="G157" s="899"/>
      <c r="H157" s="899"/>
      <c r="I157" s="899"/>
      <c r="J157" s="899"/>
      <c r="K157" s="899"/>
      <c r="L157" s="899"/>
      <c r="M157" s="899"/>
      <c r="N157" s="899"/>
      <c r="O157" s="899"/>
      <c r="P157" s="899"/>
      <c r="Q157" s="899"/>
      <c r="R157" s="899"/>
      <c r="S157" s="899"/>
      <c r="T157" s="899"/>
      <c r="U157" s="899"/>
      <c r="V157" s="900"/>
      <c r="Z157" s="217"/>
    </row>
    <row r="158" spans="1:93" ht="33" customHeight="1" thickBot="1" x14ac:dyDescent="0.25">
      <c r="A158" s="357"/>
      <c r="B158" s="295">
        <v>4000</v>
      </c>
      <c r="C158" s="649" t="s">
        <v>273</v>
      </c>
      <c r="D158" s="650"/>
      <c r="E158" s="650"/>
      <c r="F158" s="650"/>
      <c r="G158" s="650"/>
      <c r="H158" s="650"/>
      <c r="I158" s="650"/>
      <c r="J158" s="650"/>
      <c r="K158" s="650"/>
      <c r="L158" s="650"/>
      <c r="M158" s="650"/>
      <c r="N158" s="650"/>
      <c r="O158" s="650"/>
      <c r="P158" s="650"/>
      <c r="Q158" s="650"/>
      <c r="R158" s="650"/>
      <c r="S158" s="650"/>
      <c r="T158" s="650"/>
      <c r="U158" s="650"/>
      <c r="V158" s="867"/>
      <c r="Z158" s="217"/>
    </row>
    <row r="159" spans="1:93" ht="30" customHeight="1" thickBot="1" x14ac:dyDescent="0.25">
      <c r="A159" s="364"/>
      <c r="B159" s="248" t="s">
        <v>617</v>
      </c>
      <c r="C159" s="157" t="s">
        <v>622</v>
      </c>
      <c r="D159" s="37"/>
      <c r="E159" s="40"/>
      <c r="F159" s="38"/>
      <c r="G159" s="41"/>
      <c r="H159" s="37"/>
      <c r="I159" s="40"/>
      <c r="J159" s="38"/>
      <c r="K159" s="41"/>
      <c r="L159" s="37"/>
      <c r="M159" s="40"/>
      <c r="N159" s="38"/>
      <c r="O159" s="41"/>
      <c r="P159" s="37"/>
      <c r="Q159" s="40"/>
      <c r="R159" s="46"/>
      <c r="S159" s="47"/>
      <c r="T159" s="70"/>
      <c r="U159" s="48"/>
      <c r="V159" s="358"/>
      <c r="Z159" s="217"/>
    </row>
    <row r="160" spans="1:93" ht="27.95" customHeight="1" x14ac:dyDescent="0.2">
      <c r="A160" s="364"/>
      <c r="B160" s="291" t="s">
        <v>618</v>
      </c>
      <c r="C160" s="129" t="s">
        <v>621</v>
      </c>
      <c r="D160" s="881"/>
      <c r="E160" s="882"/>
      <c r="F160" s="890"/>
      <c r="G160" s="890"/>
      <c r="H160" s="890"/>
      <c r="I160" s="890"/>
      <c r="J160" s="890"/>
      <c r="K160" s="890"/>
      <c r="L160" s="890"/>
      <c r="M160" s="890"/>
      <c r="N160" s="890"/>
      <c r="O160" s="890"/>
      <c r="P160" s="890"/>
      <c r="Q160" s="890"/>
      <c r="R160" s="890"/>
      <c r="S160" s="890"/>
      <c r="T160" s="418"/>
      <c r="U160" s="116">
        <f t="shared" ref="U160:U162" si="21">IF(OR(D160="s",F160="s",H160="s",J160="s",L160="s",N160="s",P160="s",R160="s"), 0, IF(OR(D160="a",F160="a",H160="a",J160="a",L160="a",N160="a",P160="a",R160="a"),V160,0))</f>
        <v>0</v>
      </c>
      <c r="V160" s="363">
        <f>IF(T160="na",0,10)</f>
        <v>10</v>
      </c>
      <c r="W160" s="76">
        <f t="shared" ref="W160:W162" si="22">COUNTIF(D160:S160,"a")+COUNTIF(D160:S160,"s")+COUNTIF(T160,"na")</f>
        <v>0</v>
      </c>
      <c r="X160" s="120"/>
      <c r="Z160" s="217"/>
    </row>
    <row r="161" spans="1:26" ht="27.95" customHeight="1" x14ac:dyDescent="0.2">
      <c r="A161" s="364"/>
      <c r="B161" s="291" t="s">
        <v>619</v>
      </c>
      <c r="C161" s="132" t="s">
        <v>623</v>
      </c>
      <c r="D161" s="704"/>
      <c r="E161" s="704"/>
      <c r="F161" s="704"/>
      <c r="G161" s="704"/>
      <c r="H161" s="704"/>
      <c r="I161" s="704"/>
      <c r="J161" s="704"/>
      <c r="K161" s="704"/>
      <c r="L161" s="704"/>
      <c r="M161" s="704"/>
      <c r="N161" s="704"/>
      <c r="O161" s="704"/>
      <c r="P161" s="704"/>
      <c r="Q161" s="704"/>
      <c r="R161" s="704"/>
      <c r="S161" s="704"/>
      <c r="T161" s="418"/>
      <c r="U161" s="116">
        <f t="shared" si="21"/>
        <v>0</v>
      </c>
      <c r="V161" s="363">
        <f>IF(T161="na",0,10)</f>
        <v>10</v>
      </c>
      <c r="W161" s="76">
        <f t="shared" si="22"/>
        <v>0</v>
      </c>
      <c r="X161" s="120"/>
      <c r="Z161" s="217"/>
    </row>
    <row r="162" spans="1:26" ht="27.95" customHeight="1" thickBot="1" x14ac:dyDescent="0.25">
      <c r="A162" s="364"/>
      <c r="B162" s="291" t="s">
        <v>620</v>
      </c>
      <c r="C162" s="132" t="s">
        <v>624</v>
      </c>
      <c r="D162" s="704"/>
      <c r="E162" s="704"/>
      <c r="F162" s="704"/>
      <c r="G162" s="704"/>
      <c r="H162" s="704"/>
      <c r="I162" s="704"/>
      <c r="J162" s="704"/>
      <c r="K162" s="704"/>
      <c r="L162" s="704"/>
      <c r="M162" s="704"/>
      <c r="N162" s="704"/>
      <c r="O162" s="704"/>
      <c r="P162" s="704"/>
      <c r="Q162" s="704"/>
      <c r="R162" s="704"/>
      <c r="S162" s="704"/>
      <c r="T162" s="418"/>
      <c r="U162" s="116">
        <f t="shared" si="21"/>
        <v>0</v>
      </c>
      <c r="V162" s="363">
        <f>IF(T162="na",0,10)</f>
        <v>10</v>
      </c>
      <c r="W162" s="76">
        <f t="shared" si="22"/>
        <v>0</v>
      </c>
      <c r="X162" s="120"/>
      <c r="Z162" s="217"/>
    </row>
    <row r="163" spans="1:26" ht="21" customHeight="1" thickTop="1" thickBot="1" x14ac:dyDescent="0.25">
      <c r="A163" s="364"/>
      <c r="B163" s="300"/>
      <c r="C163" s="17"/>
      <c r="D163" s="656" t="s">
        <v>173</v>
      </c>
      <c r="E163" s="682"/>
      <c r="F163" s="682"/>
      <c r="G163" s="682"/>
      <c r="H163" s="682"/>
      <c r="I163" s="682"/>
      <c r="J163" s="682"/>
      <c r="K163" s="682"/>
      <c r="L163" s="682"/>
      <c r="M163" s="682"/>
      <c r="N163" s="682"/>
      <c r="O163" s="682"/>
      <c r="P163" s="682"/>
      <c r="Q163" s="682"/>
      <c r="R163" s="682"/>
      <c r="S163" s="682"/>
      <c r="T163" s="675"/>
      <c r="U163" s="35">
        <f>SUM(U160:U162)</f>
        <v>0</v>
      </c>
      <c r="V163" s="362">
        <f>SUM(V160:V162)</f>
        <v>30</v>
      </c>
      <c r="Z163" s="217"/>
    </row>
    <row r="164" spans="1:26" ht="21" customHeight="1" thickBot="1" x14ac:dyDescent="0.25">
      <c r="A164" s="364"/>
      <c r="B164" s="108"/>
      <c r="C164" s="254"/>
      <c r="D164" s="658"/>
      <c r="E164" s="681"/>
      <c r="F164" s="737">
        <f>IF(OR(T160="na",T161="na", T162="na"),0,30)</f>
        <v>30</v>
      </c>
      <c r="G164" s="738"/>
      <c r="H164" s="738"/>
      <c r="I164" s="738"/>
      <c r="J164" s="738"/>
      <c r="K164" s="738"/>
      <c r="L164" s="738"/>
      <c r="M164" s="738"/>
      <c r="N164" s="738"/>
      <c r="O164" s="738"/>
      <c r="P164" s="738"/>
      <c r="Q164" s="738"/>
      <c r="R164" s="738"/>
      <c r="S164" s="738"/>
      <c r="T164" s="738"/>
      <c r="U164" s="738"/>
      <c r="V164" s="739"/>
      <c r="Z164" s="217"/>
    </row>
    <row r="165" spans="1:26" ht="30" customHeight="1" thickBot="1" x14ac:dyDescent="0.25">
      <c r="A165" s="364"/>
      <c r="B165" s="248" t="s">
        <v>546</v>
      </c>
      <c r="C165" s="157" t="s">
        <v>547</v>
      </c>
      <c r="D165" s="37"/>
      <c r="E165" s="40"/>
      <c r="F165" s="38"/>
      <c r="G165" s="41"/>
      <c r="H165" s="37"/>
      <c r="I165" s="40"/>
      <c r="J165" s="38"/>
      <c r="K165" s="41"/>
      <c r="L165" s="37"/>
      <c r="M165" s="40"/>
      <c r="N165" s="38"/>
      <c r="O165" s="41"/>
      <c r="P165" s="37"/>
      <c r="Q165" s="40"/>
      <c r="R165" s="46"/>
      <c r="S165" s="47"/>
      <c r="T165" s="70"/>
      <c r="U165" s="48"/>
      <c r="V165" s="358"/>
      <c r="Z165" s="217"/>
    </row>
    <row r="166" spans="1:26" ht="27.95" customHeight="1" x14ac:dyDescent="0.2">
      <c r="A166" s="364"/>
      <c r="B166" s="291" t="s">
        <v>550</v>
      </c>
      <c r="C166" s="129" t="s">
        <v>1034</v>
      </c>
      <c r="D166" s="881"/>
      <c r="E166" s="882"/>
      <c r="F166" s="890"/>
      <c r="G166" s="890"/>
      <c r="H166" s="890"/>
      <c r="I166" s="890"/>
      <c r="J166" s="890"/>
      <c r="K166" s="890"/>
      <c r="L166" s="890"/>
      <c r="M166" s="890"/>
      <c r="N166" s="890"/>
      <c r="O166" s="890"/>
      <c r="P166" s="890"/>
      <c r="Q166" s="890"/>
      <c r="R166" s="890"/>
      <c r="S166" s="890"/>
      <c r="T166" s="115"/>
      <c r="U166" s="116">
        <f t="shared" ref="U166:U169" si="23">IF(OR(D166="s",F166="s",H166="s",J166="s",L166="s",N166="s",P166="s",R166="s"), 0, IF(OR(D166="a",F166="a",H166="a",J166="a",L166="a",N166="a",P166="a",R166="a"),V166,0))</f>
        <v>0</v>
      </c>
      <c r="V166" s="363">
        <v>20</v>
      </c>
      <c r="W166" s="76">
        <f t="shared" ref="W166:W169" si="24">COUNTIF(D166:S166,"a")+COUNTIF(D166:S166,"s")</f>
        <v>0</v>
      </c>
      <c r="X166" s="120"/>
      <c r="Z166" s="217"/>
    </row>
    <row r="167" spans="1:26" ht="27.95" customHeight="1" x14ac:dyDescent="0.2">
      <c r="A167" s="364"/>
      <c r="B167" s="291" t="s">
        <v>551</v>
      </c>
      <c r="C167" s="132" t="s">
        <v>1035</v>
      </c>
      <c r="D167" s="704"/>
      <c r="E167" s="704"/>
      <c r="F167" s="704"/>
      <c r="G167" s="704"/>
      <c r="H167" s="704"/>
      <c r="I167" s="704"/>
      <c r="J167" s="704"/>
      <c r="K167" s="704"/>
      <c r="L167" s="704"/>
      <c r="M167" s="704"/>
      <c r="N167" s="704"/>
      <c r="O167" s="704"/>
      <c r="P167" s="704"/>
      <c r="Q167" s="704"/>
      <c r="R167" s="704"/>
      <c r="S167" s="704"/>
      <c r="T167" s="115"/>
      <c r="U167" s="116">
        <f t="shared" si="23"/>
        <v>0</v>
      </c>
      <c r="V167" s="361">
        <v>20</v>
      </c>
      <c r="W167" s="76">
        <f t="shared" si="24"/>
        <v>0</v>
      </c>
      <c r="X167" s="120"/>
      <c r="Z167" s="217"/>
    </row>
    <row r="168" spans="1:26" ht="27.95" customHeight="1" x14ac:dyDescent="0.2">
      <c r="A168" s="364"/>
      <c r="B168" s="291" t="s">
        <v>552</v>
      </c>
      <c r="C168" s="132" t="s">
        <v>548</v>
      </c>
      <c r="D168" s="704"/>
      <c r="E168" s="704"/>
      <c r="F168" s="704"/>
      <c r="G168" s="704"/>
      <c r="H168" s="704"/>
      <c r="I168" s="704"/>
      <c r="J168" s="704"/>
      <c r="K168" s="704"/>
      <c r="L168" s="704"/>
      <c r="M168" s="704"/>
      <c r="N168" s="704"/>
      <c r="O168" s="704"/>
      <c r="P168" s="704"/>
      <c r="Q168" s="704"/>
      <c r="R168" s="704"/>
      <c r="S168" s="704"/>
      <c r="T168" s="115"/>
      <c r="U168" s="116">
        <f t="shared" si="23"/>
        <v>0</v>
      </c>
      <c r="V168" s="361">
        <v>20</v>
      </c>
      <c r="W168" s="76">
        <f t="shared" si="24"/>
        <v>0</v>
      </c>
      <c r="X168" s="120"/>
      <c r="Z168" s="217"/>
    </row>
    <row r="169" spans="1:26" ht="27.95" customHeight="1" thickBot="1" x14ac:dyDescent="0.25">
      <c r="A169" s="364"/>
      <c r="B169" s="291" t="s">
        <v>553</v>
      </c>
      <c r="C169" s="136" t="s">
        <v>549</v>
      </c>
      <c r="D169" s="704"/>
      <c r="E169" s="704"/>
      <c r="F169" s="704"/>
      <c r="G169" s="704"/>
      <c r="H169" s="704"/>
      <c r="I169" s="704"/>
      <c r="J169" s="704"/>
      <c r="K169" s="704"/>
      <c r="L169" s="704"/>
      <c r="M169" s="704"/>
      <c r="N169" s="704"/>
      <c r="O169" s="704"/>
      <c r="P169" s="704"/>
      <c r="Q169" s="704"/>
      <c r="R169" s="704"/>
      <c r="S169" s="704"/>
      <c r="T169" s="115"/>
      <c r="U169" s="116">
        <f t="shared" si="23"/>
        <v>0</v>
      </c>
      <c r="V169" s="361">
        <v>20</v>
      </c>
      <c r="W169" s="76">
        <f t="shared" si="24"/>
        <v>0</v>
      </c>
      <c r="X169" s="120"/>
      <c r="Z169" s="217"/>
    </row>
    <row r="170" spans="1:26" ht="21" customHeight="1" thickTop="1" thickBot="1" x14ac:dyDescent="0.25">
      <c r="A170" s="364"/>
      <c r="B170" s="300"/>
      <c r="C170" s="17"/>
      <c r="D170" s="656" t="s">
        <v>173</v>
      </c>
      <c r="E170" s="682"/>
      <c r="F170" s="682"/>
      <c r="G170" s="682"/>
      <c r="H170" s="682"/>
      <c r="I170" s="682"/>
      <c r="J170" s="682"/>
      <c r="K170" s="682"/>
      <c r="L170" s="682"/>
      <c r="M170" s="682"/>
      <c r="N170" s="682"/>
      <c r="O170" s="682"/>
      <c r="P170" s="682"/>
      <c r="Q170" s="682"/>
      <c r="R170" s="682"/>
      <c r="S170" s="682"/>
      <c r="T170" s="675"/>
      <c r="U170" s="35">
        <f>SUM(U166:U169)</f>
        <v>0</v>
      </c>
      <c r="V170" s="362">
        <f>SUM(V166:V169)</f>
        <v>80</v>
      </c>
      <c r="Z170" s="217"/>
    </row>
    <row r="171" spans="1:26" ht="21" customHeight="1" thickBot="1" x14ac:dyDescent="0.25">
      <c r="A171" s="364"/>
      <c r="B171" s="108"/>
      <c r="C171" s="254"/>
      <c r="D171" s="658"/>
      <c r="E171" s="681"/>
      <c r="F171" s="740">
        <v>20</v>
      </c>
      <c r="G171" s="741"/>
      <c r="H171" s="741"/>
      <c r="I171" s="741"/>
      <c r="J171" s="741"/>
      <c r="K171" s="741"/>
      <c r="L171" s="741"/>
      <c r="M171" s="741"/>
      <c r="N171" s="741"/>
      <c r="O171" s="741"/>
      <c r="P171" s="741"/>
      <c r="Q171" s="741"/>
      <c r="R171" s="741"/>
      <c r="S171" s="741"/>
      <c r="T171" s="741"/>
      <c r="U171" s="741"/>
      <c r="V171" s="742"/>
      <c r="Z171" s="217"/>
    </row>
    <row r="172" spans="1:26" ht="30" customHeight="1" thickBot="1" x14ac:dyDescent="0.25">
      <c r="A172" s="364"/>
      <c r="B172" s="248" t="s">
        <v>244</v>
      </c>
      <c r="C172" s="157" t="s">
        <v>390</v>
      </c>
      <c r="D172" s="37" t="s">
        <v>395</v>
      </c>
      <c r="E172" s="40"/>
      <c r="F172" s="38" t="s">
        <v>395</v>
      </c>
      <c r="G172" s="41"/>
      <c r="H172" s="37"/>
      <c r="I172" s="40"/>
      <c r="J172" s="38"/>
      <c r="K172" s="41"/>
      <c r="L172" s="37"/>
      <c r="M172" s="40"/>
      <c r="N172" s="38"/>
      <c r="O172" s="41"/>
      <c r="P172" s="37"/>
      <c r="Q172" s="40"/>
      <c r="R172" s="46"/>
      <c r="S172" s="47"/>
      <c r="T172" s="70"/>
      <c r="U172" s="48"/>
      <c r="V172" s="358"/>
      <c r="Z172" s="217"/>
    </row>
    <row r="173" spans="1:26" ht="45" customHeight="1" x14ac:dyDescent="0.2">
      <c r="A173" s="364"/>
      <c r="B173" s="291" t="s">
        <v>245</v>
      </c>
      <c r="C173" s="132" t="s">
        <v>300</v>
      </c>
      <c r="D173" s="704"/>
      <c r="E173" s="704"/>
      <c r="F173" s="704"/>
      <c r="G173" s="704"/>
      <c r="H173" s="704"/>
      <c r="I173" s="704"/>
      <c r="J173" s="704"/>
      <c r="K173" s="704"/>
      <c r="L173" s="704"/>
      <c r="M173" s="704"/>
      <c r="N173" s="704"/>
      <c r="O173" s="704"/>
      <c r="P173" s="704"/>
      <c r="Q173" s="704"/>
      <c r="R173" s="704"/>
      <c r="S173" s="704"/>
      <c r="T173" s="115"/>
      <c r="U173" s="116">
        <f t="shared" ref="U173:U174" si="25">IF(OR(D173="s",F173="s",H173="s",J173="s",L173="s",N173="s",P173="s",R173="s"), 0, IF(OR(D173="a",F173="a",H173="a",J173="a",L173="a",N173="a",P173="a",R173="a"),V173,0))</f>
        <v>0</v>
      </c>
      <c r="V173" s="361">
        <v>20</v>
      </c>
      <c r="W173" s="76">
        <f t="shared" ref="W173:W174" si="26">COUNTIF(D173:S173,"a")+COUNTIF(D173:S173,"s")</f>
        <v>0</v>
      </c>
      <c r="X173" s="120"/>
      <c r="Z173" s="217"/>
    </row>
    <row r="174" spans="1:26" ht="27.95" customHeight="1" thickBot="1" x14ac:dyDescent="0.25">
      <c r="A174" s="364"/>
      <c r="B174" s="291" t="s">
        <v>340</v>
      </c>
      <c r="C174" s="132" t="s">
        <v>315</v>
      </c>
      <c r="D174" s="704"/>
      <c r="E174" s="704"/>
      <c r="F174" s="704"/>
      <c r="G174" s="704"/>
      <c r="H174" s="704"/>
      <c r="I174" s="704"/>
      <c r="J174" s="704"/>
      <c r="K174" s="704"/>
      <c r="L174" s="704"/>
      <c r="M174" s="704"/>
      <c r="N174" s="704"/>
      <c r="O174" s="704"/>
      <c r="P174" s="704"/>
      <c r="Q174" s="704"/>
      <c r="R174" s="704"/>
      <c r="S174" s="704"/>
      <c r="T174" s="115"/>
      <c r="U174" s="116">
        <f t="shared" si="25"/>
        <v>0</v>
      </c>
      <c r="V174" s="361">
        <v>10</v>
      </c>
      <c r="W174" s="76">
        <f t="shared" si="26"/>
        <v>0</v>
      </c>
      <c r="X174" s="120"/>
      <c r="Z174" s="217" t="s">
        <v>31</v>
      </c>
    </row>
    <row r="175" spans="1:26" ht="21" customHeight="1" thickTop="1" thickBot="1" x14ac:dyDescent="0.25">
      <c r="A175" s="364"/>
      <c r="B175" s="300"/>
      <c r="C175" s="17"/>
      <c r="D175" s="656" t="s">
        <v>173</v>
      </c>
      <c r="E175" s="682"/>
      <c r="F175" s="682"/>
      <c r="G175" s="682"/>
      <c r="H175" s="682"/>
      <c r="I175" s="682"/>
      <c r="J175" s="682"/>
      <c r="K175" s="682"/>
      <c r="L175" s="682"/>
      <c r="M175" s="682"/>
      <c r="N175" s="682"/>
      <c r="O175" s="682"/>
      <c r="P175" s="682"/>
      <c r="Q175" s="682"/>
      <c r="R175" s="682"/>
      <c r="S175" s="682"/>
      <c r="T175" s="675"/>
      <c r="U175" s="35">
        <f>SUM(U173:U174)</f>
        <v>0</v>
      </c>
      <c r="V175" s="362">
        <f>SUM(V173:V174)</f>
        <v>30</v>
      </c>
      <c r="Z175" s="217"/>
    </row>
    <row r="176" spans="1:26" ht="21" customHeight="1" thickBot="1" x14ac:dyDescent="0.25">
      <c r="A176" s="355"/>
      <c r="B176" s="108"/>
      <c r="C176" s="254"/>
      <c r="D176" s="658"/>
      <c r="E176" s="681"/>
      <c r="F176" s="729">
        <v>10</v>
      </c>
      <c r="G176" s="669"/>
      <c r="H176" s="669"/>
      <c r="I176" s="669"/>
      <c r="J176" s="669"/>
      <c r="K176" s="669"/>
      <c r="L176" s="669"/>
      <c r="M176" s="669"/>
      <c r="N176" s="669"/>
      <c r="O176" s="669"/>
      <c r="P176" s="669"/>
      <c r="Q176" s="669"/>
      <c r="R176" s="669"/>
      <c r="S176" s="669"/>
      <c r="T176" s="669"/>
      <c r="U176" s="669"/>
      <c r="V176" s="670"/>
      <c r="Z176" s="217"/>
    </row>
    <row r="177" spans="1:28" ht="30" customHeight="1" thickBot="1" x14ac:dyDescent="0.25">
      <c r="A177" s="353"/>
      <c r="B177" s="301" t="s">
        <v>246</v>
      </c>
      <c r="C177" s="172" t="s">
        <v>316</v>
      </c>
      <c r="D177" s="42" t="s">
        <v>395</v>
      </c>
      <c r="E177" s="54"/>
      <c r="F177" s="43" t="s">
        <v>395</v>
      </c>
      <c r="G177" s="67"/>
      <c r="H177" s="42" t="s">
        <v>395</v>
      </c>
      <c r="I177" s="54"/>
      <c r="J177" s="43" t="s">
        <v>395</v>
      </c>
      <c r="K177" s="67"/>
      <c r="L177" s="42" t="s">
        <v>395</v>
      </c>
      <c r="M177" s="54"/>
      <c r="N177" s="43"/>
      <c r="O177" s="67"/>
      <c r="P177" s="42"/>
      <c r="Q177" s="54"/>
      <c r="R177" s="84"/>
      <c r="S177" s="85"/>
      <c r="T177" s="68"/>
      <c r="U177" s="69"/>
      <c r="V177" s="372"/>
      <c r="Z177" s="217"/>
    </row>
    <row r="178" spans="1:28" ht="45" customHeight="1" x14ac:dyDescent="0.2">
      <c r="A178" s="364"/>
      <c r="B178" s="292" t="s">
        <v>626</v>
      </c>
      <c r="C178" s="132" t="s">
        <v>625</v>
      </c>
      <c r="D178" s="704"/>
      <c r="E178" s="704"/>
      <c r="F178" s="704"/>
      <c r="G178" s="704"/>
      <c r="H178" s="704"/>
      <c r="I178" s="704"/>
      <c r="J178" s="704"/>
      <c r="K178" s="704"/>
      <c r="L178" s="704"/>
      <c r="M178" s="704"/>
      <c r="N178" s="704"/>
      <c r="O178" s="704"/>
      <c r="P178" s="704"/>
      <c r="Q178" s="704"/>
      <c r="R178" s="704"/>
      <c r="S178" s="704"/>
      <c r="T178" s="115"/>
      <c r="U178" s="116">
        <f t="shared" ref="U178:U186" si="27">IF(OR(D178="s",F178="s",H178="s",J178="s",L178="s",N178="s",P178="s",R178="s"), 0, IF(OR(D178="a",F178="a",H178="a",J178="a",L178="a",N178="a",P178="a",R178="a"),V178,0))</f>
        <v>0</v>
      </c>
      <c r="V178" s="363">
        <v>20</v>
      </c>
      <c r="W178" s="76">
        <f t="shared" ref="W178" si="28">COUNTIF(D178:S178,"a")+COUNTIF(D178:S178,"s")</f>
        <v>0</v>
      </c>
      <c r="X178" s="120"/>
      <c r="Z178" s="217" t="s">
        <v>31</v>
      </c>
      <c r="AB178" s="214"/>
    </row>
    <row r="179" spans="1:28" ht="27.95" customHeight="1" x14ac:dyDescent="0.2">
      <c r="A179" s="364"/>
      <c r="B179" s="292" t="s">
        <v>554</v>
      </c>
      <c r="C179" s="132" t="s">
        <v>584</v>
      </c>
      <c r="D179" s="704"/>
      <c r="E179" s="704"/>
      <c r="F179" s="704"/>
      <c r="G179" s="704"/>
      <c r="H179" s="704"/>
      <c r="I179" s="704"/>
      <c r="J179" s="704"/>
      <c r="K179" s="704"/>
      <c r="L179" s="704"/>
      <c r="M179" s="704"/>
      <c r="N179" s="704"/>
      <c r="O179" s="704"/>
      <c r="P179" s="704"/>
      <c r="Q179" s="704"/>
      <c r="R179" s="704"/>
      <c r="S179" s="704"/>
      <c r="T179" s="418"/>
      <c r="U179" s="116">
        <f t="shared" ref="U179" si="29">IF(OR(D179="s",F179="s",H179="s",J179="s",L179="s",N179="s",P179="s",R179="s"), 0, IF(OR(D179="a",F179="a",H179="a",J179="a",L179="a",N179="a",P179="a",R179="a"),V179,0))</f>
        <v>0</v>
      </c>
      <c r="V179" s="365">
        <f t="shared" ref="V179:V186" si="30">IF(T179="na",0,5)</f>
        <v>5</v>
      </c>
      <c r="W179" s="76">
        <f t="shared" ref="W179" si="31">COUNTIF(D179:S179,"a")+COUNTIF(D179:S179,"s")+COUNTIF(T179,"na")</f>
        <v>0</v>
      </c>
      <c r="X179" s="120"/>
      <c r="Z179" s="217"/>
    </row>
    <row r="180" spans="1:28" ht="27.95" customHeight="1" x14ac:dyDescent="0.2">
      <c r="A180" s="364"/>
      <c r="B180" s="292" t="s">
        <v>555</v>
      </c>
      <c r="C180" s="132" t="s">
        <v>586</v>
      </c>
      <c r="D180" s="704"/>
      <c r="E180" s="704"/>
      <c r="F180" s="704"/>
      <c r="G180" s="704"/>
      <c r="H180" s="704"/>
      <c r="I180" s="704"/>
      <c r="J180" s="704"/>
      <c r="K180" s="704"/>
      <c r="L180" s="704"/>
      <c r="M180" s="704"/>
      <c r="N180" s="704"/>
      <c r="O180" s="704"/>
      <c r="P180" s="704"/>
      <c r="Q180" s="704"/>
      <c r="R180" s="704"/>
      <c r="S180" s="704"/>
      <c r="T180" s="418"/>
      <c r="U180" s="116">
        <f t="shared" si="27"/>
        <v>0</v>
      </c>
      <c r="V180" s="365">
        <f t="shared" si="30"/>
        <v>5</v>
      </c>
      <c r="W180" s="76">
        <f t="shared" ref="W180:W186" si="32">COUNTIF(D180:S180,"a")+COUNTIF(D180:S180,"s")+COUNTIF(T180,"na")</f>
        <v>0</v>
      </c>
      <c r="X180" s="120"/>
      <c r="Z180" s="217"/>
    </row>
    <row r="181" spans="1:28" ht="27.95" customHeight="1" x14ac:dyDescent="0.2">
      <c r="A181" s="364"/>
      <c r="B181" s="291" t="s">
        <v>556</v>
      </c>
      <c r="C181" s="132" t="s">
        <v>589</v>
      </c>
      <c r="D181" s="704"/>
      <c r="E181" s="704"/>
      <c r="F181" s="704"/>
      <c r="G181" s="704"/>
      <c r="H181" s="704"/>
      <c r="I181" s="704"/>
      <c r="J181" s="704"/>
      <c r="K181" s="704"/>
      <c r="L181" s="704"/>
      <c r="M181" s="704"/>
      <c r="N181" s="704"/>
      <c r="O181" s="704"/>
      <c r="P181" s="704"/>
      <c r="Q181" s="704"/>
      <c r="R181" s="704"/>
      <c r="S181" s="704"/>
      <c r="T181" s="418"/>
      <c r="U181" s="116">
        <f t="shared" si="27"/>
        <v>0</v>
      </c>
      <c r="V181" s="365">
        <f t="shared" si="30"/>
        <v>5</v>
      </c>
      <c r="W181" s="76">
        <f t="shared" si="32"/>
        <v>0</v>
      </c>
      <c r="X181" s="120"/>
      <c r="Z181" s="217"/>
    </row>
    <row r="182" spans="1:28" ht="27.95" customHeight="1" x14ac:dyDescent="0.2">
      <c r="A182" s="364"/>
      <c r="B182" s="292" t="s">
        <v>557</v>
      </c>
      <c r="C182" s="132" t="s">
        <v>610</v>
      </c>
      <c r="D182" s="704"/>
      <c r="E182" s="704"/>
      <c r="F182" s="704"/>
      <c r="G182" s="704"/>
      <c r="H182" s="704"/>
      <c r="I182" s="704"/>
      <c r="J182" s="704"/>
      <c r="K182" s="704"/>
      <c r="L182" s="704"/>
      <c r="M182" s="704"/>
      <c r="N182" s="704"/>
      <c r="O182" s="704"/>
      <c r="P182" s="704"/>
      <c r="Q182" s="704"/>
      <c r="R182" s="704"/>
      <c r="S182" s="704"/>
      <c r="T182" s="418"/>
      <c r="U182" s="116">
        <f t="shared" si="27"/>
        <v>0</v>
      </c>
      <c r="V182" s="365">
        <f t="shared" si="30"/>
        <v>5</v>
      </c>
      <c r="W182" s="76">
        <f t="shared" si="32"/>
        <v>0</v>
      </c>
      <c r="X182" s="120"/>
      <c r="Z182" s="217"/>
    </row>
    <row r="183" spans="1:28" ht="27.95" customHeight="1" x14ac:dyDescent="0.2">
      <c r="A183" s="364"/>
      <c r="B183" s="291" t="s">
        <v>558</v>
      </c>
      <c r="C183" s="135" t="s">
        <v>560</v>
      </c>
      <c r="D183" s="704"/>
      <c r="E183" s="704"/>
      <c r="F183" s="704"/>
      <c r="G183" s="704"/>
      <c r="H183" s="704"/>
      <c r="I183" s="704"/>
      <c r="J183" s="704"/>
      <c r="K183" s="704"/>
      <c r="L183" s="704"/>
      <c r="M183" s="704"/>
      <c r="N183" s="704"/>
      <c r="O183" s="704"/>
      <c r="P183" s="704"/>
      <c r="Q183" s="704"/>
      <c r="R183" s="704"/>
      <c r="S183" s="704"/>
      <c r="T183" s="418"/>
      <c r="U183" s="116">
        <f t="shared" si="27"/>
        <v>0</v>
      </c>
      <c r="V183" s="365">
        <f t="shared" si="30"/>
        <v>5</v>
      </c>
      <c r="W183" s="76">
        <f t="shared" si="32"/>
        <v>0</v>
      </c>
      <c r="X183" s="120"/>
      <c r="Z183" s="217"/>
    </row>
    <row r="184" spans="1:28" ht="45" customHeight="1" x14ac:dyDescent="0.2">
      <c r="A184" s="364"/>
      <c r="B184" s="292" t="s">
        <v>559</v>
      </c>
      <c r="C184" s="132" t="s">
        <v>590</v>
      </c>
      <c r="D184" s="704"/>
      <c r="E184" s="704"/>
      <c r="F184" s="704"/>
      <c r="G184" s="704"/>
      <c r="H184" s="704"/>
      <c r="I184" s="704"/>
      <c r="J184" s="704"/>
      <c r="K184" s="704"/>
      <c r="L184" s="704"/>
      <c r="M184" s="704"/>
      <c r="N184" s="704"/>
      <c r="O184" s="704"/>
      <c r="P184" s="704"/>
      <c r="Q184" s="704"/>
      <c r="R184" s="704"/>
      <c r="S184" s="704"/>
      <c r="T184" s="418"/>
      <c r="U184" s="116">
        <f t="shared" si="27"/>
        <v>0</v>
      </c>
      <c r="V184" s="365">
        <f t="shared" si="30"/>
        <v>5</v>
      </c>
      <c r="W184" s="76">
        <f t="shared" si="32"/>
        <v>0</v>
      </c>
      <c r="X184" s="120"/>
      <c r="Z184" s="217"/>
    </row>
    <row r="185" spans="1:28" ht="27.95" customHeight="1" x14ac:dyDescent="0.2">
      <c r="A185" s="364"/>
      <c r="B185" s="291" t="s">
        <v>587</v>
      </c>
      <c r="C185" s="135" t="s">
        <v>585</v>
      </c>
      <c r="D185" s="704"/>
      <c r="E185" s="704"/>
      <c r="F185" s="704"/>
      <c r="G185" s="704"/>
      <c r="H185" s="704"/>
      <c r="I185" s="704"/>
      <c r="J185" s="704"/>
      <c r="K185" s="704"/>
      <c r="L185" s="704"/>
      <c r="M185" s="704"/>
      <c r="N185" s="704"/>
      <c r="O185" s="704"/>
      <c r="P185" s="704"/>
      <c r="Q185" s="704"/>
      <c r="R185" s="704"/>
      <c r="S185" s="704"/>
      <c r="T185" s="418"/>
      <c r="U185" s="116">
        <f t="shared" si="27"/>
        <v>0</v>
      </c>
      <c r="V185" s="365">
        <f t="shared" si="30"/>
        <v>5</v>
      </c>
      <c r="W185" s="76">
        <f t="shared" si="32"/>
        <v>0</v>
      </c>
      <c r="X185" s="120"/>
      <c r="Z185" s="217"/>
    </row>
    <row r="186" spans="1:28" ht="27.95" customHeight="1" thickBot="1" x14ac:dyDescent="0.25">
      <c r="A186" s="364"/>
      <c r="B186" s="292" t="s">
        <v>588</v>
      </c>
      <c r="C186" s="132" t="s">
        <v>591</v>
      </c>
      <c r="D186" s="704"/>
      <c r="E186" s="704"/>
      <c r="F186" s="704"/>
      <c r="G186" s="704"/>
      <c r="H186" s="704"/>
      <c r="I186" s="704"/>
      <c r="J186" s="704"/>
      <c r="K186" s="704"/>
      <c r="L186" s="704"/>
      <c r="M186" s="704"/>
      <c r="N186" s="704"/>
      <c r="O186" s="704"/>
      <c r="P186" s="704"/>
      <c r="Q186" s="704"/>
      <c r="R186" s="704"/>
      <c r="S186" s="704"/>
      <c r="T186" s="418"/>
      <c r="U186" s="116">
        <f t="shared" si="27"/>
        <v>0</v>
      </c>
      <c r="V186" s="365">
        <f t="shared" si="30"/>
        <v>5</v>
      </c>
      <c r="W186" s="76">
        <f t="shared" si="32"/>
        <v>0</v>
      </c>
      <c r="X186" s="120"/>
      <c r="Z186" s="217"/>
    </row>
    <row r="187" spans="1:28" ht="21" customHeight="1" thickTop="1" thickBot="1" x14ac:dyDescent="0.25">
      <c r="A187" s="367"/>
      <c r="B187" s="32"/>
      <c r="C187" s="19"/>
      <c r="D187" s="656" t="s">
        <v>173</v>
      </c>
      <c r="E187" s="682"/>
      <c r="F187" s="682"/>
      <c r="G187" s="682"/>
      <c r="H187" s="682"/>
      <c r="I187" s="682"/>
      <c r="J187" s="682"/>
      <c r="K187" s="682"/>
      <c r="L187" s="682"/>
      <c r="M187" s="682"/>
      <c r="N187" s="682"/>
      <c r="O187" s="682"/>
      <c r="P187" s="682"/>
      <c r="Q187" s="682"/>
      <c r="R187" s="682"/>
      <c r="S187" s="682"/>
      <c r="T187" s="675"/>
      <c r="U187" s="35">
        <f>SUM(U178:U186)</f>
        <v>0</v>
      </c>
      <c r="V187" s="362">
        <f>SUM(V178:V186)</f>
        <v>60</v>
      </c>
      <c r="Z187" s="217"/>
    </row>
    <row r="188" spans="1:28" ht="21" customHeight="1" thickBot="1" x14ac:dyDescent="0.25">
      <c r="A188" s="377"/>
      <c r="B188" s="458"/>
      <c r="C188" s="191"/>
      <c r="D188" s="658"/>
      <c r="E188" s="681"/>
      <c r="F188" s="672">
        <v>20</v>
      </c>
      <c r="G188" s="669"/>
      <c r="H188" s="669"/>
      <c r="I188" s="669"/>
      <c r="J188" s="669"/>
      <c r="K188" s="669"/>
      <c r="L188" s="669"/>
      <c r="M188" s="669"/>
      <c r="N188" s="669"/>
      <c r="O188" s="669"/>
      <c r="P188" s="669"/>
      <c r="Q188" s="669"/>
      <c r="R188" s="669"/>
      <c r="S188" s="669"/>
      <c r="T188" s="669"/>
      <c r="U188" s="669"/>
      <c r="V188" s="670"/>
      <c r="Z188" s="217"/>
    </row>
    <row r="189" spans="1:28" ht="30" customHeight="1" thickBot="1" x14ac:dyDescent="0.25">
      <c r="A189" s="353"/>
      <c r="B189" s="252" t="s">
        <v>247</v>
      </c>
      <c r="C189" s="481" t="s">
        <v>139</v>
      </c>
      <c r="D189" s="42" t="s">
        <v>395</v>
      </c>
      <c r="E189" s="54"/>
      <c r="F189" s="43" t="s">
        <v>395</v>
      </c>
      <c r="G189" s="67"/>
      <c r="H189" s="42"/>
      <c r="I189" s="54"/>
      <c r="J189" s="180"/>
      <c r="K189" s="67"/>
      <c r="L189" s="42"/>
      <c r="M189" s="54"/>
      <c r="N189" s="43"/>
      <c r="O189" s="67"/>
      <c r="P189" s="42"/>
      <c r="Q189" s="54"/>
      <c r="R189" s="82"/>
      <c r="S189" s="83"/>
      <c r="T189" s="194"/>
      <c r="U189" s="195"/>
      <c r="V189" s="195"/>
      <c r="Z189" s="217"/>
    </row>
    <row r="190" spans="1:28" ht="27.95" customHeight="1" x14ac:dyDescent="0.2">
      <c r="A190" s="364"/>
      <c r="B190" s="283" t="s">
        <v>248</v>
      </c>
      <c r="C190" s="129" t="s">
        <v>934</v>
      </c>
      <c r="D190" s="881"/>
      <c r="E190" s="882"/>
      <c r="F190" s="881"/>
      <c r="G190" s="882"/>
      <c r="H190" s="881"/>
      <c r="I190" s="882"/>
      <c r="J190" s="881"/>
      <c r="K190" s="882"/>
      <c r="L190" s="881"/>
      <c r="M190" s="882"/>
      <c r="N190" s="881"/>
      <c r="O190" s="882"/>
      <c r="P190" s="881"/>
      <c r="Q190" s="882"/>
      <c r="R190" s="881"/>
      <c r="S190" s="882"/>
      <c r="T190" s="115"/>
      <c r="U190" s="116">
        <f t="shared" ref="U190:U196" si="33">IF(OR(D190="s",F190="s",H190="s",J190="s",L190="s",N190="s",P190="s",R190="s"), 0, IF(OR(D190="a",F190="a",H190="a",J190="a",L190="a",N190="a",P190="a",R190="a"),V190,0))</f>
        <v>0</v>
      </c>
      <c r="V190" s="363">
        <v>20</v>
      </c>
      <c r="W190" s="76">
        <f t="shared" ref="W190:W196" si="34">COUNTIF(D190:S190,"a")+COUNTIF(D190:S190,"s")</f>
        <v>0</v>
      </c>
      <c r="X190" s="120"/>
      <c r="Z190" s="217" t="s">
        <v>31</v>
      </c>
    </row>
    <row r="191" spans="1:28" ht="45" customHeight="1" x14ac:dyDescent="0.2">
      <c r="A191" s="364"/>
      <c r="B191" s="282" t="s">
        <v>249</v>
      </c>
      <c r="C191" s="132" t="s">
        <v>232</v>
      </c>
      <c r="D191" s="883"/>
      <c r="E191" s="884"/>
      <c r="F191" s="883"/>
      <c r="G191" s="884"/>
      <c r="H191" s="883"/>
      <c r="I191" s="884"/>
      <c r="J191" s="883"/>
      <c r="K191" s="884"/>
      <c r="L191" s="883"/>
      <c r="M191" s="884"/>
      <c r="N191" s="883"/>
      <c r="O191" s="884"/>
      <c r="P191" s="883"/>
      <c r="Q191" s="884"/>
      <c r="R191" s="883"/>
      <c r="S191" s="884"/>
      <c r="T191" s="115"/>
      <c r="U191" s="116">
        <f t="shared" si="33"/>
        <v>0</v>
      </c>
      <c r="V191" s="361">
        <v>10</v>
      </c>
      <c r="W191" s="76">
        <f t="shared" si="34"/>
        <v>0</v>
      </c>
      <c r="X191" s="120"/>
      <c r="Z191" s="217"/>
    </row>
    <row r="192" spans="1:28" ht="45" customHeight="1" x14ac:dyDescent="0.2">
      <c r="A192" s="364"/>
      <c r="B192" s="282" t="s">
        <v>596</v>
      </c>
      <c r="C192" s="132" t="s">
        <v>1038</v>
      </c>
      <c r="D192" s="883"/>
      <c r="E192" s="884"/>
      <c r="F192" s="883"/>
      <c r="G192" s="884"/>
      <c r="H192" s="883"/>
      <c r="I192" s="884"/>
      <c r="J192" s="883"/>
      <c r="K192" s="884"/>
      <c r="L192" s="883"/>
      <c r="M192" s="884"/>
      <c r="N192" s="883"/>
      <c r="O192" s="884"/>
      <c r="P192" s="883"/>
      <c r="Q192" s="884"/>
      <c r="R192" s="883"/>
      <c r="S192" s="884"/>
      <c r="T192" s="115"/>
      <c r="U192" s="116">
        <f t="shared" si="33"/>
        <v>0</v>
      </c>
      <c r="V192" s="361">
        <v>10</v>
      </c>
      <c r="W192" s="76">
        <f t="shared" si="34"/>
        <v>0</v>
      </c>
      <c r="X192" s="120"/>
      <c r="Z192" s="217"/>
    </row>
    <row r="193" spans="1:86" ht="27.95" customHeight="1" x14ac:dyDescent="0.2">
      <c r="A193" s="364"/>
      <c r="B193" s="282" t="s">
        <v>561</v>
      </c>
      <c r="C193" s="132" t="s">
        <v>592</v>
      </c>
      <c r="D193" s="883"/>
      <c r="E193" s="884"/>
      <c r="F193" s="883"/>
      <c r="G193" s="884"/>
      <c r="H193" s="883"/>
      <c r="I193" s="884"/>
      <c r="J193" s="883"/>
      <c r="K193" s="884"/>
      <c r="L193" s="883"/>
      <c r="M193" s="884"/>
      <c r="N193" s="883"/>
      <c r="O193" s="884"/>
      <c r="P193" s="883"/>
      <c r="Q193" s="884"/>
      <c r="R193" s="883"/>
      <c r="S193" s="884"/>
      <c r="T193" s="115"/>
      <c r="U193" s="116">
        <f t="shared" si="33"/>
        <v>0</v>
      </c>
      <c r="V193" s="361">
        <v>10</v>
      </c>
      <c r="W193" s="76">
        <f t="shared" si="34"/>
        <v>0</v>
      </c>
      <c r="X193" s="120"/>
      <c r="Z193" s="217"/>
    </row>
    <row r="194" spans="1:86" ht="27.75" customHeight="1" x14ac:dyDescent="0.2">
      <c r="A194" s="364"/>
      <c r="B194" s="282" t="s">
        <v>562</v>
      </c>
      <c r="C194" s="132" t="s">
        <v>593</v>
      </c>
      <c r="D194" s="883"/>
      <c r="E194" s="884"/>
      <c r="F194" s="883"/>
      <c r="G194" s="884"/>
      <c r="H194" s="883"/>
      <c r="I194" s="884"/>
      <c r="J194" s="883"/>
      <c r="K194" s="884"/>
      <c r="L194" s="883"/>
      <c r="M194" s="884"/>
      <c r="N194" s="883"/>
      <c r="O194" s="884"/>
      <c r="P194" s="883"/>
      <c r="Q194" s="884"/>
      <c r="R194" s="883"/>
      <c r="S194" s="884"/>
      <c r="T194" s="115"/>
      <c r="U194" s="116">
        <f t="shared" si="33"/>
        <v>0</v>
      </c>
      <c r="V194" s="361">
        <v>10</v>
      </c>
      <c r="W194" s="76">
        <f t="shared" si="34"/>
        <v>0</v>
      </c>
      <c r="X194" s="120"/>
      <c r="Z194" s="217"/>
    </row>
    <row r="195" spans="1:86" ht="27.95" customHeight="1" x14ac:dyDescent="0.2">
      <c r="A195" s="364"/>
      <c r="B195" s="282" t="s">
        <v>563</v>
      </c>
      <c r="C195" s="132" t="s">
        <v>594</v>
      </c>
      <c r="D195" s="883"/>
      <c r="E195" s="884"/>
      <c r="F195" s="883"/>
      <c r="G195" s="884"/>
      <c r="H195" s="883"/>
      <c r="I195" s="884"/>
      <c r="J195" s="883"/>
      <c r="K195" s="884"/>
      <c r="L195" s="883"/>
      <c r="M195" s="884"/>
      <c r="N195" s="883"/>
      <c r="O195" s="884"/>
      <c r="P195" s="883"/>
      <c r="Q195" s="884"/>
      <c r="R195" s="883"/>
      <c r="S195" s="884"/>
      <c r="T195" s="115"/>
      <c r="U195" s="116">
        <f t="shared" si="33"/>
        <v>0</v>
      </c>
      <c r="V195" s="361">
        <v>10</v>
      </c>
      <c r="W195" s="76">
        <f t="shared" si="34"/>
        <v>0</v>
      </c>
      <c r="X195" s="120"/>
      <c r="Z195" s="217"/>
    </row>
    <row r="196" spans="1:86" ht="27.95" customHeight="1" thickBot="1" x14ac:dyDescent="0.25">
      <c r="A196" s="364"/>
      <c r="B196" s="282" t="s">
        <v>564</v>
      </c>
      <c r="C196" s="132" t="s">
        <v>595</v>
      </c>
      <c r="D196" s="883"/>
      <c r="E196" s="884"/>
      <c r="F196" s="883"/>
      <c r="G196" s="884"/>
      <c r="H196" s="883"/>
      <c r="I196" s="884"/>
      <c r="J196" s="883"/>
      <c r="K196" s="884"/>
      <c r="L196" s="883"/>
      <c r="M196" s="884"/>
      <c r="N196" s="883"/>
      <c r="O196" s="884"/>
      <c r="P196" s="883"/>
      <c r="Q196" s="884"/>
      <c r="R196" s="883"/>
      <c r="S196" s="884"/>
      <c r="T196" s="115"/>
      <c r="U196" s="116">
        <f t="shared" si="33"/>
        <v>0</v>
      </c>
      <c r="V196" s="361">
        <v>10</v>
      </c>
      <c r="W196" s="76">
        <f t="shared" si="34"/>
        <v>0</v>
      </c>
      <c r="X196" s="120"/>
      <c r="Z196" s="217"/>
    </row>
    <row r="197" spans="1:86" ht="21" customHeight="1" thickTop="1" thickBot="1" x14ac:dyDescent="0.25">
      <c r="A197" s="364"/>
      <c r="B197" s="24"/>
      <c r="C197" s="17"/>
      <c r="D197" s="656" t="s">
        <v>173</v>
      </c>
      <c r="E197" s="682"/>
      <c r="F197" s="682"/>
      <c r="G197" s="682"/>
      <c r="H197" s="682"/>
      <c r="I197" s="682"/>
      <c r="J197" s="682"/>
      <c r="K197" s="682"/>
      <c r="L197" s="682"/>
      <c r="M197" s="682"/>
      <c r="N197" s="682"/>
      <c r="O197" s="682"/>
      <c r="P197" s="682"/>
      <c r="Q197" s="682"/>
      <c r="R197" s="682"/>
      <c r="S197" s="682"/>
      <c r="T197" s="691"/>
      <c r="U197" s="35">
        <f>SUM(U190:U196)</f>
        <v>0</v>
      </c>
      <c r="V197" s="362">
        <f>SUM(V190:V196)</f>
        <v>80</v>
      </c>
      <c r="Z197" s="217"/>
    </row>
    <row r="198" spans="1:86" ht="21" customHeight="1" thickBot="1" x14ac:dyDescent="0.25">
      <c r="A198" s="355"/>
      <c r="B198" s="239"/>
      <c r="C198" s="253"/>
      <c r="D198" s="658"/>
      <c r="E198" s="681"/>
      <c r="F198" s="673">
        <v>50</v>
      </c>
      <c r="G198" s="902"/>
      <c r="H198" s="902"/>
      <c r="I198" s="902"/>
      <c r="J198" s="902"/>
      <c r="K198" s="902"/>
      <c r="L198" s="902"/>
      <c r="M198" s="902"/>
      <c r="N198" s="902"/>
      <c r="O198" s="902"/>
      <c r="P198" s="902"/>
      <c r="Q198" s="902"/>
      <c r="R198" s="902"/>
      <c r="S198" s="902"/>
      <c r="T198" s="902"/>
      <c r="U198" s="902"/>
      <c r="V198" s="903"/>
      <c r="Z198" s="217"/>
    </row>
    <row r="199" spans="1:86" ht="33" customHeight="1" thickBot="1" x14ac:dyDescent="0.25">
      <c r="A199" s="353"/>
      <c r="B199" s="295" t="s">
        <v>323</v>
      </c>
      <c r="C199" s="649" t="s">
        <v>291</v>
      </c>
      <c r="D199" s="650"/>
      <c r="E199" s="650"/>
      <c r="F199" s="650"/>
      <c r="G199" s="650"/>
      <c r="H199" s="650"/>
      <c r="I199" s="650"/>
      <c r="J199" s="650"/>
      <c r="K199" s="650"/>
      <c r="L199" s="650"/>
      <c r="M199" s="650"/>
      <c r="N199" s="650"/>
      <c r="O199" s="650"/>
      <c r="P199" s="650"/>
      <c r="Q199" s="650"/>
      <c r="R199" s="650"/>
      <c r="S199" s="650"/>
      <c r="T199" s="650"/>
      <c r="U199" s="650"/>
      <c r="V199" s="867"/>
      <c r="Z199" s="217"/>
    </row>
    <row r="200" spans="1:86" s="1" customFormat="1" ht="30" customHeight="1" thickBot="1" x14ac:dyDescent="0.25">
      <c r="A200" s="364"/>
      <c r="B200" s="237" t="s">
        <v>1064</v>
      </c>
      <c r="C200" s="160" t="s">
        <v>1065</v>
      </c>
      <c r="D200" s="44"/>
      <c r="E200" s="45"/>
      <c r="F200" s="46"/>
      <c r="G200" s="47"/>
      <c r="H200" s="44"/>
      <c r="I200" s="45"/>
      <c r="J200" s="39"/>
      <c r="K200" s="47"/>
      <c r="L200" s="44"/>
      <c r="M200" s="45"/>
      <c r="N200" s="38"/>
      <c r="O200" s="47"/>
      <c r="P200" s="44"/>
      <c r="Q200" s="45"/>
      <c r="R200" s="44"/>
      <c r="S200" s="45"/>
      <c r="T200" s="49"/>
      <c r="U200" s="48"/>
      <c r="V200" s="48"/>
      <c r="W200" s="77"/>
      <c r="X200" s="197"/>
      <c r="Y200" s="214"/>
      <c r="Z200" s="217"/>
      <c r="AA200" s="214"/>
      <c r="AB200" s="214"/>
      <c r="AC200" s="214"/>
      <c r="AD200" s="214"/>
      <c r="AE200" s="214"/>
      <c r="AF200" s="214"/>
      <c r="AG200" s="214"/>
      <c r="AH200" s="214"/>
      <c r="AI200" s="214"/>
      <c r="AJ200" s="214"/>
      <c r="AK200" s="214"/>
      <c r="AL200" s="214"/>
      <c r="AM200" s="214"/>
      <c r="AN200" s="214"/>
      <c r="AO200" s="214"/>
      <c r="AP200" s="214"/>
      <c r="AQ200" s="214"/>
      <c r="AR200" s="214"/>
      <c r="AS200" s="214"/>
      <c r="AT200" s="214"/>
      <c r="AU200" s="214"/>
      <c r="AV200" s="214"/>
      <c r="AW200" s="214"/>
      <c r="AX200" s="214"/>
      <c r="AY200" s="214"/>
      <c r="AZ200" s="214"/>
      <c r="BA200" s="214"/>
      <c r="BB200" s="214"/>
      <c r="BC200" s="214"/>
      <c r="BD200" s="214"/>
      <c r="BE200" s="214"/>
      <c r="BF200" s="214"/>
      <c r="BG200" s="214"/>
      <c r="BH200" s="214"/>
      <c r="BI200" s="214"/>
      <c r="BJ200" s="214"/>
      <c r="BK200" s="214"/>
      <c r="BL200" s="214"/>
      <c r="BM200" s="214"/>
      <c r="BN200" s="214"/>
      <c r="BO200" s="214"/>
      <c r="BP200" s="214"/>
      <c r="BQ200" s="214"/>
      <c r="BR200" s="214"/>
      <c r="BS200" s="214"/>
      <c r="BT200" s="214"/>
      <c r="BU200" s="214"/>
      <c r="BV200" s="214"/>
      <c r="BW200" s="214"/>
      <c r="BX200" s="214"/>
      <c r="BY200" s="214"/>
      <c r="BZ200" s="214"/>
      <c r="CA200" s="214"/>
      <c r="CB200" s="214"/>
      <c r="CC200" s="214"/>
      <c r="CD200" s="214"/>
      <c r="CE200" s="214"/>
      <c r="CF200" s="214"/>
      <c r="CG200" s="214"/>
      <c r="CH200" s="214"/>
    </row>
    <row r="201" spans="1:86" s="1" customFormat="1" ht="45" customHeight="1" x14ac:dyDescent="0.2">
      <c r="A201" s="364"/>
      <c r="B201" s="240" t="s">
        <v>1066</v>
      </c>
      <c r="C201" s="601" t="s">
        <v>1069</v>
      </c>
      <c r="D201" s="641"/>
      <c r="E201" s="653"/>
      <c r="F201" s="641"/>
      <c r="G201" s="653"/>
      <c r="H201" s="641"/>
      <c r="I201" s="653"/>
      <c r="J201" s="641"/>
      <c r="K201" s="653"/>
      <c r="L201" s="641"/>
      <c r="M201" s="653"/>
      <c r="N201" s="641"/>
      <c r="O201" s="653"/>
      <c r="P201" s="641"/>
      <c r="Q201" s="653"/>
      <c r="R201" s="641"/>
      <c r="S201" s="653"/>
      <c r="T201" s="432"/>
      <c r="U201" s="111">
        <f>IF(OR(D201="s",F201="s",H201="s",J201="s",L201="s",N201="s",P201="s",R201="s"), 0, IF(OR(D201="a",F201="a",H201="a",J201="a",L201="a",N201="a",P201="a",R201="a"),V201,0))</f>
        <v>0</v>
      </c>
      <c r="V201" s="363">
        <v>10</v>
      </c>
      <c r="W201" s="77">
        <f>COUNTIF(D201:S201,"a")+COUNTIF(D201:S201,"s")</f>
        <v>0</v>
      </c>
      <c r="X201" s="243"/>
      <c r="Y201" s="214"/>
      <c r="Z201" s="217"/>
      <c r="AA201" s="214"/>
      <c r="AB201" s="214"/>
      <c r="AC201" s="214"/>
      <c r="AD201" s="214"/>
      <c r="AE201" s="214"/>
      <c r="AF201" s="214"/>
      <c r="AG201" s="214"/>
      <c r="AH201" s="214"/>
      <c r="AI201" s="214"/>
      <c r="AJ201" s="214"/>
      <c r="AK201" s="214"/>
      <c r="AL201" s="214"/>
      <c r="AM201" s="214"/>
      <c r="AN201" s="214"/>
      <c r="AO201" s="214"/>
      <c r="AP201" s="214"/>
      <c r="AQ201" s="214"/>
      <c r="AR201" s="214"/>
      <c r="AS201" s="214"/>
      <c r="AT201" s="214"/>
      <c r="AU201" s="214"/>
      <c r="AV201" s="214"/>
      <c r="AW201" s="214"/>
      <c r="AX201" s="214"/>
      <c r="AY201" s="214"/>
      <c r="AZ201" s="214"/>
      <c r="BA201" s="214"/>
      <c r="BB201" s="214"/>
      <c r="BC201" s="214"/>
      <c r="BD201" s="214"/>
      <c r="BE201" s="214"/>
      <c r="BF201" s="214"/>
      <c r="BG201" s="214"/>
      <c r="BH201" s="214"/>
      <c r="BI201" s="214"/>
      <c r="BJ201" s="214"/>
      <c r="BK201" s="214"/>
      <c r="BL201" s="214"/>
      <c r="BM201" s="214"/>
      <c r="BN201" s="214"/>
      <c r="BO201" s="214"/>
      <c r="BP201" s="214"/>
      <c r="BQ201" s="214"/>
      <c r="BR201" s="214"/>
      <c r="BS201" s="214"/>
      <c r="BT201" s="214"/>
      <c r="BU201" s="214"/>
      <c r="BV201" s="214"/>
      <c r="BW201" s="214"/>
      <c r="BX201" s="214"/>
      <c r="BY201" s="214"/>
      <c r="BZ201" s="214"/>
      <c r="CA201" s="214"/>
      <c r="CB201" s="214"/>
      <c r="CC201" s="214"/>
      <c r="CD201" s="214"/>
      <c r="CE201" s="214"/>
      <c r="CF201" s="214"/>
      <c r="CG201" s="214"/>
      <c r="CH201" s="214"/>
    </row>
    <row r="202" spans="1:86" s="1" customFormat="1" ht="45" customHeight="1" x14ac:dyDescent="0.2">
      <c r="A202" s="364"/>
      <c r="B202" s="241" t="s">
        <v>1067</v>
      </c>
      <c r="C202" s="136" t="s">
        <v>1070</v>
      </c>
      <c r="D202" s="639"/>
      <c r="E202" s="663"/>
      <c r="F202" s="639"/>
      <c r="G202" s="663"/>
      <c r="H202" s="639"/>
      <c r="I202" s="663"/>
      <c r="J202" s="639"/>
      <c r="K202" s="663"/>
      <c r="L202" s="639"/>
      <c r="M202" s="663"/>
      <c r="N202" s="639"/>
      <c r="O202" s="663"/>
      <c r="P202" s="639"/>
      <c r="Q202" s="663"/>
      <c r="R202" s="639"/>
      <c r="S202" s="663"/>
      <c r="T202" s="432"/>
      <c r="U202" s="116">
        <f>IF(OR(D202="s",F202="s",H202="s",J202="s",L202="s",N202="s",P202="s",R202="s"), 0, IF(OR(D202="a",F202="a",H202="a",J202="a",L202="a",N202="a",P202="a",R202="a"),V202,0))</f>
        <v>0</v>
      </c>
      <c r="V202" s="361">
        <v>5</v>
      </c>
      <c r="W202" s="77">
        <f>COUNTIF(D202:S202,"a")+COUNTIF(D202:S202,"s")</f>
        <v>0</v>
      </c>
      <c r="X202" s="243"/>
      <c r="Y202" s="214"/>
      <c r="Z202" s="217"/>
      <c r="AA202" s="214"/>
      <c r="AB202" s="214"/>
      <c r="AC202" s="214"/>
      <c r="AD202" s="214"/>
      <c r="AE202" s="214"/>
      <c r="AF202" s="214"/>
      <c r="AG202" s="214"/>
      <c r="AH202" s="214"/>
      <c r="AI202" s="214"/>
      <c r="AJ202" s="214"/>
      <c r="AK202" s="214"/>
      <c r="AL202" s="214"/>
      <c r="AM202" s="214"/>
      <c r="AN202" s="214"/>
      <c r="AO202" s="214"/>
      <c r="AP202" s="214"/>
      <c r="AQ202" s="214"/>
      <c r="AR202" s="214"/>
      <c r="AS202" s="214"/>
      <c r="AT202" s="214"/>
      <c r="AU202" s="214"/>
      <c r="AV202" s="214"/>
      <c r="AW202" s="214"/>
      <c r="AX202" s="214"/>
      <c r="AY202" s="214"/>
      <c r="AZ202" s="214"/>
      <c r="BA202" s="214"/>
      <c r="BB202" s="214"/>
      <c r="BC202" s="214"/>
      <c r="BD202" s="214"/>
      <c r="BE202" s="214"/>
      <c r="BF202" s="214"/>
      <c r="BG202" s="214"/>
      <c r="BH202" s="214"/>
      <c r="BI202" s="214"/>
      <c r="BJ202" s="214"/>
      <c r="BK202" s="214"/>
      <c r="BL202" s="214"/>
      <c r="BM202" s="214"/>
      <c r="BN202" s="214"/>
      <c r="BO202" s="214"/>
      <c r="BP202" s="214"/>
      <c r="BQ202" s="214"/>
      <c r="BR202" s="214"/>
      <c r="BS202" s="214"/>
      <c r="BT202" s="214"/>
      <c r="BU202" s="214"/>
      <c r="BV202" s="214"/>
      <c r="BW202" s="214"/>
      <c r="BX202" s="214"/>
      <c r="BY202" s="214"/>
      <c r="BZ202" s="214"/>
      <c r="CA202" s="214"/>
      <c r="CB202" s="214"/>
      <c r="CC202" s="214"/>
      <c r="CD202" s="214"/>
      <c r="CE202" s="214"/>
      <c r="CF202" s="214"/>
      <c r="CG202" s="214"/>
      <c r="CH202" s="214"/>
    </row>
    <row r="203" spans="1:86" s="1" customFormat="1" ht="45" customHeight="1" x14ac:dyDescent="0.2">
      <c r="A203" s="364"/>
      <c r="B203" s="259" t="s">
        <v>1068</v>
      </c>
      <c r="C203" s="136" t="s">
        <v>1071</v>
      </c>
      <c r="D203" s="639"/>
      <c r="E203" s="663"/>
      <c r="F203" s="639"/>
      <c r="G203" s="663"/>
      <c r="H203" s="639"/>
      <c r="I203" s="663"/>
      <c r="J203" s="639"/>
      <c r="K203" s="663"/>
      <c r="L203" s="639"/>
      <c r="M203" s="663"/>
      <c r="N203" s="639"/>
      <c r="O203" s="663"/>
      <c r="P203" s="639"/>
      <c r="Q203" s="663"/>
      <c r="R203" s="639"/>
      <c r="S203" s="663"/>
      <c r="T203" s="432"/>
      <c r="U203" s="112">
        <f>IF(OR(D203="s",F203="s",H203="s",J203="s",L203="s",N203="s",P203="s",R203="s"), 0, IF(OR(D203="a",F203="a",H203="a",J203="a",L203="a",N203="a",P203="a",R203="a"),V203,0))</f>
        <v>0</v>
      </c>
      <c r="V203" s="361">
        <v>5</v>
      </c>
      <c r="W203" s="77">
        <f>COUNTIF(D203:S203,"a")+COUNTIF(D203:S203,"s")</f>
        <v>0</v>
      </c>
      <c r="X203" s="243"/>
      <c r="Y203" s="214"/>
      <c r="Z203" s="217" t="s">
        <v>1072</v>
      </c>
      <c r="AA203" s="214"/>
      <c r="AB203" s="214"/>
      <c r="AC203" s="214"/>
      <c r="AD203" s="214"/>
      <c r="AE203" s="214"/>
      <c r="AF203" s="214"/>
      <c r="AG203" s="214"/>
      <c r="AH203" s="214"/>
      <c r="AI203" s="214"/>
      <c r="AJ203" s="214"/>
      <c r="AK203" s="214"/>
      <c r="AL203" s="214"/>
      <c r="AM203" s="214"/>
      <c r="AN203" s="214"/>
      <c r="AO203" s="214"/>
      <c r="AP203" s="214"/>
      <c r="AQ203" s="214"/>
      <c r="AR203" s="214"/>
      <c r="AS203" s="214"/>
      <c r="AT203" s="214"/>
      <c r="AU203" s="214"/>
      <c r="AV203" s="214"/>
      <c r="AW203" s="214"/>
      <c r="AX203" s="214"/>
      <c r="AY203" s="214"/>
      <c r="AZ203" s="214"/>
      <c r="BA203" s="214"/>
      <c r="BB203" s="214"/>
      <c r="BC203" s="214"/>
      <c r="BD203" s="214"/>
      <c r="BE203" s="214"/>
      <c r="BF203" s="214"/>
      <c r="BG203" s="214"/>
      <c r="BH203" s="214"/>
      <c r="BI203" s="214"/>
      <c r="BJ203" s="214"/>
      <c r="BK203" s="214"/>
      <c r="BL203" s="214"/>
      <c r="BM203" s="214"/>
      <c r="BN203" s="214"/>
      <c r="BO203" s="214"/>
      <c r="BP203" s="214"/>
      <c r="BQ203" s="214"/>
      <c r="BR203" s="214"/>
      <c r="BS203" s="214"/>
      <c r="BT203" s="214"/>
      <c r="BU203" s="214"/>
      <c r="BV203" s="214"/>
      <c r="BW203" s="214"/>
      <c r="BX203" s="214"/>
      <c r="BY203" s="214"/>
      <c r="BZ203" s="214"/>
      <c r="CA203" s="214"/>
      <c r="CB203" s="214"/>
      <c r="CC203" s="214"/>
      <c r="CD203" s="214"/>
      <c r="CE203" s="214"/>
      <c r="CF203" s="214"/>
      <c r="CG203" s="214"/>
      <c r="CH203" s="214"/>
    </row>
    <row r="204" spans="1:86" s="1" customFormat="1" ht="27.95" customHeight="1" thickBot="1" x14ac:dyDescent="0.25">
      <c r="A204" s="364"/>
      <c r="B204" s="241" t="s">
        <v>1073</v>
      </c>
      <c r="C204" s="602" t="s">
        <v>1074</v>
      </c>
      <c r="D204" s="639"/>
      <c r="E204" s="663"/>
      <c r="F204" s="639"/>
      <c r="G204" s="663"/>
      <c r="H204" s="639"/>
      <c r="I204" s="663"/>
      <c r="J204" s="639"/>
      <c r="K204" s="663"/>
      <c r="L204" s="639"/>
      <c r="M204" s="663"/>
      <c r="N204" s="639"/>
      <c r="O204" s="663"/>
      <c r="P204" s="639"/>
      <c r="Q204" s="663"/>
      <c r="R204" s="639"/>
      <c r="S204" s="663"/>
      <c r="T204" s="432"/>
      <c r="U204" s="112">
        <f>IF(OR(D204="s",F204="s",H204="s",J204="s",L204="s",N204="s",P204="s",R204="s"), 0, IF(OR(D204="a",F204="a",H204="a",J204="a",L204="a",N204="a",P204="a",R204="a"),V204,0))</f>
        <v>0</v>
      </c>
      <c r="V204" s="361">
        <v>10</v>
      </c>
      <c r="W204" s="77">
        <f>COUNTIF(D204:S204,"a")+COUNTIF(D204:S204,"s")</f>
        <v>0</v>
      </c>
      <c r="X204" s="243"/>
      <c r="Y204" s="214"/>
      <c r="Z204" s="217"/>
      <c r="AA204" s="214"/>
      <c r="AB204" s="214"/>
      <c r="AC204" s="214"/>
      <c r="AD204" s="214"/>
      <c r="AE204" s="214"/>
      <c r="AF204" s="214"/>
      <c r="AG204" s="214"/>
      <c r="AH204" s="214"/>
      <c r="AI204" s="214"/>
      <c r="AJ204" s="214"/>
      <c r="AK204" s="214"/>
      <c r="AL204" s="214"/>
      <c r="AM204" s="214"/>
      <c r="AN204" s="214"/>
      <c r="AO204" s="214"/>
      <c r="AP204" s="214"/>
      <c r="AQ204" s="214"/>
      <c r="AR204" s="214"/>
      <c r="AS204" s="214"/>
      <c r="AT204" s="214"/>
      <c r="AU204" s="214"/>
      <c r="AV204" s="214"/>
      <c r="AW204" s="214"/>
      <c r="AX204" s="214"/>
      <c r="AY204" s="214"/>
      <c r="AZ204" s="214"/>
      <c r="BA204" s="214"/>
      <c r="BB204" s="214"/>
      <c r="BC204" s="214"/>
      <c r="BD204" s="214"/>
      <c r="BE204" s="214"/>
      <c r="BF204" s="214"/>
      <c r="BG204" s="214"/>
      <c r="BH204" s="214"/>
      <c r="BI204" s="214"/>
      <c r="BJ204" s="214"/>
      <c r="BK204" s="214"/>
      <c r="BL204" s="214"/>
      <c r="BM204" s="214"/>
      <c r="BN204" s="214"/>
      <c r="BO204" s="214"/>
      <c r="BP204" s="214"/>
      <c r="BQ204" s="214"/>
      <c r="BR204" s="214"/>
      <c r="BS204" s="214"/>
      <c r="BT204" s="214"/>
      <c r="BU204" s="214"/>
      <c r="BV204" s="214"/>
      <c r="BW204" s="214"/>
      <c r="BX204" s="214"/>
      <c r="BY204" s="214"/>
      <c r="BZ204" s="214"/>
      <c r="CA204" s="214"/>
      <c r="CB204" s="214"/>
      <c r="CC204" s="214"/>
      <c r="CD204" s="214"/>
      <c r="CE204" s="214"/>
      <c r="CF204" s="214"/>
      <c r="CG204" s="214"/>
      <c r="CH204" s="214"/>
    </row>
    <row r="205" spans="1:86" s="1" customFormat="1" ht="21" customHeight="1" thickTop="1" thickBot="1" x14ac:dyDescent="0.25">
      <c r="A205" s="364"/>
      <c r="B205" s="603"/>
      <c r="C205" s="276"/>
      <c r="D205" s="656" t="s">
        <v>173</v>
      </c>
      <c r="E205" s="682"/>
      <c r="F205" s="682"/>
      <c r="G205" s="682"/>
      <c r="H205" s="682"/>
      <c r="I205" s="682"/>
      <c r="J205" s="682"/>
      <c r="K205" s="682"/>
      <c r="L205" s="682"/>
      <c r="M205" s="682"/>
      <c r="N205" s="682"/>
      <c r="O205" s="682"/>
      <c r="P205" s="682"/>
      <c r="Q205" s="682"/>
      <c r="R205" s="682"/>
      <c r="S205" s="682"/>
      <c r="T205" s="691"/>
      <c r="U205" s="183">
        <f>SUM(U201:U204)</f>
        <v>0</v>
      </c>
      <c r="V205" s="366">
        <f>SUM(V201:V204)</f>
        <v>30</v>
      </c>
      <c r="W205" s="77"/>
      <c r="X205" s="198"/>
      <c r="Y205" s="214"/>
      <c r="Z205" s="217"/>
      <c r="AA205" s="214"/>
      <c r="AB205" s="214"/>
      <c r="AC205" s="214"/>
      <c r="AD205" s="214"/>
      <c r="AE205" s="214"/>
      <c r="AF205" s="214"/>
      <c r="AG205" s="214"/>
      <c r="AH205" s="214"/>
      <c r="AI205" s="214"/>
      <c r="AJ205" s="214"/>
      <c r="AK205" s="214"/>
      <c r="AL205" s="214"/>
      <c r="AM205" s="214"/>
      <c r="AN205" s="214"/>
      <c r="AO205" s="214"/>
      <c r="AP205" s="214"/>
      <c r="AQ205" s="214"/>
      <c r="AR205" s="214"/>
      <c r="AS205" s="214"/>
      <c r="AT205" s="214"/>
      <c r="AU205" s="214"/>
      <c r="AV205" s="214"/>
      <c r="AW205" s="214"/>
      <c r="AX205" s="214"/>
      <c r="AY205" s="214"/>
      <c r="AZ205" s="214"/>
      <c r="BA205" s="214"/>
      <c r="BB205" s="214"/>
      <c r="BC205" s="214"/>
      <c r="BD205" s="214"/>
      <c r="BE205" s="214"/>
      <c r="BF205" s="214"/>
      <c r="BG205" s="214"/>
      <c r="BH205" s="214"/>
      <c r="BI205" s="214"/>
      <c r="BJ205" s="214"/>
      <c r="BK205" s="214"/>
      <c r="BL205" s="214"/>
      <c r="BM205" s="214"/>
      <c r="BN205" s="214"/>
      <c r="BO205" s="214"/>
      <c r="BP205" s="214"/>
      <c r="BQ205" s="214"/>
      <c r="BR205" s="214"/>
      <c r="BS205" s="214"/>
      <c r="BT205" s="214"/>
      <c r="BU205" s="214"/>
      <c r="BV205" s="214"/>
      <c r="BW205" s="214"/>
      <c r="BX205" s="214"/>
      <c r="BY205" s="214"/>
      <c r="BZ205" s="214"/>
      <c r="CA205" s="214"/>
      <c r="CB205" s="214"/>
      <c r="CC205" s="214"/>
      <c r="CD205" s="214"/>
      <c r="CE205" s="214"/>
      <c r="CF205" s="214"/>
      <c r="CG205" s="214"/>
      <c r="CH205" s="214"/>
    </row>
    <row r="206" spans="1:86" s="18" customFormat="1" ht="21" customHeight="1" thickBot="1" x14ac:dyDescent="0.25">
      <c r="A206" s="364"/>
      <c r="B206" s="604"/>
      <c r="C206" s="316" t="s">
        <v>281</v>
      </c>
      <c r="D206" s="873"/>
      <c r="E206" s="659"/>
      <c r="F206" s="756">
        <v>5</v>
      </c>
      <c r="G206" s="757"/>
      <c r="H206" s="757"/>
      <c r="I206" s="757"/>
      <c r="J206" s="757"/>
      <c r="K206" s="757"/>
      <c r="L206" s="757"/>
      <c r="M206" s="757"/>
      <c r="N206" s="757"/>
      <c r="O206" s="757"/>
      <c r="P206" s="757"/>
      <c r="Q206" s="757"/>
      <c r="R206" s="757"/>
      <c r="S206" s="757"/>
      <c r="T206" s="757"/>
      <c r="U206" s="757"/>
      <c r="V206" s="758"/>
      <c r="W206" s="78"/>
      <c r="X206" s="197"/>
      <c r="Y206" s="214"/>
      <c r="Z206" s="217"/>
      <c r="AA206" s="214"/>
      <c r="AB206" s="214"/>
      <c r="AC206" s="214"/>
      <c r="AD206" s="214"/>
      <c r="AE206" s="214"/>
      <c r="AF206" s="214"/>
      <c r="AG206" s="214"/>
      <c r="AH206" s="214"/>
      <c r="AI206" s="214"/>
      <c r="AJ206" s="214"/>
      <c r="AK206" s="214"/>
      <c r="AL206" s="214"/>
      <c r="AM206" s="214"/>
      <c r="AN206" s="214"/>
      <c r="AO206" s="214"/>
      <c r="AP206" s="214"/>
      <c r="AQ206" s="214"/>
      <c r="AR206" s="214"/>
      <c r="AS206" s="214"/>
      <c r="AT206" s="214"/>
      <c r="AU206" s="219"/>
      <c r="AV206" s="219"/>
      <c r="AW206" s="219"/>
      <c r="AX206" s="219"/>
      <c r="AY206" s="219"/>
      <c r="AZ206" s="219"/>
      <c r="BA206" s="219"/>
      <c r="BB206" s="219"/>
      <c r="BC206" s="219"/>
      <c r="BD206" s="219"/>
      <c r="BE206" s="219"/>
      <c r="BF206" s="219"/>
      <c r="BG206" s="219"/>
      <c r="BH206" s="219"/>
      <c r="BI206" s="219"/>
      <c r="BJ206" s="219"/>
      <c r="BK206" s="219"/>
      <c r="BL206" s="219"/>
      <c r="BM206" s="219"/>
      <c r="BN206" s="219"/>
      <c r="BO206" s="219"/>
      <c r="BP206" s="219"/>
      <c r="BQ206" s="219"/>
      <c r="BR206" s="219"/>
      <c r="BS206" s="219"/>
      <c r="BT206" s="219"/>
      <c r="BU206" s="219"/>
      <c r="BV206" s="219"/>
      <c r="BW206" s="219"/>
      <c r="BX206" s="219"/>
      <c r="BY206" s="219"/>
      <c r="BZ206" s="219"/>
      <c r="CA206" s="219"/>
      <c r="CB206" s="219"/>
      <c r="CC206" s="219"/>
      <c r="CD206" s="219"/>
      <c r="CE206" s="219"/>
      <c r="CF206" s="219"/>
      <c r="CG206" s="219"/>
      <c r="CH206" s="219"/>
    </row>
    <row r="207" spans="1:86" ht="30" customHeight="1" thickBot="1" x14ac:dyDescent="0.25">
      <c r="A207" s="364"/>
      <c r="B207" s="248" t="s">
        <v>324</v>
      </c>
      <c r="C207" s="160" t="s">
        <v>444</v>
      </c>
      <c r="D207" s="44"/>
      <c r="E207" s="45"/>
      <c r="F207" s="38" t="s">
        <v>395</v>
      </c>
      <c r="G207" s="41"/>
      <c r="H207" s="37"/>
      <c r="I207" s="40"/>
      <c r="J207" s="38"/>
      <c r="K207" s="41"/>
      <c r="L207" s="37" t="s">
        <v>395</v>
      </c>
      <c r="M207" s="40"/>
      <c r="N207" s="38"/>
      <c r="O207" s="41"/>
      <c r="P207" s="37"/>
      <c r="Q207" s="40"/>
      <c r="R207" s="38" t="s">
        <v>395</v>
      </c>
      <c r="S207" s="47"/>
      <c r="T207" s="49"/>
      <c r="U207" s="52"/>
      <c r="V207" s="71"/>
      <c r="X207" s="197"/>
      <c r="Z207" s="217"/>
    </row>
    <row r="208" spans="1:86" s="1" customFormat="1" ht="27.95" customHeight="1" x14ac:dyDescent="0.2">
      <c r="A208" s="510"/>
      <c r="B208" s="241"/>
      <c r="C208" s="599" t="s">
        <v>1016</v>
      </c>
      <c r="D208" s="910"/>
      <c r="E208" s="911"/>
      <c r="F208" s="911"/>
      <c r="G208" s="911"/>
      <c r="H208" s="911"/>
      <c r="I208" s="911"/>
      <c r="J208" s="911"/>
      <c r="K208" s="911"/>
      <c r="L208" s="911"/>
      <c r="M208" s="911"/>
      <c r="N208" s="911"/>
      <c r="O208" s="911"/>
      <c r="P208" s="911"/>
      <c r="Q208" s="911"/>
      <c r="R208" s="911"/>
      <c r="S208" s="911"/>
      <c r="T208" s="911"/>
      <c r="U208" s="911"/>
      <c r="V208" s="912"/>
      <c r="W208" s="77"/>
      <c r="X208" s="197"/>
      <c r="Y208" s="214"/>
      <c r="Z208" s="217"/>
      <c r="AA208" s="214"/>
      <c r="AB208" s="214"/>
      <c r="AC208" s="214"/>
      <c r="AD208" s="214"/>
      <c r="AE208" s="214"/>
      <c r="AF208" s="214"/>
      <c r="AG208" s="214"/>
      <c r="AH208" s="214"/>
      <c r="AI208" s="214"/>
      <c r="AJ208" s="214"/>
      <c r="AK208" s="214"/>
      <c r="AL208" s="214"/>
      <c r="AM208" s="214"/>
      <c r="AN208" s="214"/>
      <c r="AO208" s="214"/>
      <c r="AP208" s="214"/>
      <c r="AQ208" s="214"/>
      <c r="AR208" s="214"/>
      <c r="AS208" s="214"/>
      <c r="AT208" s="214"/>
      <c r="AU208" s="214"/>
      <c r="AV208" s="214"/>
      <c r="AW208" s="214"/>
      <c r="AX208" s="214"/>
      <c r="AY208" s="214"/>
      <c r="AZ208" s="214"/>
      <c r="BA208" s="214"/>
      <c r="BB208" s="214"/>
      <c r="BC208" s="214"/>
      <c r="BD208" s="214"/>
      <c r="BE208" s="214"/>
      <c r="BF208" s="214"/>
      <c r="BG208" s="214"/>
      <c r="BH208" s="214"/>
      <c r="BI208" s="214"/>
      <c r="BJ208" s="214"/>
      <c r="BK208" s="214"/>
      <c r="BL208" s="214"/>
      <c r="BM208" s="214"/>
      <c r="BN208" s="214"/>
      <c r="BO208" s="214"/>
      <c r="BP208" s="214"/>
      <c r="BQ208" s="214"/>
      <c r="BR208" s="214"/>
      <c r="BS208" s="214"/>
      <c r="BT208" s="214"/>
      <c r="BU208" s="214"/>
      <c r="BV208" s="214"/>
      <c r="BW208" s="214"/>
      <c r="BX208" s="214"/>
      <c r="BY208" s="214"/>
      <c r="BZ208" s="214"/>
      <c r="CA208" s="214"/>
      <c r="CB208" s="214"/>
      <c r="CC208" s="214"/>
      <c r="CD208" s="214"/>
      <c r="CE208" s="214"/>
      <c r="CF208" s="214"/>
      <c r="CG208" s="214"/>
      <c r="CH208" s="214"/>
    </row>
    <row r="209" spans="1:86" s="1" customFormat="1" ht="27.95" customHeight="1" x14ac:dyDescent="0.2">
      <c r="A209" s="364"/>
      <c r="B209" s="241" t="s">
        <v>450</v>
      </c>
      <c r="C209" s="433" t="s">
        <v>1024</v>
      </c>
      <c r="D209" s="639"/>
      <c r="E209" s="663"/>
      <c r="F209" s="639"/>
      <c r="G209" s="663"/>
      <c r="H209" s="639"/>
      <c r="I209" s="663"/>
      <c r="J209" s="639"/>
      <c r="K209" s="663"/>
      <c r="L209" s="639"/>
      <c r="M209" s="663"/>
      <c r="N209" s="639"/>
      <c r="O209" s="663"/>
      <c r="P209" s="639"/>
      <c r="Q209" s="663"/>
      <c r="R209" s="639"/>
      <c r="S209" s="663"/>
      <c r="T209" s="432"/>
      <c r="U209" s="112">
        <f>IF(OR(D209="s",F209="s",H209="s",J209="s",L209="s",N209="s",P209="s",R209="s"), 0, IF(OR(D209="a",F209="a",H209="a",J209="a",L209="a",N209="a",P209="a",R209="a"),V209,0))</f>
        <v>0</v>
      </c>
      <c r="V209" s="397">
        <v>5</v>
      </c>
      <c r="W209" s="77">
        <f>COUNTIF(D209:S209,"a")+COUNTIF(D209:S209,"s")</f>
        <v>0</v>
      </c>
      <c r="X209" s="243"/>
      <c r="Y209" s="214"/>
      <c r="Z209" s="217" t="s">
        <v>31</v>
      </c>
      <c r="AA209" s="214"/>
      <c r="AB209" s="214"/>
      <c r="AC209" s="214"/>
      <c r="AD209" s="214"/>
      <c r="AE209" s="214"/>
      <c r="AF209" s="214"/>
      <c r="AG209" s="214"/>
      <c r="AH209" s="214"/>
      <c r="AI209" s="214"/>
      <c r="AJ209" s="214"/>
      <c r="AK209" s="214"/>
      <c r="AL209" s="214"/>
      <c r="AM209" s="214"/>
      <c r="AN209" s="214"/>
      <c r="AO209" s="214"/>
      <c r="AP209" s="214"/>
      <c r="AQ209" s="214"/>
      <c r="AR209" s="214"/>
      <c r="AS209" s="214"/>
      <c r="AT209" s="214"/>
      <c r="AU209" s="214"/>
      <c r="AV209" s="214"/>
      <c r="AW209" s="214"/>
      <c r="AX209" s="214"/>
      <c r="AY209" s="214"/>
      <c r="AZ209" s="214"/>
      <c r="BA209" s="214"/>
      <c r="BB209" s="214"/>
      <c r="BC209" s="214"/>
      <c r="BD209" s="214"/>
      <c r="BE209" s="214"/>
      <c r="BF209" s="214"/>
      <c r="BG209" s="214"/>
      <c r="BH209" s="214"/>
      <c r="BI209" s="214"/>
      <c r="BJ209" s="214"/>
      <c r="BK209" s="214"/>
      <c r="BL209" s="214"/>
      <c r="BM209" s="214"/>
      <c r="BN209" s="214"/>
      <c r="BO209" s="214"/>
      <c r="BP209" s="214"/>
      <c r="BQ209" s="214"/>
      <c r="BR209" s="214"/>
      <c r="BS209" s="214"/>
      <c r="BT209" s="214"/>
      <c r="BU209" s="214"/>
      <c r="BV209" s="214"/>
      <c r="BW209" s="214"/>
      <c r="BX209" s="214"/>
      <c r="BY209" s="214"/>
      <c r="BZ209" s="214"/>
      <c r="CA209" s="214"/>
      <c r="CB209" s="214"/>
      <c r="CC209" s="214"/>
      <c r="CD209" s="214"/>
      <c r="CE209" s="214"/>
      <c r="CF209" s="214"/>
      <c r="CG209" s="214"/>
      <c r="CH209" s="214"/>
    </row>
    <row r="210" spans="1:86" s="1" customFormat="1" ht="27.95" customHeight="1" x14ac:dyDescent="0.2">
      <c r="A210" s="364"/>
      <c r="B210" s="241" t="s">
        <v>149</v>
      </c>
      <c r="C210" s="433" t="s">
        <v>343</v>
      </c>
      <c r="D210" s="639"/>
      <c r="E210" s="663"/>
      <c r="F210" s="639"/>
      <c r="G210" s="663"/>
      <c r="H210" s="639"/>
      <c r="I210" s="663"/>
      <c r="J210" s="639"/>
      <c r="K210" s="663"/>
      <c r="L210" s="639"/>
      <c r="M210" s="663"/>
      <c r="N210" s="639"/>
      <c r="O210" s="663"/>
      <c r="P210" s="639"/>
      <c r="Q210" s="663"/>
      <c r="R210" s="639"/>
      <c r="S210" s="663"/>
      <c r="T210" s="418"/>
      <c r="U210" s="112">
        <f>IF(OR(D210="s",F210="s",H210="s",J210="s",L210="s",N210="s",P210="s",R210="s"), 0, IF(OR(D210="a",F210="a",H210="a",J210="a",L210="a",N210="a",P210="a",R210="a"),V210,0))</f>
        <v>0</v>
      </c>
      <c r="V210" s="398">
        <f>IF(T210="na",0,10)</f>
        <v>10</v>
      </c>
      <c r="W210" s="77">
        <f>COUNTIF(D210:S210,"a")+COUNTIF(D210:S210,"s")+COUNTIF(T210,"NA")</f>
        <v>0</v>
      </c>
      <c r="X210" s="243"/>
      <c r="Y210" s="214"/>
      <c r="Z210" s="217"/>
      <c r="AA210" s="214"/>
      <c r="AB210" s="214"/>
      <c r="AC210" s="214"/>
      <c r="AD210" s="214"/>
      <c r="AE210" s="214"/>
      <c r="AF210" s="214"/>
      <c r="AG210" s="214"/>
      <c r="AH210" s="214"/>
      <c r="AI210" s="214"/>
      <c r="AJ210" s="214"/>
      <c r="AK210" s="214"/>
      <c r="AL210" s="214"/>
      <c r="AM210" s="214"/>
      <c r="AN210" s="214"/>
      <c r="AO210" s="214"/>
      <c r="AP210" s="214"/>
      <c r="AQ210" s="214"/>
      <c r="AR210" s="214"/>
      <c r="AS210" s="214"/>
      <c r="AT210" s="214"/>
      <c r="AU210" s="214"/>
      <c r="AV210" s="214"/>
      <c r="AW210" s="214"/>
      <c r="AX210" s="214"/>
      <c r="AY210" s="214"/>
      <c r="AZ210" s="214"/>
      <c r="BA210" s="214"/>
      <c r="BB210" s="214"/>
      <c r="BC210" s="214"/>
      <c r="BD210" s="214"/>
      <c r="BE210" s="214"/>
      <c r="BF210" s="214"/>
      <c r="BG210" s="214"/>
      <c r="BH210" s="214"/>
      <c r="BI210" s="214"/>
      <c r="BJ210" s="214"/>
      <c r="BK210" s="214"/>
      <c r="BL210" s="214"/>
      <c r="BM210" s="214"/>
      <c r="BN210" s="214"/>
      <c r="BO210" s="214"/>
      <c r="BP210" s="214"/>
      <c r="BQ210" s="214"/>
      <c r="BR210" s="214"/>
      <c r="BS210" s="214"/>
      <c r="BT210" s="214"/>
      <c r="BU210" s="214"/>
      <c r="BV210" s="214"/>
      <c r="BW210" s="214"/>
      <c r="BX210" s="214"/>
      <c r="BY210" s="214"/>
      <c r="BZ210" s="214"/>
      <c r="CA210" s="214"/>
      <c r="CB210" s="214"/>
      <c r="CC210" s="214"/>
      <c r="CD210" s="214"/>
      <c r="CE210" s="214"/>
      <c r="CF210" s="214"/>
      <c r="CG210" s="214"/>
      <c r="CH210" s="214"/>
    </row>
    <row r="211" spans="1:86" s="1" customFormat="1" ht="27.95" customHeight="1" x14ac:dyDescent="0.2">
      <c r="A211" s="364"/>
      <c r="B211" s="241" t="s">
        <v>148</v>
      </c>
      <c r="C211" s="433" t="s">
        <v>451</v>
      </c>
      <c r="D211" s="639"/>
      <c r="E211" s="663"/>
      <c r="F211" s="639"/>
      <c r="G211" s="663"/>
      <c r="H211" s="639"/>
      <c r="I211" s="663"/>
      <c r="J211" s="639"/>
      <c r="K211" s="663"/>
      <c r="L211" s="639"/>
      <c r="M211" s="663"/>
      <c r="N211" s="639"/>
      <c r="O211" s="663"/>
      <c r="P211" s="639"/>
      <c r="Q211" s="663"/>
      <c r="R211" s="639"/>
      <c r="S211" s="663"/>
      <c r="T211" s="432"/>
      <c r="U211" s="112">
        <f>IF(OR(D211="s",F211="s",H211="s",J211="s",L211="s",N211="s",P211="s",R211="s"), 0, IF(OR(D211="a",F211="a",H211="a",J211="a",L211="a",N211="a",P211="a",R211="a"),V211,0))</f>
        <v>0</v>
      </c>
      <c r="V211" s="397">
        <v>5</v>
      </c>
      <c r="W211" s="77">
        <f>COUNTIF(D211:S211,"a")+COUNTIF(D211:S211,"s")</f>
        <v>0</v>
      </c>
      <c r="X211" s="243"/>
      <c r="Y211" s="214"/>
      <c r="Z211" s="217"/>
      <c r="AA211" s="214"/>
      <c r="AB211" s="214"/>
      <c r="AC211" s="214"/>
      <c r="AD211" s="214"/>
      <c r="AE211" s="214"/>
      <c r="AF211" s="214"/>
      <c r="AG211" s="214"/>
      <c r="AH211" s="214"/>
      <c r="AI211" s="214"/>
      <c r="AJ211" s="214"/>
      <c r="AK211" s="214"/>
      <c r="AL211" s="214"/>
      <c r="AM211" s="214"/>
      <c r="AN211" s="214"/>
      <c r="AO211" s="214"/>
      <c r="AP211" s="214"/>
      <c r="AQ211" s="214"/>
      <c r="AR211" s="214"/>
      <c r="AS211" s="214"/>
      <c r="AT211" s="214"/>
      <c r="AU211" s="214"/>
      <c r="AV211" s="214"/>
      <c r="AW211" s="214"/>
      <c r="AX211" s="214"/>
      <c r="AY211" s="214"/>
      <c r="AZ211" s="214"/>
      <c r="BA211" s="214"/>
      <c r="BB211" s="214"/>
      <c r="BC211" s="214"/>
      <c r="BD211" s="214"/>
      <c r="BE211" s="214"/>
      <c r="BF211" s="214"/>
      <c r="BG211" s="214"/>
      <c r="BH211" s="214"/>
      <c r="BI211" s="214"/>
      <c r="BJ211" s="214"/>
      <c r="BK211" s="214"/>
      <c r="BL211" s="214"/>
      <c r="BM211" s="214"/>
      <c r="BN211" s="214"/>
      <c r="BO211" s="214"/>
      <c r="BP211" s="214"/>
      <c r="BQ211" s="214"/>
      <c r="BR211" s="214"/>
      <c r="BS211" s="214"/>
      <c r="BT211" s="214"/>
      <c r="BU211" s="214"/>
      <c r="BV211" s="214"/>
      <c r="BW211" s="214"/>
      <c r="BX211" s="214"/>
      <c r="BY211" s="214"/>
      <c r="BZ211" s="214"/>
      <c r="CA211" s="214"/>
      <c r="CB211" s="214"/>
      <c r="CC211" s="214"/>
      <c r="CD211" s="214"/>
      <c r="CE211" s="214"/>
      <c r="CF211" s="214"/>
      <c r="CG211" s="214"/>
      <c r="CH211" s="214"/>
    </row>
    <row r="212" spans="1:86" s="1" customFormat="1" ht="27.95" customHeight="1" x14ac:dyDescent="0.2">
      <c r="A212" s="364"/>
      <c r="B212" s="241" t="s">
        <v>452</v>
      </c>
      <c r="C212" s="433" t="s">
        <v>453</v>
      </c>
      <c r="D212" s="639"/>
      <c r="E212" s="663"/>
      <c r="F212" s="639"/>
      <c r="G212" s="663"/>
      <c r="H212" s="639"/>
      <c r="I212" s="663"/>
      <c r="J212" s="639"/>
      <c r="K212" s="663"/>
      <c r="L212" s="639"/>
      <c r="M212" s="663"/>
      <c r="N212" s="639"/>
      <c r="O212" s="663"/>
      <c r="P212" s="639"/>
      <c r="Q212" s="663"/>
      <c r="R212" s="639"/>
      <c r="S212" s="663"/>
      <c r="T212" s="432"/>
      <c r="U212" s="112">
        <f>IF(OR(D212="s",F212="s",H212="s",J212="s",L212="s",N212="s",P212="s",R212="s"), 0, IF(OR(D212="a",F212="a",H212="a",J212="a",L212="a",N212="a",P212="a",R212="a"),V212,0))</f>
        <v>0</v>
      </c>
      <c r="V212" s="398">
        <v>5</v>
      </c>
      <c r="W212" s="77">
        <f>COUNTIF(D212:S212,"a")+COUNTIF(D212:S212,"s")</f>
        <v>0</v>
      </c>
      <c r="X212" s="243"/>
      <c r="Y212" s="214"/>
      <c r="Z212" s="217"/>
      <c r="AA212" s="214"/>
      <c r="AB212" s="214"/>
      <c r="AC212" s="214"/>
      <c r="AD212" s="214"/>
      <c r="AE212" s="214"/>
      <c r="AF212" s="214"/>
      <c r="AG212" s="214"/>
      <c r="AH212" s="214"/>
      <c r="AI212" s="214"/>
      <c r="AJ212" s="214"/>
      <c r="AK212" s="214"/>
      <c r="AL212" s="214"/>
      <c r="AM212" s="214"/>
      <c r="AN212" s="214"/>
      <c r="AO212" s="214"/>
      <c r="AP212" s="214"/>
      <c r="AQ212" s="214"/>
      <c r="AR212" s="214"/>
      <c r="AS212" s="214"/>
      <c r="AT212" s="214"/>
      <c r="AU212" s="214"/>
      <c r="AV212" s="214"/>
      <c r="AW212" s="214"/>
      <c r="AX212" s="214"/>
      <c r="AY212" s="214"/>
      <c r="AZ212" s="214"/>
      <c r="BA212" s="214"/>
      <c r="BB212" s="214"/>
      <c r="BC212" s="214"/>
      <c r="BD212" s="214"/>
      <c r="BE212" s="214"/>
      <c r="BF212" s="214"/>
      <c r="BG212" s="214"/>
      <c r="BH212" s="214"/>
      <c r="BI212" s="214"/>
      <c r="BJ212" s="214"/>
      <c r="BK212" s="214"/>
      <c r="BL212" s="214"/>
      <c r="BM212" s="214"/>
      <c r="BN212" s="214"/>
      <c r="BO212" s="214"/>
      <c r="BP212" s="214"/>
      <c r="BQ212" s="214"/>
      <c r="BR212" s="214"/>
      <c r="BS212" s="214"/>
      <c r="BT212" s="214"/>
      <c r="BU212" s="214"/>
      <c r="BV212" s="214"/>
      <c r="BW212" s="214"/>
      <c r="BX212" s="214"/>
      <c r="BY212" s="214"/>
      <c r="BZ212" s="214"/>
      <c r="CA212" s="214"/>
      <c r="CB212" s="214"/>
      <c r="CC212" s="214"/>
      <c r="CD212" s="214"/>
      <c r="CE212" s="214"/>
      <c r="CF212" s="214"/>
      <c r="CG212" s="214"/>
      <c r="CH212" s="214"/>
    </row>
    <row r="213" spans="1:86" s="1" customFormat="1" ht="27.95" customHeight="1" x14ac:dyDescent="0.2">
      <c r="A213" s="510"/>
      <c r="B213" s="241"/>
      <c r="C213" s="599" t="s">
        <v>1017</v>
      </c>
      <c r="D213" s="876"/>
      <c r="E213" s="877"/>
      <c r="F213" s="877"/>
      <c r="G213" s="877"/>
      <c r="H213" s="877"/>
      <c r="I213" s="877"/>
      <c r="J213" s="877"/>
      <c r="K213" s="877"/>
      <c r="L213" s="877"/>
      <c r="M213" s="877"/>
      <c r="N213" s="877"/>
      <c r="O213" s="877"/>
      <c r="P213" s="877"/>
      <c r="Q213" s="877"/>
      <c r="R213" s="877"/>
      <c r="S213" s="877"/>
      <c r="T213" s="877"/>
      <c r="U213" s="877"/>
      <c r="V213" s="878"/>
      <c r="W213" s="77"/>
      <c r="X213" s="197"/>
      <c r="Y213" s="214"/>
      <c r="Z213" s="217"/>
      <c r="AA213" s="214"/>
      <c r="AB213" s="214"/>
      <c r="AC213" s="214"/>
      <c r="AD213" s="214"/>
      <c r="AE213" s="214"/>
      <c r="AF213" s="214"/>
      <c r="AG213" s="214"/>
      <c r="AH213" s="214"/>
      <c r="AI213" s="214"/>
      <c r="AJ213" s="214"/>
      <c r="AK213" s="214"/>
      <c r="AL213" s="214"/>
      <c r="AM213" s="214"/>
      <c r="AN213" s="214"/>
      <c r="AO213" s="214"/>
      <c r="AP213" s="214"/>
      <c r="AQ213" s="214"/>
      <c r="AR213" s="214"/>
      <c r="AS213" s="214"/>
      <c r="AT213" s="214"/>
      <c r="AU213" s="214"/>
      <c r="AV213" s="214"/>
      <c r="AW213" s="214"/>
      <c r="AX213" s="214"/>
      <c r="AY213" s="214"/>
      <c r="AZ213" s="214"/>
      <c r="BA213" s="214"/>
      <c r="BB213" s="214"/>
      <c r="BC213" s="214"/>
      <c r="BD213" s="214"/>
      <c r="BE213" s="214"/>
      <c r="BF213" s="214"/>
      <c r="BG213" s="214"/>
      <c r="BH213" s="214"/>
      <c r="BI213" s="214"/>
      <c r="BJ213" s="214"/>
      <c r="BK213" s="214"/>
      <c r="BL213" s="214"/>
      <c r="BM213" s="214"/>
      <c r="BN213" s="214"/>
      <c r="BO213" s="214"/>
      <c r="BP213" s="214"/>
      <c r="BQ213" s="214"/>
      <c r="BR213" s="214"/>
      <c r="BS213" s="214"/>
      <c r="BT213" s="214"/>
      <c r="BU213" s="214"/>
      <c r="BV213" s="214"/>
      <c r="BW213" s="214"/>
      <c r="BX213" s="214"/>
      <c r="BY213" s="214"/>
      <c r="BZ213" s="214"/>
      <c r="CA213" s="214"/>
      <c r="CB213" s="214"/>
      <c r="CC213" s="214"/>
      <c r="CD213" s="214"/>
      <c r="CE213" s="214"/>
      <c r="CF213" s="214"/>
      <c r="CG213" s="214"/>
      <c r="CH213" s="214"/>
    </row>
    <row r="214" spans="1:86" s="1" customFormat="1" ht="27.95" customHeight="1" x14ac:dyDescent="0.2">
      <c r="A214" s="510"/>
      <c r="B214" s="241"/>
      <c r="C214" s="599" t="s">
        <v>1025</v>
      </c>
      <c r="D214" s="951"/>
      <c r="E214" s="952"/>
      <c r="F214" s="952"/>
      <c r="G214" s="952"/>
      <c r="H214" s="952"/>
      <c r="I214" s="952"/>
      <c r="J214" s="952"/>
      <c r="K214" s="952"/>
      <c r="L214" s="952"/>
      <c r="M214" s="952"/>
      <c r="N214" s="952"/>
      <c r="O214" s="952"/>
      <c r="P214" s="952"/>
      <c r="Q214" s="952"/>
      <c r="R214" s="952"/>
      <c r="S214" s="952"/>
      <c r="T214" s="952"/>
      <c r="U214" s="952"/>
      <c r="V214" s="953"/>
      <c r="W214" s="77"/>
      <c r="X214" s="197"/>
      <c r="Y214" s="214"/>
      <c r="Z214" s="217"/>
      <c r="AA214" s="214"/>
      <c r="AB214" s="214"/>
      <c r="AC214" s="214"/>
      <c r="AD214" s="214"/>
      <c r="AE214" s="214"/>
      <c r="AF214" s="214"/>
      <c r="AG214" s="214"/>
      <c r="AH214" s="214"/>
      <c r="AI214" s="214"/>
      <c r="AJ214" s="214"/>
      <c r="AK214" s="214"/>
      <c r="AL214" s="214"/>
      <c r="AM214" s="214"/>
      <c r="AN214" s="214"/>
      <c r="AO214" s="214"/>
      <c r="AP214" s="214"/>
      <c r="AQ214" s="214"/>
      <c r="AR214" s="214"/>
      <c r="AS214" s="214"/>
      <c r="AT214" s="214"/>
      <c r="AU214" s="214"/>
      <c r="AV214" s="214"/>
      <c r="AW214" s="214"/>
      <c r="AX214" s="214"/>
      <c r="AY214" s="214"/>
      <c r="AZ214" s="214"/>
      <c r="BA214" s="214"/>
      <c r="BB214" s="214"/>
      <c r="BC214" s="214"/>
      <c r="BD214" s="214"/>
      <c r="BE214" s="214"/>
      <c r="BF214" s="214"/>
      <c r="BG214" s="214"/>
      <c r="BH214" s="214"/>
      <c r="BI214" s="214"/>
      <c r="BJ214" s="214"/>
      <c r="BK214" s="214"/>
      <c r="BL214" s="214"/>
      <c r="BM214" s="214"/>
      <c r="BN214" s="214"/>
      <c r="BO214" s="214"/>
      <c r="BP214" s="214"/>
      <c r="BQ214" s="214"/>
      <c r="BR214" s="214"/>
      <c r="BS214" s="214"/>
      <c r="BT214" s="214"/>
      <c r="BU214" s="214"/>
      <c r="BV214" s="214"/>
      <c r="BW214" s="214"/>
      <c r="BX214" s="214"/>
      <c r="BY214" s="214"/>
      <c r="BZ214" s="214"/>
      <c r="CA214" s="214"/>
      <c r="CB214" s="214"/>
      <c r="CC214" s="214"/>
      <c r="CD214" s="214"/>
      <c r="CE214" s="214"/>
      <c r="CF214" s="214"/>
      <c r="CG214" s="214"/>
      <c r="CH214" s="214"/>
    </row>
    <row r="215" spans="1:86" s="1" customFormat="1" ht="27.95" customHeight="1" x14ac:dyDescent="0.2">
      <c r="A215" s="364"/>
      <c r="B215" s="241" t="s">
        <v>150</v>
      </c>
      <c r="C215" s="433" t="s">
        <v>454</v>
      </c>
      <c r="D215" s="639"/>
      <c r="E215" s="663"/>
      <c r="F215" s="639"/>
      <c r="G215" s="663"/>
      <c r="H215" s="639"/>
      <c r="I215" s="663"/>
      <c r="J215" s="639"/>
      <c r="K215" s="663"/>
      <c r="L215" s="639"/>
      <c r="M215" s="663"/>
      <c r="N215" s="639"/>
      <c r="O215" s="663"/>
      <c r="P215" s="639"/>
      <c r="Q215" s="663"/>
      <c r="R215" s="639"/>
      <c r="S215" s="663"/>
      <c r="T215" s="432"/>
      <c r="U215" s="112">
        <f>IF(OR(D215="s",F215="s",H215="s",J215="s",L215="s",N215="s",P215="s",R215="s"), 0, IF(OR(D215="a",F215="a",H215="a",J215="a",L215="a",N215="a",P215="a",R215="a"),V215,0))</f>
        <v>0</v>
      </c>
      <c r="V215" s="398">
        <v>5</v>
      </c>
      <c r="W215" s="77">
        <f>COUNTIF(D215:S215,"a")+COUNTIF(D215:S215,"s")</f>
        <v>0</v>
      </c>
      <c r="X215" s="243"/>
      <c r="Y215" s="214"/>
      <c r="Z215" s="217" t="s">
        <v>31</v>
      </c>
      <c r="AA215" s="214"/>
      <c r="AB215" s="214"/>
      <c r="AC215" s="214"/>
      <c r="AD215" s="214"/>
      <c r="AE215" s="214"/>
      <c r="AF215" s="214"/>
      <c r="AG215" s="214"/>
      <c r="AH215" s="214"/>
      <c r="AI215" s="214"/>
      <c r="AJ215" s="214"/>
      <c r="AK215" s="214"/>
      <c r="AL215" s="214"/>
      <c r="AM215" s="214"/>
      <c r="AN215" s="214"/>
      <c r="AO215" s="214"/>
      <c r="AP215" s="214"/>
      <c r="AQ215" s="214"/>
      <c r="AR215" s="214"/>
      <c r="AS215" s="214"/>
      <c r="AT215" s="214"/>
      <c r="AU215" s="214"/>
      <c r="AV215" s="214"/>
      <c r="AW215" s="214"/>
      <c r="AX215" s="214"/>
      <c r="AY215" s="214"/>
      <c r="AZ215" s="214"/>
      <c r="BA215" s="214"/>
      <c r="BB215" s="214"/>
      <c r="BC215" s="214"/>
      <c r="BD215" s="214"/>
      <c r="BE215" s="214"/>
      <c r="BF215" s="214"/>
      <c r="BG215" s="214"/>
      <c r="BH215" s="214"/>
      <c r="BI215" s="214"/>
      <c r="BJ215" s="214"/>
      <c r="BK215" s="214"/>
      <c r="BL215" s="214"/>
      <c r="BM215" s="214"/>
      <c r="BN215" s="214"/>
      <c r="BO215" s="214"/>
      <c r="BP215" s="214"/>
      <c r="BQ215" s="214"/>
      <c r="BR215" s="214"/>
      <c r="BS215" s="214"/>
      <c r="BT215" s="214"/>
      <c r="BU215" s="214"/>
      <c r="BV215" s="214"/>
      <c r="BW215" s="214"/>
      <c r="BX215" s="214"/>
      <c r="BY215" s="214"/>
      <c r="BZ215" s="214"/>
      <c r="CA215" s="214"/>
      <c r="CB215" s="214"/>
      <c r="CC215" s="214"/>
      <c r="CD215" s="214"/>
      <c r="CE215" s="214"/>
      <c r="CF215" s="214"/>
      <c r="CG215" s="214"/>
      <c r="CH215" s="214"/>
    </row>
    <row r="216" spans="1:86" s="1" customFormat="1" ht="27.95" customHeight="1" x14ac:dyDescent="0.2">
      <c r="A216" s="364"/>
      <c r="B216" s="241" t="s">
        <v>455</v>
      </c>
      <c r="C216" s="433" t="s">
        <v>1026</v>
      </c>
      <c r="D216" s="639"/>
      <c r="E216" s="663"/>
      <c r="F216" s="639"/>
      <c r="G216" s="663"/>
      <c r="H216" s="639"/>
      <c r="I216" s="663"/>
      <c r="J216" s="639"/>
      <c r="K216" s="663"/>
      <c r="L216" s="639"/>
      <c r="M216" s="663"/>
      <c r="N216" s="639"/>
      <c r="O216" s="663"/>
      <c r="P216" s="639"/>
      <c r="Q216" s="663"/>
      <c r="R216" s="639"/>
      <c r="S216" s="663"/>
      <c r="T216" s="432"/>
      <c r="U216" s="112">
        <f>IF(OR(D216="s",F216="s",H216="s",J216="s",L216="s",N216="s",P216="s",R216="s"), 0, IF(OR(D216="a",F216="a",H216="a",J216="a",L216="a",N216="a",P216="a",R216="a"),V216,0))</f>
        <v>0</v>
      </c>
      <c r="V216" s="398">
        <v>5</v>
      </c>
      <c r="W216" s="77">
        <f>COUNTIF(D216:S216,"a")+COUNTIF(D216:S216,"s")</f>
        <v>0</v>
      </c>
      <c r="X216" s="243"/>
      <c r="Y216" s="214"/>
      <c r="Z216" s="217"/>
      <c r="AA216" s="214"/>
      <c r="AB216" s="214"/>
      <c r="AC216" s="214"/>
      <c r="AD216" s="214"/>
      <c r="AE216" s="214"/>
      <c r="AF216" s="214"/>
      <c r="AG216" s="214"/>
      <c r="AH216" s="214"/>
      <c r="AI216" s="214"/>
      <c r="AJ216" s="214"/>
      <c r="AK216" s="214"/>
      <c r="AL216" s="214"/>
      <c r="AM216" s="214"/>
      <c r="AN216" s="214"/>
      <c r="AO216" s="214"/>
      <c r="AP216" s="214"/>
      <c r="AQ216" s="214"/>
      <c r="AR216" s="214"/>
      <c r="AS216" s="214"/>
      <c r="AT216" s="214"/>
      <c r="AU216" s="214"/>
      <c r="AV216" s="214"/>
      <c r="AW216" s="214"/>
      <c r="AX216" s="214"/>
      <c r="AY216" s="214"/>
      <c r="AZ216" s="214"/>
      <c r="BA216" s="214"/>
      <c r="BB216" s="214"/>
      <c r="BC216" s="214"/>
      <c r="BD216" s="214"/>
      <c r="BE216" s="214"/>
      <c r="BF216" s="214"/>
      <c r="BG216" s="214"/>
      <c r="BH216" s="214"/>
      <c r="BI216" s="214"/>
      <c r="BJ216" s="214"/>
      <c r="BK216" s="214"/>
      <c r="BL216" s="214"/>
      <c r="BM216" s="214"/>
      <c r="BN216" s="214"/>
      <c r="BO216" s="214"/>
      <c r="BP216" s="214"/>
      <c r="BQ216" s="214"/>
      <c r="BR216" s="214"/>
      <c r="BS216" s="214"/>
      <c r="BT216" s="214"/>
      <c r="BU216" s="214"/>
      <c r="BV216" s="214"/>
      <c r="BW216" s="214"/>
      <c r="BX216" s="214"/>
      <c r="BY216" s="214"/>
      <c r="BZ216" s="214"/>
      <c r="CA216" s="214"/>
      <c r="CB216" s="214"/>
      <c r="CC216" s="214"/>
      <c r="CD216" s="214"/>
      <c r="CE216" s="214"/>
      <c r="CF216" s="214"/>
      <c r="CG216" s="214"/>
      <c r="CH216" s="214"/>
    </row>
    <row r="217" spans="1:86" s="1" customFormat="1" ht="27.95" customHeight="1" x14ac:dyDescent="0.2">
      <c r="A217" s="510"/>
      <c r="B217" s="241"/>
      <c r="C217" s="599" t="s">
        <v>1018</v>
      </c>
      <c r="D217" s="951"/>
      <c r="E217" s="952"/>
      <c r="F217" s="952"/>
      <c r="G217" s="952"/>
      <c r="H217" s="952"/>
      <c r="I217" s="952"/>
      <c r="J217" s="952"/>
      <c r="K217" s="952"/>
      <c r="L217" s="952"/>
      <c r="M217" s="952"/>
      <c r="N217" s="952"/>
      <c r="O217" s="952"/>
      <c r="P217" s="952"/>
      <c r="Q217" s="952"/>
      <c r="R217" s="952"/>
      <c r="S217" s="952"/>
      <c r="T217" s="952"/>
      <c r="U217" s="952"/>
      <c r="V217" s="953"/>
      <c r="W217" s="77"/>
      <c r="X217" s="197"/>
      <c r="Y217" s="214"/>
      <c r="Z217" s="217"/>
      <c r="AA217" s="214"/>
      <c r="AB217" s="214"/>
      <c r="AC217" s="214"/>
      <c r="AD217" s="214"/>
      <c r="AE217" s="214"/>
      <c r="AF217" s="214"/>
      <c r="AG217" s="214"/>
      <c r="AH217" s="214"/>
      <c r="AI217" s="214"/>
      <c r="AJ217" s="214"/>
      <c r="AK217" s="214"/>
      <c r="AL217" s="214"/>
      <c r="AM217" s="214"/>
      <c r="AN217" s="214"/>
      <c r="AO217" s="214"/>
      <c r="AP217" s="214"/>
      <c r="AQ217" s="214"/>
      <c r="AR217" s="214"/>
      <c r="AS217" s="214"/>
      <c r="AT217" s="214"/>
      <c r="AU217" s="214"/>
      <c r="AV217" s="214"/>
      <c r="AW217" s="214"/>
      <c r="AX217" s="214"/>
      <c r="AY217" s="214"/>
      <c r="AZ217" s="214"/>
      <c r="BA217" s="214"/>
      <c r="BB217" s="214"/>
      <c r="BC217" s="214"/>
      <c r="BD217" s="214"/>
      <c r="BE217" s="214"/>
      <c r="BF217" s="214"/>
      <c r="BG217" s="214"/>
      <c r="BH217" s="214"/>
      <c r="BI217" s="214"/>
      <c r="BJ217" s="214"/>
      <c r="BK217" s="214"/>
      <c r="BL217" s="214"/>
      <c r="BM217" s="214"/>
      <c r="BN217" s="214"/>
      <c r="BO217" s="214"/>
      <c r="BP217" s="214"/>
      <c r="BQ217" s="214"/>
      <c r="BR217" s="214"/>
      <c r="BS217" s="214"/>
      <c r="BT217" s="214"/>
      <c r="BU217" s="214"/>
      <c r="BV217" s="214"/>
      <c r="BW217" s="214"/>
      <c r="BX217" s="214"/>
      <c r="BY217" s="214"/>
      <c r="BZ217" s="214"/>
      <c r="CA217" s="214"/>
      <c r="CB217" s="214"/>
      <c r="CC217" s="214"/>
      <c r="CD217" s="214"/>
      <c r="CE217" s="214"/>
      <c r="CF217" s="214"/>
      <c r="CG217" s="214"/>
      <c r="CH217" s="214"/>
    </row>
    <row r="218" spans="1:86" s="1" customFormat="1" ht="27.95" customHeight="1" x14ac:dyDescent="0.2">
      <c r="A218" s="598"/>
      <c r="B218" s="241" t="s">
        <v>445</v>
      </c>
      <c r="C218" s="433" t="s">
        <v>456</v>
      </c>
      <c r="D218" s="639"/>
      <c r="E218" s="663"/>
      <c r="F218" s="639"/>
      <c r="G218" s="663"/>
      <c r="H218" s="639"/>
      <c r="I218" s="663"/>
      <c r="J218" s="639"/>
      <c r="K218" s="663"/>
      <c r="L218" s="639"/>
      <c r="M218" s="663"/>
      <c r="N218" s="639"/>
      <c r="O218" s="663"/>
      <c r="P218" s="639"/>
      <c r="Q218" s="663"/>
      <c r="R218" s="639"/>
      <c r="S218" s="663"/>
      <c r="T218" s="418"/>
      <c r="U218" s="112">
        <f>IF(OR(D218="s",F218="s",H218="s",J218="s",L218="s",N218="s",P218="s",R218="s"), 0, IF(OR(D218="a",F218="a",H218="a",J218="a",L218="a",N218="a",P218="a",R218="a"),V218,0))</f>
        <v>0</v>
      </c>
      <c r="V218" s="398">
        <v>10</v>
      </c>
      <c r="W218" s="77">
        <f>COUNTIF(D218:S218,"a")+COUNTIF(D218:S218,"s")+COUNTIF(T218,"NA")</f>
        <v>0</v>
      </c>
      <c r="X218" s="243"/>
      <c r="Y218" s="214"/>
      <c r="Z218" s="217" t="s">
        <v>31</v>
      </c>
      <c r="AA218" s="214"/>
      <c r="AB218" s="214"/>
      <c r="AC218" s="214"/>
      <c r="AD218" s="214"/>
      <c r="AE218" s="214"/>
      <c r="AF218" s="214"/>
      <c r="AG218" s="214"/>
      <c r="AH218" s="214"/>
      <c r="AI218" s="214"/>
      <c r="AJ218" s="214"/>
      <c r="AK218" s="214"/>
      <c r="AL218" s="214"/>
      <c r="AM218" s="214"/>
      <c r="AN218" s="214"/>
      <c r="AO218" s="214"/>
      <c r="AP218" s="214"/>
      <c r="AQ218" s="214"/>
      <c r="AR218" s="214"/>
      <c r="AS218" s="214"/>
      <c r="AT218" s="214"/>
      <c r="AU218" s="214"/>
      <c r="AV218" s="214"/>
      <c r="AW218" s="214"/>
      <c r="AX218" s="214"/>
      <c r="AY218" s="214"/>
      <c r="AZ218" s="214"/>
      <c r="BA218" s="214"/>
      <c r="BB218" s="214"/>
      <c r="BC218" s="214"/>
      <c r="BD218" s="214"/>
      <c r="BE218" s="214"/>
      <c r="BF218" s="214"/>
      <c r="BG218" s="214"/>
      <c r="BH218" s="214"/>
      <c r="BI218" s="214"/>
      <c r="BJ218" s="214"/>
      <c r="BK218" s="214"/>
      <c r="BL218" s="214"/>
      <c r="BM218" s="214"/>
      <c r="BN218" s="214"/>
      <c r="BO218" s="214"/>
      <c r="BP218" s="214"/>
      <c r="BQ218" s="214"/>
      <c r="BR218" s="214"/>
      <c r="BS218" s="214"/>
      <c r="BT218" s="214"/>
      <c r="BU218" s="214"/>
      <c r="BV218" s="214"/>
      <c r="BW218" s="214"/>
      <c r="BX218" s="214"/>
      <c r="BY218" s="214"/>
      <c r="BZ218" s="214"/>
      <c r="CA218" s="214"/>
      <c r="CB218" s="214"/>
      <c r="CC218" s="214"/>
      <c r="CD218" s="214"/>
      <c r="CE218" s="214"/>
      <c r="CF218" s="214"/>
      <c r="CG218" s="214"/>
      <c r="CH218" s="214"/>
    </row>
    <row r="219" spans="1:86" s="1" customFormat="1" ht="27.95" customHeight="1" x14ac:dyDescent="0.2">
      <c r="A219" s="510"/>
      <c r="B219" s="241"/>
      <c r="C219" s="599" t="s">
        <v>1019</v>
      </c>
      <c r="D219" s="951"/>
      <c r="E219" s="952"/>
      <c r="F219" s="952"/>
      <c r="G219" s="952"/>
      <c r="H219" s="952"/>
      <c r="I219" s="952"/>
      <c r="J219" s="952"/>
      <c r="K219" s="952"/>
      <c r="L219" s="952"/>
      <c r="M219" s="952"/>
      <c r="N219" s="952"/>
      <c r="O219" s="952"/>
      <c r="P219" s="952"/>
      <c r="Q219" s="952"/>
      <c r="R219" s="952"/>
      <c r="S219" s="952"/>
      <c r="T219" s="952"/>
      <c r="U219" s="952"/>
      <c r="V219" s="953"/>
      <c r="W219" s="77"/>
      <c r="X219" s="197"/>
      <c r="Y219" s="214"/>
      <c r="Z219" s="217"/>
      <c r="AA219" s="214"/>
      <c r="AB219" s="214"/>
      <c r="AC219" s="214"/>
      <c r="AD219" s="214"/>
      <c r="AE219" s="214"/>
      <c r="AF219" s="214"/>
      <c r="AG219" s="214"/>
      <c r="AH219" s="214"/>
      <c r="AI219" s="214"/>
      <c r="AJ219" s="214"/>
      <c r="AK219" s="214"/>
      <c r="AL219" s="214"/>
      <c r="AM219" s="214"/>
      <c r="AN219" s="214"/>
      <c r="AO219" s="214"/>
      <c r="AP219" s="214"/>
      <c r="AQ219" s="214"/>
      <c r="AR219" s="214"/>
      <c r="AS219" s="214"/>
      <c r="AT219" s="214"/>
      <c r="AU219" s="214"/>
      <c r="AV219" s="214"/>
      <c r="AW219" s="214"/>
      <c r="AX219" s="214"/>
      <c r="AY219" s="214"/>
      <c r="AZ219" s="214"/>
      <c r="BA219" s="214"/>
      <c r="BB219" s="214"/>
      <c r="BC219" s="214"/>
      <c r="BD219" s="214"/>
      <c r="BE219" s="214"/>
      <c r="BF219" s="214"/>
      <c r="BG219" s="214"/>
      <c r="BH219" s="214"/>
      <c r="BI219" s="214"/>
      <c r="BJ219" s="214"/>
      <c r="BK219" s="214"/>
      <c r="BL219" s="214"/>
      <c r="BM219" s="214"/>
      <c r="BN219" s="214"/>
      <c r="BO219" s="214"/>
      <c r="BP219" s="214"/>
      <c r="BQ219" s="214"/>
      <c r="BR219" s="214"/>
      <c r="BS219" s="214"/>
      <c r="BT219" s="214"/>
      <c r="BU219" s="214"/>
      <c r="BV219" s="214"/>
      <c r="BW219" s="214"/>
      <c r="BX219" s="214"/>
      <c r="BY219" s="214"/>
      <c r="BZ219" s="214"/>
      <c r="CA219" s="214"/>
      <c r="CB219" s="214"/>
      <c r="CC219" s="214"/>
      <c r="CD219" s="214"/>
      <c r="CE219" s="214"/>
      <c r="CF219" s="214"/>
      <c r="CG219" s="214"/>
      <c r="CH219" s="214"/>
    </row>
    <row r="220" spans="1:86" s="1" customFormat="1" ht="45" customHeight="1" x14ac:dyDescent="0.2">
      <c r="A220" s="364"/>
      <c r="B220" s="241" t="s">
        <v>446</v>
      </c>
      <c r="C220" s="433" t="s">
        <v>1027</v>
      </c>
      <c r="D220" s="639"/>
      <c r="E220" s="663"/>
      <c r="F220" s="639"/>
      <c r="G220" s="663"/>
      <c r="H220" s="639"/>
      <c r="I220" s="663"/>
      <c r="J220" s="639"/>
      <c r="K220" s="663"/>
      <c r="L220" s="639"/>
      <c r="M220" s="663"/>
      <c r="N220" s="639"/>
      <c r="O220" s="663"/>
      <c r="P220" s="639"/>
      <c r="Q220" s="663"/>
      <c r="R220" s="639"/>
      <c r="S220" s="663"/>
      <c r="T220" s="432"/>
      <c r="U220" s="112">
        <f>IF(OR(D220="s",F220="s",H220="s",J220="s",L220="s",N220="s",P220="s",R220="s"), 0, IF(OR(D220="a",F220="a",H220="a",J220="a",L220="a",N220="a",P220="a",R220="a"),V220,0))</f>
        <v>0</v>
      </c>
      <c r="V220" s="398">
        <v>10</v>
      </c>
      <c r="W220" s="77">
        <f>COUNTIF(D220:S220,"a")+COUNTIF(D220:S220,"s")</f>
        <v>0</v>
      </c>
      <c r="X220" s="243"/>
      <c r="Y220" s="214"/>
      <c r="Z220" s="217" t="s">
        <v>31</v>
      </c>
      <c r="AA220" s="214"/>
      <c r="AB220" s="214"/>
      <c r="AC220" s="214"/>
      <c r="AD220" s="214"/>
      <c r="AE220" s="214"/>
      <c r="AF220" s="214"/>
      <c r="AG220" s="214"/>
      <c r="AH220" s="214"/>
      <c r="AI220" s="214"/>
      <c r="AJ220" s="214"/>
      <c r="AK220" s="214"/>
      <c r="AL220" s="214"/>
      <c r="AM220" s="214"/>
      <c r="AN220" s="214"/>
      <c r="AO220" s="214"/>
      <c r="AP220" s="214"/>
      <c r="AQ220" s="214"/>
      <c r="AR220" s="214"/>
      <c r="AS220" s="214"/>
      <c r="AT220" s="214"/>
      <c r="AU220" s="214"/>
      <c r="AV220" s="214"/>
      <c r="AW220" s="214"/>
      <c r="AX220" s="214"/>
      <c r="AY220" s="214"/>
      <c r="AZ220" s="214"/>
      <c r="BA220" s="214"/>
      <c r="BB220" s="214"/>
      <c r="BC220" s="214"/>
      <c r="BD220" s="214"/>
      <c r="BE220" s="214"/>
      <c r="BF220" s="214"/>
      <c r="BG220" s="214"/>
      <c r="BH220" s="214"/>
      <c r="BI220" s="214"/>
      <c r="BJ220" s="214"/>
      <c r="BK220" s="214"/>
      <c r="BL220" s="214"/>
      <c r="BM220" s="214"/>
      <c r="BN220" s="214"/>
      <c r="BO220" s="214"/>
      <c r="BP220" s="214"/>
      <c r="BQ220" s="214"/>
      <c r="BR220" s="214"/>
      <c r="BS220" s="214"/>
      <c r="BT220" s="214"/>
      <c r="BU220" s="214"/>
      <c r="BV220" s="214"/>
      <c r="BW220" s="214"/>
      <c r="BX220" s="214"/>
      <c r="BY220" s="214"/>
      <c r="BZ220" s="214"/>
      <c r="CA220" s="214"/>
      <c r="CB220" s="214"/>
      <c r="CC220" s="214"/>
      <c r="CD220" s="214"/>
      <c r="CE220" s="214"/>
      <c r="CF220" s="214"/>
      <c r="CG220" s="214"/>
      <c r="CH220" s="214"/>
    </row>
    <row r="221" spans="1:86" s="1" customFormat="1" ht="27.95" customHeight="1" x14ac:dyDescent="0.2">
      <c r="A221" s="510"/>
      <c r="B221" s="241"/>
      <c r="C221" s="599" t="s">
        <v>1020</v>
      </c>
      <c r="D221" s="951"/>
      <c r="E221" s="952"/>
      <c r="F221" s="952"/>
      <c r="G221" s="952"/>
      <c r="H221" s="952"/>
      <c r="I221" s="952"/>
      <c r="J221" s="952"/>
      <c r="K221" s="952"/>
      <c r="L221" s="952"/>
      <c r="M221" s="952"/>
      <c r="N221" s="952"/>
      <c r="O221" s="952"/>
      <c r="P221" s="952"/>
      <c r="Q221" s="952"/>
      <c r="R221" s="952"/>
      <c r="S221" s="952"/>
      <c r="T221" s="952"/>
      <c r="U221" s="952"/>
      <c r="V221" s="953"/>
      <c r="W221" s="77"/>
      <c r="X221" s="197"/>
      <c r="Y221" s="214"/>
      <c r="Z221" s="217"/>
      <c r="AA221" s="214"/>
      <c r="AB221" s="214"/>
      <c r="AC221" s="214"/>
      <c r="AD221" s="214"/>
      <c r="AE221" s="214"/>
      <c r="AF221" s="214"/>
      <c r="AG221" s="214"/>
      <c r="AH221" s="214"/>
      <c r="AI221" s="214"/>
      <c r="AJ221" s="214"/>
      <c r="AK221" s="214"/>
      <c r="AL221" s="214"/>
      <c r="AM221" s="214"/>
      <c r="AN221" s="214"/>
      <c r="AO221" s="214"/>
      <c r="AP221" s="214"/>
      <c r="AQ221" s="214"/>
      <c r="AR221" s="214"/>
      <c r="AS221" s="214"/>
      <c r="AT221" s="214"/>
      <c r="AU221" s="214"/>
      <c r="AV221" s="214"/>
      <c r="AW221" s="214"/>
      <c r="AX221" s="214"/>
      <c r="AY221" s="214"/>
      <c r="AZ221" s="214"/>
      <c r="BA221" s="214"/>
      <c r="BB221" s="214"/>
      <c r="BC221" s="214"/>
      <c r="BD221" s="214"/>
      <c r="BE221" s="214"/>
      <c r="BF221" s="214"/>
      <c r="BG221" s="214"/>
      <c r="BH221" s="214"/>
      <c r="BI221" s="214"/>
      <c r="BJ221" s="214"/>
      <c r="BK221" s="214"/>
      <c r="BL221" s="214"/>
      <c r="BM221" s="214"/>
      <c r="BN221" s="214"/>
      <c r="BO221" s="214"/>
      <c r="BP221" s="214"/>
      <c r="BQ221" s="214"/>
      <c r="BR221" s="214"/>
      <c r="BS221" s="214"/>
      <c r="BT221" s="214"/>
      <c r="BU221" s="214"/>
      <c r="BV221" s="214"/>
      <c r="BW221" s="214"/>
      <c r="BX221" s="214"/>
      <c r="BY221" s="214"/>
      <c r="BZ221" s="214"/>
      <c r="CA221" s="214"/>
      <c r="CB221" s="214"/>
      <c r="CC221" s="214"/>
      <c r="CD221" s="214"/>
      <c r="CE221" s="214"/>
      <c r="CF221" s="214"/>
      <c r="CG221" s="214"/>
      <c r="CH221" s="214"/>
    </row>
    <row r="222" spans="1:86" s="1" customFormat="1" ht="27.95" customHeight="1" x14ac:dyDescent="0.2">
      <c r="A222" s="364"/>
      <c r="B222" s="241" t="s">
        <v>448</v>
      </c>
      <c r="C222" s="433" t="s">
        <v>449</v>
      </c>
      <c r="D222" s="639"/>
      <c r="E222" s="663"/>
      <c r="F222" s="639"/>
      <c r="G222" s="663"/>
      <c r="H222" s="639"/>
      <c r="I222" s="663"/>
      <c r="J222" s="639"/>
      <c r="K222" s="663"/>
      <c r="L222" s="639"/>
      <c r="M222" s="663"/>
      <c r="N222" s="639"/>
      <c r="O222" s="663"/>
      <c r="P222" s="639"/>
      <c r="Q222" s="663"/>
      <c r="R222" s="639"/>
      <c r="S222" s="663"/>
      <c r="T222" s="432"/>
      <c r="U222" s="112">
        <f>IF(OR(D222="s",F222="s",H222="s",J222="s",L222="s",N222="s",P222="s",R222="s"), 0, IF(OR(D222="a",F222="a",H222="a",J222="a",L222="a",N222="a",P222="a",R222="a"),V222,0))</f>
        <v>0</v>
      </c>
      <c r="V222" s="398">
        <v>10</v>
      </c>
      <c r="W222" s="77">
        <f>COUNTIF(D222:S222,"a")+COUNTIF(D222:S222,"s")</f>
        <v>0</v>
      </c>
      <c r="X222" s="243"/>
      <c r="Y222" s="214"/>
      <c r="Z222" s="217"/>
      <c r="AA222" s="214"/>
      <c r="AB222" s="214"/>
      <c r="AC222" s="214"/>
      <c r="AD222" s="214"/>
      <c r="AE222" s="214"/>
      <c r="AF222" s="214"/>
      <c r="AG222" s="214"/>
      <c r="AH222" s="214"/>
      <c r="AI222" s="214"/>
      <c r="AJ222" s="214"/>
      <c r="AK222" s="214"/>
      <c r="AL222" s="214"/>
      <c r="AM222" s="214"/>
      <c r="AN222" s="214"/>
      <c r="AO222" s="214"/>
      <c r="AP222" s="214"/>
      <c r="AQ222" s="214"/>
      <c r="AR222" s="214"/>
      <c r="AS222" s="214"/>
      <c r="AT222" s="214"/>
      <c r="AU222" s="214"/>
      <c r="AV222" s="214"/>
      <c r="AW222" s="214"/>
      <c r="AX222" s="214"/>
      <c r="AY222" s="214"/>
      <c r="AZ222" s="214"/>
      <c r="BA222" s="214"/>
      <c r="BB222" s="214"/>
      <c r="BC222" s="214"/>
      <c r="BD222" s="214"/>
      <c r="BE222" s="214"/>
      <c r="BF222" s="214"/>
      <c r="BG222" s="214"/>
      <c r="BH222" s="214"/>
      <c r="BI222" s="214"/>
      <c r="BJ222" s="214"/>
      <c r="BK222" s="214"/>
      <c r="BL222" s="214"/>
      <c r="BM222" s="214"/>
      <c r="BN222" s="214"/>
      <c r="BO222" s="214"/>
      <c r="BP222" s="214"/>
      <c r="BQ222" s="214"/>
      <c r="BR222" s="214"/>
      <c r="BS222" s="214"/>
      <c r="BT222" s="214"/>
      <c r="BU222" s="214"/>
      <c r="BV222" s="214"/>
      <c r="BW222" s="214"/>
      <c r="BX222" s="214"/>
      <c r="BY222" s="214"/>
      <c r="BZ222" s="214"/>
      <c r="CA222" s="214"/>
      <c r="CB222" s="214"/>
      <c r="CC222" s="214"/>
      <c r="CD222" s="214"/>
      <c r="CE222" s="214"/>
      <c r="CF222" s="214"/>
      <c r="CG222" s="214"/>
      <c r="CH222" s="214"/>
    </row>
    <row r="223" spans="1:86" s="1" customFormat="1" ht="27.95" customHeight="1" x14ac:dyDescent="0.2">
      <c r="A223" s="353"/>
      <c r="B223" s="249" t="s">
        <v>1028</v>
      </c>
      <c r="C223" s="431" t="s">
        <v>1029</v>
      </c>
      <c r="D223" s="666"/>
      <c r="E223" s="667"/>
      <c r="F223" s="666"/>
      <c r="G223" s="667"/>
      <c r="H223" s="666"/>
      <c r="I223" s="667"/>
      <c r="J223" s="666"/>
      <c r="K223" s="667"/>
      <c r="L223" s="666"/>
      <c r="M223" s="667"/>
      <c r="N223" s="666"/>
      <c r="O223" s="667"/>
      <c r="P223" s="666"/>
      <c r="Q223" s="667"/>
      <c r="R223" s="666"/>
      <c r="S223" s="667"/>
      <c r="T223" s="418"/>
      <c r="U223" s="116">
        <f>IF(OR(D223="s",F223="s",H223="s",J223="s",L223="s",N223="s",P223="s",R223="s"), 0, IF(OR(D223="a",F223="a",H223="a",J223="a",L223="a",N223="a",P223="a",R223="a"),V223,0))</f>
        <v>0</v>
      </c>
      <c r="V223" s="397">
        <f>IF(T223="na",0,5)</f>
        <v>5</v>
      </c>
      <c r="W223" s="77">
        <f>COUNTIF(D223:S223,"a")+COUNTIF(D223:S223,"s")+COUNTIF(T223,"na")</f>
        <v>0</v>
      </c>
      <c r="X223" s="243"/>
      <c r="Y223" s="214"/>
      <c r="Z223" s="217" t="s">
        <v>31</v>
      </c>
      <c r="AA223" s="214"/>
      <c r="AB223" s="214"/>
      <c r="AC223" s="214"/>
      <c r="AD223" s="214"/>
      <c r="AE223" s="214"/>
      <c r="AF223" s="214"/>
      <c r="AG223" s="214"/>
      <c r="AH223" s="214"/>
      <c r="AI223" s="214"/>
      <c r="AJ223" s="214"/>
      <c r="AK223" s="214"/>
      <c r="AL223" s="214"/>
      <c r="AM223" s="214"/>
      <c r="AN223" s="214"/>
      <c r="AO223" s="214"/>
      <c r="AP223" s="214"/>
      <c r="AQ223" s="214"/>
      <c r="AR223" s="214"/>
      <c r="AS223" s="214"/>
      <c r="AT223" s="214"/>
      <c r="AU223" s="214"/>
      <c r="AV223" s="214"/>
      <c r="AW223" s="214"/>
      <c r="AX223" s="214"/>
      <c r="AY223" s="214"/>
      <c r="AZ223" s="214"/>
      <c r="BA223" s="214"/>
      <c r="BB223" s="214"/>
      <c r="BC223" s="214"/>
      <c r="BD223" s="214"/>
      <c r="BE223" s="214"/>
      <c r="BF223" s="214"/>
      <c r="BG223" s="214"/>
      <c r="BH223" s="214"/>
      <c r="BI223" s="214"/>
      <c r="BJ223" s="214"/>
      <c r="BK223" s="214"/>
      <c r="BL223" s="214"/>
      <c r="BM223" s="214"/>
      <c r="BN223" s="214"/>
      <c r="BO223" s="214"/>
      <c r="BP223" s="214"/>
      <c r="BQ223" s="214"/>
      <c r="BR223" s="214"/>
      <c r="BS223" s="214"/>
      <c r="BT223" s="214"/>
      <c r="BU223" s="214"/>
      <c r="BV223" s="214"/>
      <c r="BW223" s="214"/>
      <c r="BX223" s="214"/>
      <c r="BY223" s="214"/>
      <c r="BZ223" s="214"/>
      <c r="CA223" s="214"/>
      <c r="CB223" s="214"/>
      <c r="CC223" s="214"/>
      <c r="CD223" s="214"/>
      <c r="CE223" s="214"/>
      <c r="CF223" s="214"/>
      <c r="CG223" s="214"/>
      <c r="CH223" s="214"/>
    </row>
    <row r="224" spans="1:86" s="1" customFormat="1" ht="45" customHeight="1" x14ac:dyDescent="0.2">
      <c r="A224" s="364"/>
      <c r="B224" s="241" t="s">
        <v>1030</v>
      </c>
      <c r="C224" s="433" t="s">
        <v>1031</v>
      </c>
      <c r="D224" s="639"/>
      <c r="E224" s="663"/>
      <c r="F224" s="639"/>
      <c r="G224" s="663"/>
      <c r="H224" s="639"/>
      <c r="I224" s="663"/>
      <c r="J224" s="639"/>
      <c r="K224" s="663"/>
      <c r="L224" s="639"/>
      <c r="M224" s="663"/>
      <c r="N224" s="639"/>
      <c r="O224" s="663"/>
      <c r="P224" s="639"/>
      <c r="Q224" s="663"/>
      <c r="R224" s="639"/>
      <c r="S224" s="663"/>
      <c r="T224" s="418"/>
      <c r="U224" s="112">
        <f t="shared" ref="U224:U227" si="35">IF(OR(D224="s",F224="s",H224="s",J224="s",L224="s",N224="s",P224="s",R224="s"), 0, IF(OR(D224="a",F224="a",H224="a",J224="a",L224="a",N224="a",P224="a",R224="a"),V224,0))</f>
        <v>0</v>
      </c>
      <c r="V224" s="397">
        <f t="shared" ref="V224:V227" si="36">IF(T224="na",0,5)</f>
        <v>5</v>
      </c>
      <c r="W224" s="77">
        <f t="shared" ref="W224:W227" si="37">COUNTIF(D224:S224,"a")+COUNTIF(D224:S224,"s")+COUNTIF(T224,"na")</f>
        <v>0</v>
      </c>
      <c r="X224" s="243"/>
      <c r="Y224" s="214"/>
      <c r="Z224" s="217"/>
      <c r="AA224" s="214"/>
      <c r="AB224" s="214"/>
      <c r="AC224" s="214"/>
      <c r="AD224" s="214"/>
      <c r="AE224" s="214"/>
      <c r="AF224" s="214"/>
      <c r="AG224" s="214"/>
      <c r="AH224" s="214"/>
      <c r="AI224" s="214"/>
      <c r="AJ224" s="214"/>
      <c r="AK224" s="214"/>
      <c r="AL224" s="214"/>
      <c r="AM224" s="214"/>
      <c r="AN224" s="214"/>
      <c r="AO224" s="214"/>
      <c r="AP224" s="214"/>
      <c r="AQ224" s="214"/>
      <c r="AR224" s="214"/>
      <c r="AS224" s="214"/>
      <c r="AT224" s="214"/>
      <c r="AU224" s="214"/>
      <c r="AV224" s="214"/>
      <c r="AW224" s="214"/>
      <c r="AX224" s="214"/>
      <c r="AY224" s="214"/>
      <c r="AZ224" s="214"/>
      <c r="BA224" s="214"/>
      <c r="BB224" s="214"/>
      <c r="BC224" s="214"/>
      <c r="BD224" s="214"/>
      <c r="BE224" s="214"/>
      <c r="BF224" s="214"/>
      <c r="BG224" s="214"/>
      <c r="BH224" s="214"/>
      <c r="BI224" s="214"/>
      <c r="BJ224" s="214"/>
      <c r="BK224" s="214"/>
      <c r="BL224" s="214"/>
      <c r="BM224" s="214"/>
      <c r="BN224" s="214"/>
      <c r="BO224" s="214"/>
      <c r="BP224" s="214"/>
      <c r="BQ224" s="214"/>
      <c r="BR224" s="214"/>
      <c r="BS224" s="214"/>
      <c r="BT224" s="214"/>
      <c r="BU224" s="214"/>
      <c r="BV224" s="214"/>
      <c r="BW224" s="214"/>
      <c r="BX224" s="214"/>
      <c r="BY224" s="214"/>
      <c r="BZ224" s="214"/>
      <c r="CA224" s="214"/>
      <c r="CB224" s="214"/>
      <c r="CC224" s="214"/>
      <c r="CD224" s="214"/>
      <c r="CE224" s="214"/>
      <c r="CF224" s="214"/>
      <c r="CG224" s="214"/>
      <c r="CH224" s="214"/>
    </row>
    <row r="225" spans="1:86" s="1" customFormat="1" ht="45" customHeight="1" x14ac:dyDescent="0.2">
      <c r="A225" s="364"/>
      <c r="B225" s="241" t="s">
        <v>1021</v>
      </c>
      <c r="C225" s="433" t="s">
        <v>1032</v>
      </c>
      <c r="D225" s="639"/>
      <c r="E225" s="663"/>
      <c r="F225" s="639"/>
      <c r="G225" s="663"/>
      <c r="H225" s="639"/>
      <c r="I225" s="663"/>
      <c r="J225" s="639"/>
      <c r="K225" s="663"/>
      <c r="L225" s="639"/>
      <c r="M225" s="663"/>
      <c r="N225" s="639"/>
      <c r="O225" s="663"/>
      <c r="P225" s="639"/>
      <c r="Q225" s="663"/>
      <c r="R225" s="639"/>
      <c r="S225" s="663"/>
      <c r="T225" s="418"/>
      <c r="U225" s="112">
        <f t="shared" si="35"/>
        <v>0</v>
      </c>
      <c r="V225" s="397">
        <f t="shared" si="36"/>
        <v>5</v>
      </c>
      <c r="W225" s="77">
        <f t="shared" si="37"/>
        <v>0</v>
      </c>
      <c r="X225" s="243"/>
      <c r="Y225" s="214"/>
      <c r="Z225" s="217"/>
      <c r="AA225" s="214"/>
      <c r="AB225" s="214"/>
      <c r="AC225" s="214"/>
      <c r="AD225" s="214"/>
      <c r="AE225" s="214"/>
      <c r="AF225" s="214"/>
      <c r="AG225" s="214"/>
      <c r="AH225" s="214"/>
      <c r="AI225" s="214"/>
      <c r="AJ225" s="214"/>
      <c r="AK225" s="214"/>
      <c r="AL225" s="214"/>
      <c r="AM225" s="214"/>
      <c r="AN225" s="214"/>
      <c r="AO225" s="214"/>
      <c r="AP225" s="214"/>
      <c r="AQ225" s="214"/>
      <c r="AR225" s="214"/>
      <c r="AS225" s="214"/>
      <c r="AT225" s="214"/>
      <c r="AU225" s="214"/>
      <c r="AV225" s="214"/>
      <c r="AW225" s="214"/>
      <c r="AX225" s="214"/>
      <c r="AY225" s="214"/>
      <c r="AZ225" s="214"/>
      <c r="BA225" s="214"/>
      <c r="BB225" s="214"/>
      <c r="BC225" s="214"/>
      <c r="BD225" s="214"/>
      <c r="BE225" s="214"/>
      <c r="BF225" s="214"/>
      <c r="BG225" s="214"/>
      <c r="BH225" s="214"/>
      <c r="BI225" s="214"/>
      <c r="BJ225" s="214"/>
      <c r="BK225" s="214"/>
      <c r="BL225" s="214"/>
      <c r="BM225" s="214"/>
      <c r="BN225" s="214"/>
      <c r="BO225" s="214"/>
      <c r="BP225" s="214"/>
      <c r="BQ225" s="214"/>
      <c r="BR225" s="214"/>
      <c r="BS225" s="214"/>
      <c r="BT225" s="214"/>
      <c r="BU225" s="214"/>
      <c r="BV225" s="214"/>
      <c r="BW225" s="214"/>
      <c r="BX225" s="214"/>
      <c r="BY225" s="214"/>
      <c r="BZ225" s="214"/>
      <c r="CA225" s="214"/>
      <c r="CB225" s="214"/>
      <c r="CC225" s="214"/>
      <c r="CD225" s="214"/>
      <c r="CE225" s="214"/>
      <c r="CF225" s="214"/>
      <c r="CG225" s="214"/>
      <c r="CH225" s="214"/>
    </row>
    <row r="226" spans="1:86" s="1" customFormat="1" ht="45" customHeight="1" x14ac:dyDescent="0.2">
      <c r="A226" s="364"/>
      <c r="B226" s="241" t="s">
        <v>1022</v>
      </c>
      <c r="C226" s="433" t="s">
        <v>1039</v>
      </c>
      <c r="D226" s="639"/>
      <c r="E226" s="663"/>
      <c r="F226" s="639"/>
      <c r="G226" s="663"/>
      <c r="H226" s="639"/>
      <c r="I226" s="663"/>
      <c r="J226" s="639"/>
      <c r="K226" s="663"/>
      <c r="L226" s="639"/>
      <c r="M226" s="663"/>
      <c r="N226" s="639"/>
      <c r="O226" s="663"/>
      <c r="P226" s="639"/>
      <c r="Q226" s="663"/>
      <c r="R226" s="639"/>
      <c r="S226" s="663"/>
      <c r="T226" s="418"/>
      <c r="U226" s="112">
        <f t="shared" si="35"/>
        <v>0</v>
      </c>
      <c r="V226" s="397">
        <f t="shared" si="36"/>
        <v>5</v>
      </c>
      <c r="W226" s="77">
        <f t="shared" si="37"/>
        <v>0</v>
      </c>
      <c r="X226" s="243"/>
      <c r="Y226" s="214"/>
      <c r="Z226" s="217"/>
      <c r="AA226" s="214"/>
      <c r="AB226" s="214"/>
      <c r="AC226" s="214"/>
      <c r="AD226" s="214"/>
      <c r="AE226" s="214"/>
      <c r="AF226" s="214"/>
      <c r="AG226" s="214"/>
      <c r="AH226" s="214"/>
      <c r="AI226" s="214"/>
      <c r="AJ226" s="214"/>
      <c r="AK226" s="214"/>
      <c r="AL226" s="214"/>
      <c r="AM226" s="214"/>
      <c r="AN226" s="214"/>
      <c r="AO226" s="214"/>
      <c r="AP226" s="214"/>
      <c r="AQ226" s="214"/>
      <c r="AR226" s="214"/>
      <c r="AS226" s="214"/>
      <c r="AT226" s="214"/>
      <c r="AU226" s="214"/>
      <c r="AV226" s="214"/>
      <c r="AW226" s="214"/>
      <c r="AX226" s="214"/>
      <c r="AY226" s="214"/>
      <c r="AZ226" s="214"/>
      <c r="BA226" s="214"/>
      <c r="BB226" s="214"/>
      <c r="BC226" s="214"/>
      <c r="BD226" s="214"/>
      <c r="BE226" s="214"/>
      <c r="BF226" s="214"/>
      <c r="BG226" s="214"/>
      <c r="BH226" s="214"/>
      <c r="BI226" s="214"/>
      <c r="BJ226" s="214"/>
      <c r="BK226" s="214"/>
      <c r="BL226" s="214"/>
      <c r="BM226" s="214"/>
      <c r="BN226" s="214"/>
      <c r="BO226" s="214"/>
      <c r="BP226" s="214"/>
      <c r="BQ226" s="214"/>
      <c r="BR226" s="214"/>
      <c r="BS226" s="214"/>
      <c r="BT226" s="214"/>
      <c r="BU226" s="214"/>
      <c r="BV226" s="214"/>
      <c r="BW226" s="214"/>
      <c r="BX226" s="214"/>
      <c r="BY226" s="214"/>
      <c r="BZ226" s="214"/>
      <c r="CA226" s="214"/>
      <c r="CB226" s="214"/>
      <c r="CC226" s="214"/>
      <c r="CD226" s="214"/>
      <c r="CE226" s="214"/>
      <c r="CF226" s="214"/>
      <c r="CG226" s="214"/>
      <c r="CH226" s="214"/>
    </row>
    <row r="227" spans="1:86" s="1" customFormat="1" ht="45" customHeight="1" thickBot="1" x14ac:dyDescent="0.25">
      <c r="A227" s="364" t="s">
        <v>384</v>
      </c>
      <c r="B227" s="241" t="s">
        <v>1023</v>
      </c>
      <c r="C227" s="433" t="s">
        <v>1089</v>
      </c>
      <c r="D227" s="639"/>
      <c r="E227" s="663"/>
      <c r="F227" s="639"/>
      <c r="G227" s="663"/>
      <c r="H227" s="639"/>
      <c r="I227" s="663"/>
      <c r="J227" s="639"/>
      <c r="K227" s="663"/>
      <c r="L227" s="639"/>
      <c r="M227" s="663"/>
      <c r="N227" s="639"/>
      <c r="O227" s="663"/>
      <c r="P227" s="639"/>
      <c r="Q227" s="663"/>
      <c r="R227" s="639"/>
      <c r="S227" s="663"/>
      <c r="T227" s="418"/>
      <c r="U227" s="112">
        <f t="shared" si="35"/>
        <v>0</v>
      </c>
      <c r="V227" s="397">
        <f t="shared" si="36"/>
        <v>5</v>
      </c>
      <c r="W227" s="77">
        <f t="shared" si="37"/>
        <v>0</v>
      </c>
      <c r="X227" s="243"/>
      <c r="Y227" s="214"/>
      <c r="Z227" s="217"/>
      <c r="AA227" s="214"/>
      <c r="AB227" s="214"/>
      <c r="AC227" s="214"/>
      <c r="AD227" s="214"/>
      <c r="AE227" s="214"/>
      <c r="AF227" s="214"/>
      <c r="AG227" s="214"/>
      <c r="AH227" s="214"/>
      <c r="AI227" s="214"/>
      <c r="AJ227" s="214"/>
      <c r="AK227" s="214"/>
      <c r="AL227" s="214"/>
      <c r="AM227" s="214"/>
      <c r="AN227" s="214"/>
      <c r="AO227" s="214"/>
      <c r="AP227" s="214"/>
      <c r="AQ227" s="214"/>
      <c r="AR227" s="214"/>
      <c r="AS227" s="214"/>
      <c r="AT227" s="214"/>
      <c r="AU227" s="214"/>
      <c r="AV227" s="214"/>
      <c r="AW227" s="214"/>
      <c r="AX227" s="214"/>
      <c r="AY227" s="214"/>
      <c r="AZ227" s="214"/>
      <c r="BA227" s="214"/>
      <c r="BB227" s="214"/>
      <c r="BC227" s="214"/>
      <c r="BD227" s="214"/>
      <c r="BE227" s="214"/>
      <c r="BF227" s="214"/>
      <c r="BG227" s="214"/>
      <c r="BH227" s="214"/>
      <c r="BI227" s="214"/>
      <c r="BJ227" s="214"/>
      <c r="BK227" s="214"/>
      <c r="BL227" s="214"/>
      <c r="BM227" s="214"/>
      <c r="BN227" s="214"/>
      <c r="BO227" s="214"/>
      <c r="BP227" s="214"/>
      <c r="BQ227" s="214"/>
      <c r="BR227" s="214"/>
      <c r="BS227" s="214"/>
      <c r="BT227" s="214"/>
      <c r="BU227" s="214"/>
      <c r="BV227" s="214"/>
      <c r="BW227" s="214"/>
      <c r="BX227" s="214"/>
      <c r="BY227" s="214"/>
      <c r="BZ227" s="214"/>
      <c r="CA227" s="214"/>
      <c r="CB227" s="214"/>
      <c r="CC227" s="214"/>
      <c r="CD227" s="214"/>
      <c r="CE227" s="214"/>
      <c r="CF227" s="214"/>
      <c r="CG227" s="214"/>
      <c r="CH227" s="214"/>
    </row>
    <row r="228" spans="1:86" ht="21" customHeight="1" thickTop="1" thickBot="1" x14ac:dyDescent="0.25">
      <c r="A228" s="364"/>
      <c r="B228" s="293"/>
      <c r="C228" s="87"/>
      <c r="D228" s="656" t="s">
        <v>173</v>
      </c>
      <c r="E228" s="682"/>
      <c r="F228" s="682"/>
      <c r="G228" s="682"/>
      <c r="H228" s="682"/>
      <c r="I228" s="682"/>
      <c r="J228" s="682"/>
      <c r="K228" s="682"/>
      <c r="L228" s="682"/>
      <c r="M228" s="682"/>
      <c r="N228" s="682"/>
      <c r="O228" s="682"/>
      <c r="P228" s="682"/>
      <c r="Q228" s="682"/>
      <c r="R228" s="682"/>
      <c r="S228" s="682"/>
      <c r="T228" s="691"/>
      <c r="U228" s="35">
        <f>SUM(U209:U227)</f>
        <v>0</v>
      </c>
      <c r="V228" s="434">
        <f>SUM(V209:V227)</f>
        <v>90</v>
      </c>
      <c r="X228" s="198"/>
      <c r="Z228" s="217"/>
    </row>
    <row r="229" spans="1:86" ht="21" customHeight="1" thickBot="1" x14ac:dyDescent="0.25">
      <c r="A229" s="355"/>
      <c r="B229" s="298"/>
      <c r="C229" s="405"/>
      <c r="D229" s="658"/>
      <c r="E229" s="681"/>
      <c r="F229" s="698">
        <f>IF(T223="na",30,35)</f>
        <v>35</v>
      </c>
      <c r="G229" s="669"/>
      <c r="H229" s="669"/>
      <c r="I229" s="669"/>
      <c r="J229" s="669"/>
      <c r="K229" s="669"/>
      <c r="L229" s="669"/>
      <c r="M229" s="669"/>
      <c r="N229" s="669"/>
      <c r="O229" s="669"/>
      <c r="P229" s="669"/>
      <c r="Q229" s="669"/>
      <c r="R229" s="669"/>
      <c r="S229" s="669"/>
      <c r="T229" s="669"/>
      <c r="U229" s="669"/>
      <c r="V229" s="670"/>
      <c r="X229" s="197"/>
      <c r="Z229" s="217"/>
    </row>
    <row r="230" spans="1:86" s="1" customFormat="1" ht="30" customHeight="1" thickBot="1" x14ac:dyDescent="0.25">
      <c r="A230" s="353"/>
      <c r="B230" s="403" t="s">
        <v>151</v>
      </c>
      <c r="C230" s="169" t="s">
        <v>404</v>
      </c>
      <c r="D230" s="42"/>
      <c r="E230" s="54"/>
      <c r="F230" s="43"/>
      <c r="G230" s="67"/>
      <c r="H230" s="42"/>
      <c r="I230" s="54"/>
      <c r="J230" s="43"/>
      <c r="K230" s="67"/>
      <c r="L230" s="42" t="s">
        <v>395</v>
      </c>
      <c r="M230" s="54"/>
      <c r="N230" s="43"/>
      <c r="O230" s="67"/>
      <c r="P230" s="42"/>
      <c r="Q230" s="54"/>
      <c r="R230" s="43"/>
      <c r="S230" s="67"/>
      <c r="T230" s="378"/>
      <c r="U230" s="404"/>
      <c r="V230" s="404"/>
      <c r="W230" s="77"/>
      <c r="X230" s="266"/>
      <c r="Y230" s="258"/>
      <c r="Z230" s="217"/>
      <c r="AA230" s="214"/>
      <c r="AB230" s="214"/>
      <c r="AC230" s="214"/>
      <c r="AD230" s="214"/>
      <c r="AE230" s="214"/>
      <c r="AF230" s="214"/>
      <c r="AG230" s="214"/>
      <c r="AH230" s="214"/>
      <c r="AI230" s="214"/>
      <c r="AJ230" s="214"/>
      <c r="AK230" s="214"/>
      <c r="AL230" s="214"/>
      <c r="AM230" s="214"/>
      <c r="AN230" s="214"/>
      <c r="AO230" s="214"/>
      <c r="AP230" s="214"/>
      <c r="AQ230" s="214"/>
      <c r="AR230" s="214"/>
      <c r="AS230" s="214"/>
      <c r="AT230" s="214"/>
      <c r="AU230" s="214"/>
      <c r="AV230" s="214"/>
      <c r="AW230" s="214"/>
      <c r="AX230" s="214"/>
      <c r="AY230" s="214"/>
      <c r="AZ230" s="214"/>
      <c r="BA230" s="214"/>
      <c r="BB230" s="214"/>
      <c r="BC230" s="214"/>
      <c r="BD230" s="214"/>
      <c r="BE230" s="214"/>
      <c r="BF230" s="214"/>
      <c r="BG230" s="214"/>
      <c r="BH230" s="214"/>
      <c r="BI230" s="214"/>
      <c r="BJ230" s="214"/>
      <c r="BK230" s="214"/>
      <c r="BL230" s="214"/>
      <c r="BM230" s="214"/>
      <c r="BN230" s="214"/>
      <c r="BO230" s="214"/>
      <c r="BP230" s="214"/>
      <c r="BQ230" s="214"/>
      <c r="BR230" s="214"/>
      <c r="BS230" s="214"/>
      <c r="BT230" s="214"/>
      <c r="BU230" s="214"/>
      <c r="BV230" s="214"/>
      <c r="BW230" s="214"/>
      <c r="BX230" s="214"/>
      <c r="BY230" s="214"/>
      <c r="BZ230" s="214"/>
      <c r="CA230" s="214"/>
      <c r="CB230" s="214"/>
      <c r="CC230" s="214"/>
      <c r="CD230" s="214"/>
      <c r="CE230" s="214"/>
      <c r="CF230" s="214"/>
      <c r="CG230" s="214"/>
      <c r="CH230" s="214"/>
    </row>
    <row r="231" spans="1:86" s="1" customFormat="1" ht="30" customHeight="1" x14ac:dyDescent="0.2">
      <c r="A231" s="353"/>
      <c r="B231" s="514"/>
      <c r="C231" s="502" t="s">
        <v>688</v>
      </c>
      <c r="D231" s="929"/>
      <c r="E231" s="930"/>
      <c r="F231" s="930"/>
      <c r="G231" s="930"/>
      <c r="H231" s="930"/>
      <c r="I231" s="930"/>
      <c r="J231" s="930"/>
      <c r="K231" s="930"/>
      <c r="L231" s="930"/>
      <c r="M231" s="930"/>
      <c r="N231" s="930"/>
      <c r="O231" s="930"/>
      <c r="P231" s="930"/>
      <c r="Q231" s="930"/>
      <c r="R231" s="930"/>
      <c r="S231" s="930"/>
      <c r="T231" s="930"/>
      <c r="U231" s="930"/>
      <c r="V231" s="931"/>
      <c r="W231" s="78"/>
      <c r="X231" s="269"/>
      <c r="Y231" s="258"/>
      <c r="Z231" s="217"/>
      <c r="AA231" s="214"/>
      <c r="AB231" s="214"/>
      <c r="AC231" s="214"/>
      <c r="AD231" s="214"/>
      <c r="AE231" s="214"/>
      <c r="AF231" s="214"/>
      <c r="AG231" s="214"/>
      <c r="AH231" s="214"/>
      <c r="AI231" s="214"/>
      <c r="AJ231" s="214"/>
      <c r="AK231" s="214"/>
      <c r="AL231" s="214"/>
      <c r="AM231" s="214"/>
      <c r="AN231" s="214"/>
      <c r="AO231" s="214"/>
      <c r="AP231" s="214"/>
      <c r="AQ231" s="214"/>
      <c r="AR231" s="214"/>
      <c r="AS231" s="214"/>
      <c r="AT231" s="214"/>
      <c r="AU231" s="214"/>
      <c r="AV231" s="214"/>
      <c r="AW231" s="214"/>
      <c r="AX231" s="214"/>
      <c r="AY231" s="214"/>
      <c r="AZ231" s="214"/>
      <c r="BA231" s="214"/>
      <c r="BB231" s="214"/>
      <c r="BC231" s="214"/>
      <c r="BD231" s="214"/>
      <c r="BE231" s="214"/>
      <c r="BF231" s="214"/>
      <c r="BG231" s="214"/>
      <c r="BH231" s="214"/>
      <c r="BI231" s="214"/>
      <c r="BJ231" s="214"/>
      <c r="BK231" s="214"/>
      <c r="BL231" s="214"/>
      <c r="BM231" s="214"/>
      <c r="BN231" s="214"/>
      <c r="BO231" s="214"/>
      <c r="BP231" s="214"/>
      <c r="BQ231" s="214"/>
      <c r="BR231" s="214"/>
      <c r="BS231" s="214"/>
      <c r="BT231" s="214"/>
      <c r="BU231" s="214"/>
      <c r="BV231" s="214"/>
      <c r="BW231" s="214"/>
      <c r="BX231" s="214"/>
      <c r="BY231" s="214"/>
      <c r="BZ231" s="214"/>
      <c r="CA231" s="214"/>
      <c r="CB231" s="214"/>
      <c r="CC231" s="214"/>
      <c r="CD231" s="214"/>
      <c r="CE231" s="214"/>
      <c r="CF231" s="214"/>
      <c r="CG231" s="214"/>
      <c r="CH231" s="214"/>
    </row>
    <row r="232" spans="1:86" s="1" customFormat="1" ht="45" customHeight="1" x14ac:dyDescent="0.2">
      <c r="A232" s="373"/>
      <c r="B232" s="249" t="s">
        <v>689</v>
      </c>
      <c r="C232" s="494" t="s">
        <v>750</v>
      </c>
      <c r="D232" s="683"/>
      <c r="E232" s="684"/>
      <c r="F232" s="683"/>
      <c r="G232" s="684"/>
      <c r="H232" s="683"/>
      <c r="I232" s="684"/>
      <c r="J232" s="683"/>
      <c r="K232" s="684"/>
      <c r="L232" s="683"/>
      <c r="M232" s="684"/>
      <c r="N232" s="683"/>
      <c r="O232" s="684"/>
      <c r="P232" s="683"/>
      <c r="Q232" s="684"/>
      <c r="R232" s="683"/>
      <c r="S232" s="684"/>
      <c r="T232" s="499"/>
      <c r="U232" s="117">
        <f>IF(OR(D232="s",F232="s",H232="s",J232="s",L232="s",N232="s",P232="s",R232="s"), 0, IF(OR(D232="a",F232="a",H232="a",J232="a",L232="a",N232="a",P232="a",R232="a"),V232,0))</f>
        <v>0</v>
      </c>
      <c r="V232" s="368">
        <f>IF(T232="na",0,10)</f>
        <v>10</v>
      </c>
      <c r="W232" s="77">
        <f>COUNTIF(D232:S232,"a")+COUNTIF(D232:S232,"s")+COUNTIF(T232,"na")</f>
        <v>0</v>
      </c>
      <c r="X232" s="257"/>
      <c r="Y232" s="258"/>
      <c r="Z232" s="217"/>
      <c r="AA232" s="214"/>
      <c r="AB232" s="214"/>
      <c r="AC232" s="214"/>
      <c r="AD232" s="214"/>
      <c r="AE232" s="214"/>
      <c r="AF232" s="214"/>
      <c r="AG232" s="214"/>
      <c r="AH232" s="214"/>
      <c r="AI232" s="214"/>
      <c r="AJ232" s="214"/>
      <c r="AK232" s="214"/>
      <c r="AL232" s="214"/>
      <c r="AM232" s="214"/>
      <c r="AN232" s="214"/>
      <c r="AO232" s="214"/>
      <c r="AP232" s="214"/>
      <c r="AQ232" s="214"/>
      <c r="AR232" s="214"/>
      <c r="AS232" s="214"/>
      <c r="AT232" s="214"/>
      <c r="AU232" s="214"/>
      <c r="AV232" s="214"/>
      <c r="AW232" s="214"/>
      <c r="AX232" s="214"/>
      <c r="AY232" s="214"/>
      <c r="AZ232" s="214"/>
      <c r="BA232" s="214"/>
      <c r="BB232" s="214"/>
      <c r="BC232" s="214"/>
      <c r="BD232" s="214"/>
      <c r="BE232" s="214"/>
      <c r="BF232" s="214"/>
      <c r="BG232" s="214"/>
      <c r="BH232" s="214"/>
      <c r="BI232" s="214"/>
      <c r="BJ232" s="214"/>
      <c r="BK232" s="214"/>
      <c r="BL232" s="214"/>
      <c r="BM232" s="214"/>
      <c r="BN232" s="214"/>
      <c r="BO232" s="214"/>
      <c r="BP232" s="214"/>
      <c r="BQ232" s="214"/>
      <c r="BR232" s="214"/>
      <c r="BS232" s="214"/>
      <c r="BT232" s="214"/>
      <c r="BU232" s="214"/>
      <c r="BV232" s="214"/>
      <c r="BW232" s="214"/>
      <c r="BX232" s="214"/>
      <c r="BY232" s="214"/>
      <c r="BZ232" s="214"/>
      <c r="CA232" s="214"/>
      <c r="CB232" s="214"/>
      <c r="CC232" s="214"/>
      <c r="CD232" s="214"/>
      <c r="CE232" s="214"/>
      <c r="CF232" s="214"/>
      <c r="CG232" s="214"/>
      <c r="CH232" s="214"/>
    </row>
    <row r="233" spans="1:86" s="1" customFormat="1" ht="30" customHeight="1" x14ac:dyDescent="0.2">
      <c r="A233" s="373"/>
      <c r="B233" s="8"/>
      <c r="C233" s="332" t="s">
        <v>690</v>
      </c>
      <c r="D233" s="885"/>
      <c r="E233" s="886"/>
      <c r="F233" s="886"/>
      <c r="G233" s="886"/>
      <c r="H233" s="886"/>
      <c r="I233" s="886"/>
      <c r="J233" s="886"/>
      <c r="K233" s="886"/>
      <c r="L233" s="886"/>
      <c r="M233" s="886"/>
      <c r="N233" s="886"/>
      <c r="O233" s="886"/>
      <c r="P233" s="886"/>
      <c r="Q233" s="886"/>
      <c r="R233" s="886"/>
      <c r="S233" s="886"/>
      <c r="T233" s="886"/>
      <c r="U233" s="886"/>
      <c r="V233" s="887"/>
      <c r="W233" s="77"/>
      <c r="X233" s="266"/>
      <c r="Y233" s="258"/>
      <c r="Z233" s="217"/>
      <c r="AA233" s="214"/>
      <c r="AB233" s="214"/>
      <c r="AC233" s="214"/>
      <c r="AD233" s="214"/>
      <c r="AE233" s="214"/>
      <c r="AF233" s="214"/>
      <c r="AG233" s="214"/>
      <c r="AH233" s="214"/>
      <c r="AI233" s="214"/>
      <c r="AJ233" s="214"/>
      <c r="AK233" s="214"/>
      <c r="AL233" s="214"/>
      <c r="AM233" s="214"/>
      <c r="AN233" s="214"/>
      <c r="AO233" s="214"/>
      <c r="AP233" s="214"/>
      <c r="AQ233" s="214"/>
      <c r="AR233" s="214"/>
      <c r="AS233" s="214"/>
      <c r="AT233" s="214"/>
      <c r="AU233" s="214"/>
      <c r="AV233" s="214"/>
      <c r="AW233" s="214"/>
      <c r="AX233" s="214"/>
      <c r="AY233" s="214"/>
      <c r="AZ233" s="214"/>
      <c r="BA233" s="214"/>
      <c r="BB233" s="214"/>
      <c r="BC233" s="214"/>
      <c r="BD233" s="214"/>
      <c r="BE233" s="214"/>
      <c r="BF233" s="214"/>
      <c r="BG233" s="214"/>
      <c r="BH233" s="214"/>
      <c r="BI233" s="214"/>
      <c r="BJ233" s="214"/>
      <c r="BK233" s="214"/>
      <c r="BL233" s="214"/>
      <c r="BM233" s="214"/>
      <c r="BN233" s="214"/>
      <c r="BO233" s="214"/>
      <c r="BP233" s="214"/>
      <c r="BQ233" s="214"/>
      <c r="BR233" s="214"/>
      <c r="BS233" s="214"/>
      <c r="BT233" s="214"/>
      <c r="BU233" s="214"/>
      <c r="BV233" s="214"/>
      <c r="BW233" s="214"/>
      <c r="BX233" s="214"/>
      <c r="BY233" s="214"/>
      <c r="BZ233" s="214"/>
      <c r="CA233" s="214"/>
      <c r="CB233" s="214"/>
      <c r="CC233" s="214"/>
      <c r="CD233" s="214"/>
      <c r="CE233" s="214"/>
      <c r="CF233" s="214"/>
      <c r="CG233" s="214"/>
      <c r="CH233" s="214"/>
    </row>
    <row r="234" spans="1:86" s="1" customFormat="1" ht="30" customHeight="1" x14ac:dyDescent="0.2">
      <c r="A234" s="373"/>
      <c r="B234" s="8"/>
      <c r="C234" s="332" t="s">
        <v>751</v>
      </c>
      <c r="D234" s="885"/>
      <c r="E234" s="886"/>
      <c r="F234" s="886"/>
      <c r="G234" s="886"/>
      <c r="H234" s="886"/>
      <c r="I234" s="886"/>
      <c r="J234" s="886"/>
      <c r="K234" s="886"/>
      <c r="L234" s="886"/>
      <c r="M234" s="886"/>
      <c r="N234" s="886"/>
      <c r="O234" s="886"/>
      <c r="P234" s="886"/>
      <c r="Q234" s="886"/>
      <c r="R234" s="886"/>
      <c r="S234" s="886"/>
      <c r="T234" s="886"/>
      <c r="U234" s="886"/>
      <c r="V234" s="887"/>
      <c r="W234" s="77"/>
      <c r="X234" s="266"/>
      <c r="Y234" s="258"/>
      <c r="Z234" s="217"/>
      <c r="AA234" s="214"/>
      <c r="AB234" s="214"/>
      <c r="AC234" s="214"/>
      <c r="AD234" s="214"/>
      <c r="AE234" s="214"/>
      <c r="AF234" s="214"/>
      <c r="AG234" s="214"/>
      <c r="AH234" s="214"/>
      <c r="AI234" s="214"/>
      <c r="AJ234" s="214"/>
      <c r="AK234" s="214"/>
      <c r="AL234" s="214"/>
      <c r="AM234" s="214"/>
      <c r="AN234" s="214"/>
      <c r="AO234" s="214"/>
      <c r="AP234" s="214"/>
      <c r="AQ234" s="214"/>
      <c r="AR234" s="214"/>
      <c r="AS234" s="214"/>
      <c r="AT234" s="214"/>
      <c r="AU234" s="214"/>
      <c r="AV234" s="214"/>
      <c r="AW234" s="214"/>
      <c r="AX234" s="214"/>
      <c r="AY234" s="214"/>
      <c r="AZ234" s="214"/>
      <c r="BA234" s="214"/>
      <c r="BB234" s="214"/>
      <c r="BC234" s="214"/>
      <c r="BD234" s="214"/>
      <c r="BE234" s="214"/>
      <c r="BF234" s="214"/>
      <c r="BG234" s="214"/>
      <c r="BH234" s="214"/>
      <c r="BI234" s="214"/>
      <c r="BJ234" s="214"/>
      <c r="BK234" s="214"/>
      <c r="BL234" s="214"/>
      <c r="BM234" s="214"/>
      <c r="BN234" s="214"/>
      <c r="BO234" s="214"/>
      <c r="BP234" s="214"/>
      <c r="BQ234" s="214"/>
      <c r="BR234" s="214"/>
      <c r="BS234" s="214"/>
      <c r="BT234" s="214"/>
      <c r="BU234" s="214"/>
      <c r="BV234" s="214"/>
      <c r="BW234" s="214"/>
      <c r="BX234" s="214"/>
      <c r="BY234" s="214"/>
      <c r="BZ234" s="214"/>
      <c r="CA234" s="214"/>
      <c r="CB234" s="214"/>
      <c r="CC234" s="214"/>
      <c r="CD234" s="214"/>
      <c r="CE234" s="214"/>
      <c r="CF234" s="214"/>
      <c r="CG234" s="214"/>
      <c r="CH234" s="214"/>
    </row>
    <row r="235" spans="1:86" s="1" customFormat="1" ht="27.95" customHeight="1" x14ac:dyDescent="0.2">
      <c r="A235" s="373"/>
      <c r="B235" s="241" t="s">
        <v>752</v>
      </c>
      <c r="C235" s="142" t="s">
        <v>753</v>
      </c>
      <c r="D235" s="666"/>
      <c r="E235" s="667"/>
      <c r="F235" s="666"/>
      <c r="G235" s="667"/>
      <c r="H235" s="666"/>
      <c r="I235" s="667"/>
      <c r="J235" s="666"/>
      <c r="K235" s="667"/>
      <c r="L235" s="666"/>
      <c r="M235" s="667"/>
      <c r="N235" s="666"/>
      <c r="O235" s="667"/>
      <c r="P235" s="666"/>
      <c r="Q235" s="667"/>
      <c r="R235" s="666"/>
      <c r="S235" s="667"/>
      <c r="T235" s="500" t="str">
        <f>IF(OR('NOx Data Sheet'!G12="5410.13 - 5410.18",T232="na",'NOx Data Sheet'!G9="STEAM TURBINE",'NOx Data Sheet'!G9="GAS TURBINE",'NOx Data Sheet'!G9="DIESEL-ELECTRIC"),"na", "")</f>
        <v/>
      </c>
      <c r="U235" s="116">
        <f t="shared" ref="U235:U243" si="38">IF(OR(D235="s",F235="s",H235="s",J235="s",L235="s",N235="s",P235="s",R235="s"), 0, IF(OR(D235="a",F235="a",H235="a",J235="a",L235="a",N235="a",P235="a",R235="a"),V235,0))</f>
        <v>0</v>
      </c>
      <c r="V235" s="359">
        <f>IF(T235="na",0,10)</f>
        <v>10</v>
      </c>
      <c r="W235" s="77">
        <f>COUNTIF(D235:S235,"a")+COUNTIF(D235:S235,"s")+COUNTIF(T235,"na")</f>
        <v>0</v>
      </c>
      <c r="X235" s="257"/>
      <c r="Y235" s="258"/>
      <c r="Z235" s="217"/>
      <c r="AA235" s="214"/>
      <c r="AB235" s="214"/>
      <c r="AC235" s="214"/>
      <c r="AD235" s="214"/>
      <c r="AE235" s="214"/>
      <c r="AF235" s="214"/>
      <c r="AG235" s="214"/>
      <c r="AH235" s="214"/>
      <c r="AI235" s="214"/>
      <c r="AJ235" s="214"/>
      <c r="AK235" s="214"/>
      <c r="AL235" s="214"/>
      <c r="AM235" s="214"/>
      <c r="AN235" s="214"/>
      <c r="AO235" s="214"/>
      <c r="AP235" s="214"/>
      <c r="AQ235" s="214"/>
      <c r="AR235" s="214"/>
      <c r="AS235" s="214"/>
      <c r="AT235" s="214"/>
      <c r="AU235" s="214"/>
      <c r="AV235" s="214"/>
      <c r="AW235" s="214"/>
      <c r="AX235" s="214"/>
      <c r="AY235" s="214"/>
      <c r="AZ235" s="214"/>
      <c r="BA235" s="214"/>
      <c r="BB235" s="214"/>
      <c r="BC235" s="214"/>
      <c r="BD235" s="214"/>
      <c r="BE235" s="214"/>
      <c r="BF235" s="214"/>
      <c r="BG235" s="214"/>
      <c r="BH235" s="214"/>
      <c r="BI235" s="214"/>
      <c r="BJ235" s="214"/>
      <c r="BK235" s="214"/>
      <c r="BL235" s="214"/>
      <c r="BM235" s="214"/>
      <c r="BN235" s="214"/>
      <c r="BO235" s="214"/>
      <c r="BP235" s="214"/>
      <c r="BQ235" s="214"/>
      <c r="BR235" s="214"/>
      <c r="BS235" s="214"/>
      <c r="BT235" s="214"/>
      <c r="BU235" s="214"/>
      <c r="BV235" s="214"/>
      <c r="BW235" s="214"/>
      <c r="BX235" s="214"/>
      <c r="BY235" s="214"/>
      <c r="BZ235" s="214"/>
      <c r="CA235" s="214"/>
      <c r="CB235" s="214"/>
      <c r="CC235" s="214"/>
      <c r="CD235" s="214"/>
      <c r="CE235" s="214"/>
      <c r="CF235" s="214"/>
      <c r="CG235" s="214"/>
      <c r="CH235" s="214"/>
    </row>
    <row r="236" spans="1:86" s="1" customFormat="1" ht="27.95" customHeight="1" x14ac:dyDescent="0.2">
      <c r="A236" s="373"/>
      <c r="B236" s="241" t="s">
        <v>754</v>
      </c>
      <c r="C236" s="185" t="s">
        <v>755</v>
      </c>
      <c r="D236" s="651"/>
      <c r="E236" s="671"/>
      <c r="F236" s="651"/>
      <c r="G236" s="671"/>
      <c r="H236" s="651"/>
      <c r="I236" s="671"/>
      <c r="J236" s="651"/>
      <c r="K236" s="671"/>
      <c r="L236" s="651"/>
      <c r="M236" s="671"/>
      <c r="N236" s="651"/>
      <c r="O236" s="671"/>
      <c r="P236" s="651"/>
      <c r="Q236" s="671"/>
      <c r="R236" s="651"/>
      <c r="S236" s="671"/>
      <c r="T236" s="499" t="str">
        <f>IF(OR('NOx Data Sheet'!G12="5410.13 - 5410.18",T232="na",'NOx Data Sheet'!G10="STEAM TURBINE",'NOx Data Sheet'!G10="GAS TURBINE",'NOx Data Sheet'!G9="DIESEL-ELECTRIC"),"na", "")</f>
        <v/>
      </c>
      <c r="U236" s="114">
        <f t="shared" si="38"/>
        <v>0</v>
      </c>
      <c r="V236" s="368">
        <f>IF(T236="na",0,10)</f>
        <v>10</v>
      </c>
      <c r="W236" s="77">
        <f>COUNTIF(D236:S236,"a")+COUNTIF(D236:S236,"s")+COUNTIF(T236,"na")</f>
        <v>0</v>
      </c>
      <c r="X236" s="257"/>
      <c r="Y236" s="258"/>
      <c r="Z236" s="217"/>
      <c r="AA236" s="214"/>
      <c r="AB236" s="214"/>
      <c r="AC236" s="214"/>
      <c r="AD236" s="214"/>
      <c r="AE236" s="214"/>
      <c r="AF236" s="214"/>
      <c r="AG236" s="214"/>
      <c r="AH236" s="214"/>
      <c r="AI236" s="214"/>
      <c r="AJ236" s="214"/>
      <c r="AK236" s="214"/>
      <c r="AL236" s="214"/>
      <c r="AM236" s="214"/>
      <c r="AN236" s="214"/>
      <c r="AO236" s="214"/>
      <c r="AP236" s="214"/>
      <c r="AQ236" s="214"/>
      <c r="AR236" s="214"/>
      <c r="AS236" s="214"/>
      <c r="AT236" s="214"/>
      <c r="AU236" s="214"/>
      <c r="AV236" s="214"/>
      <c r="AW236" s="214"/>
      <c r="AX236" s="214"/>
      <c r="AY236" s="214"/>
      <c r="AZ236" s="214"/>
      <c r="BA236" s="214"/>
      <c r="BB236" s="214"/>
      <c r="BC236" s="214"/>
      <c r="BD236" s="214"/>
      <c r="BE236" s="214"/>
      <c r="BF236" s="214"/>
      <c r="BG236" s="214"/>
      <c r="BH236" s="214"/>
      <c r="BI236" s="214"/>
      <c r="BJ236" s="214"/>
      <c r="BK236" s="214"/>
      <c r="BL236" s="214"/>
      <c r="BM236" s="214"/>
      <c r="BN236" s="214"/>
      <c r="BO236" s="214"/>
      <c r="BP236" s="214"/>
      <c r="BQ236" s="214"/>
      <c r="BR236" s="214"/>
      <c r="BS236" s="214"/>
      <c r="BT236" s="214"/>
      <c r="BU236" s="214"/>
      <c r="BV236" s="214"/>
      <c r="BW236" s="214"/>
      <c r="BX236" s="214"/>
      <c r="BY236" s="214"/>
      <c r="BZ236" s="214"/>
      <c r="CA236" s="214"/>
      <c r="CB236" s="214"/>
      <c r="CC236" s="214"/>
      <c r="CD236" s="214"/>
      <c r="CE236" s="214"/>
      <c r="CF236" s="214"/>
      <c r="CG236" s="214"/>
      <c r="CH236" s="214"/>
    </row>
    <row r="237" spans="1:86" s="1" customFormat="1" ht="30" customHeight="1" x14ac:dyDescent="0.2">
      <c r="A237" s="373"/>
      <c r="B237" s="8"/>
      <c r="C237" s="332" t="s">
        <v>756</v>
      </c>
      <c r="D237" s="885"/>
      <c r="E237" s="886"/>
      <c r="F237" s="886"/>
      <c r="G237" s="886"/>
      <c r="H237" s="886"/>
      <c r="I237" s="886"/>
      <c r="J237" s="886"/>
      <c r="K237" s="886"/>
      <c r="L237" s="886"/>
      <c r="M237" s="886"/>
      <c r="N237" s="886"/>
      <c r="O237" s="886"/>
      <c r="P237" s="886"/>
      <c r="Q237" s="886"/>
      <c r="R237" s="886"/>
      <c r="S237" s="886"/>
      <c r="T237" s="886"/>
      <c r="U237" s="886"/>
      <c r="V237" s="887"/>
      <c r="W237" s="77"/>
      <c r="X237" s="266"/>
      <c r="Y237" s="258"/>
      <c r="Z237" s="217"/>
      <c r="AA237" s="214"/>
      <c r="AB237" s="214"/>
      <c r="AC237" s="214"/>
      <c r="AD237" s="214"/>
      <c r="AE237" s="214"/>
      <c r="AF237" s="214"/>
      <c r="AG237" s="214"/>
      <c r="AH237" s="214"/>
      <c r="AI237" s="214"/>
      <c r="AJ237" s="214"/>
      <c r="AK237" s="214"/>
      <c r="AL237" s="214"/>
      <c r="AM237" s="214"/>
      <c r="AN237" s="214"/>
      <c r="AO237" s="214"/>
      <c r="AP237" s="214"/>
      <c r="AQ237" s="214"/>
      <c r="AR237" s="214"/>
      <c r="AS237" s="214"/>
      <c r="AT237" s="214"/>
      <c r="AU237" s="214"/>
      <c r="AV237" s="214"/>
      <c r="AW237" s="214"/>
      <c r="AX237" s="214"/>
      <c r="AY237" s="214"/>
      <c r="AZ237" s="214"/>
      <c r="BA237" s="214"/>
      <c r="BB237" s="214"/>
      <c r="BC237" s="214"/>
      <c r="BD237" s="214"/>
      <c r="BE237" s="214"/>
      <c r="BF237" s="214"/>
      <c r="BG237" s="214"/>
      <c r="BH237" s="214"/>
      <c r="BI237" s="214"/>
      <c r="BJ237" s="214"/>
      <c r="BK237" s="214"/>
      <c r="BL237" s="214"/>
      <c r="BM237" s="214"/>
      <c r="BN237" s="214"/>
      <c r="BO237" s="214"/>
      <c r="BP237" s="214"/>
      <c r="BQ237" s="214"/>
      <c r="BR237" s="214"/>
      <c r="BS237" s="214"/>
      <c r="BT237" s="214"/>
      <c r="BU237" s="214"/>
      <c r="BV237" s="214"/>
      <c r="BW237" s="214"/>
      <c r="BX237" s="214"/>
      <c r="BY237" s="214"/>
      <c r="BZ237" s="214"/>
      <c r="CA237" s="214"/>
      <c r="CB237" s="214"/>
      <c r="CC237" s="214"/>
      <c r="CD237" s="214"/>
      <c r="CE237" s="214"/>
      <c r="CF237" s="214"/>
      <c r="CG237" s="214"/>
      <c r="CH237" s="214"/>
    </row>
    <row r="238" spans="1:86" s="1" customFormat="1" ht="27.95" customHeight="1" x14ac:dyDescent="0.2">
      <c r="A238" s="373"/>
      <c r="B238" s="241" t="s">
        <v>757</v>
      </c>
      <c r="C238" s="494" t="s">
        <v>758</v>
      </c>
      <c r="D238" s="666"/>
      <c r="E238" s="667"/>
      <c r="F238" s="666"/>
      <c r="G238" s="667"/>
      <c r="H238" s="666"/>
      <c r="I238" s="667"/>
      <c r="J238" s="666"/>
      <c r="K238" s="667"/>
      <c r="L238" s="666"/>
      <c r="M238" s="667"/>
      <c r="N238" s="666"/>
      <c r="O238" s="667"/>
      <c r="P238" s="666"/>
      <c r="Q238" s="667"/>
      <c r="R238" s="666"/>
      <c r="S238" s="667"/>
      <c r="T238" s="500" t="str">
        <f>IF(OR('NOx Data Sheet'!G12="5410.11 - 5410.12",T232="na",'NOx Data Sheet'!G9="STEAM TURBINE",'NOx Data Sheet'!G9="GAS TURBINE",'NOx Data Sheet'!G9="DIESEL-ELECTRIC"),"na","")</f>
        <v/>
      </c>
      <c r="U238" s="116">
        <f t="shared" si="38"/>
        <v>0</v>
      </c>
      <c r="V238" s="359">
        <f>IF(T238="na",0,5)</f>
        <v>5</v>
      </c>
      <c r="W238" s="77">
        <f>IF(OR(COUNTIF(D239:S240,"a")+COUNTIF(D239:S240,"s")+COUNTIF(T239:T240,"na")&gt;0),0,(COUNTIF(D238:S238,"a")+COUNTIF(D238:S238,"s")+COUNTIF(T238,"na")))</f>
        <v>0</v>
      </c>
      <c r="X238" s="257"/>
      <c r="Y238" s="258"/>
      <c r="Z238" s="217"/>
      <c r="AA238" s="214"/>
      <c r="AB238" s="214"/>
      <c r="AC238" s="214"/>
      <c r="AD238" s="214"/>
      <c r="AE238" s="214"/>
      <c r="AF238" s="214"/>
      <c r="AG238" s="214"/>
      <c r="AH238" s="214"/>
      <c r="AI238" s="214"/>
      <c r="AJ238" s="214"/>
      <c r="AK238" s="214"/>
      <c r="AL238" s="214"/>
      <c r="AM238" s="214"/>
      <c r="AN238" s="214"/>
      <c r="AO238" s="214"/>
      <c r="AP238" s="214"/>
      <c r="AQ238" s="214"/>
      <c r="AR238" s="214"/>
      <c r="AS238" s="214"/>
      <c r="AT238" s="214"/>
      <c r="AU238" s="214"/>
      <c r="AV238" s="214"/>
      <c r="AW238" s="214"/>
      <c r="AX238" s="214"/>
      <c r="AY238" s="214"/>
      <c r="AZ238" s="214"/>
      <c r="BA238" s="214"/>
      <c r="BB238" s="214"/>
      <c r="BC238" s="214"/>
      <c r="BD238" s="214"/>
      <c r="BE238" s="214"/>
      <c r="BF238" s="214"/>
      <c r="BG238" s="214"/>
      <c r="BH238" s="214"/>
      <c r="BI238" s="214"/>
      <c r="BJ238" s="214"/>
      <c r="BK238" s="214"/>
      <c r="BL238" s="214"/>
      <c r="BM238" s="214"/>
      <c r="BN238" s="214"/>
      <c r="BO238" s="214"/>
      <c r="BP238" s="214"/>
      <c r="BQ238" s="214"/>
      <c r="BR238" s="214"/>
      <c r="BS238" s="214"/>
      <c r="BT238" s="214"/>
      <c r="BU238" s="214"/>
      <c r="BV238" s="214"/>
      <c r="BW238" s="214"/>
      <c r="BX238" s="214"/>
      <c r="BY238" s="214"/>
      <c r="BZ238" s="214"/>
      <c r="CA238" s="214"/>
      <c r="CB238" s="214"/>
      <c r="CC238" s="214"/>
      <c r="CD238" s="214"/>
      <c r="CE238" s="214"/>
      <c r="CF238" s="214"/>
      <c r="CG238" s="214"/>
      <c r="CH238" s="214"/>
    </row>
    <row r="239" spans="1:86" s="1" customFormat="1" ht="45" customHeight="1" x14ac:dyDescent="0.2">
      <c r="A239" s="373"/>
      <c r="B239" s="241" t="s">
        <v>759</v>
      </c>
      <c r="C239" s="516" t="s">
        <v>760</v>
      </c>
      <c r="D239" s="639"/>
      <c r="E239" s="663"/>
      <c r="F239" s="639"/>
      <c r="G239" s="663"/>
      <c r="H239" s="639"/>
      <c r="I239" s="663"/>
      <c r="J239" s="639"/>
      <c r="K239" s="663"/>
      <c r="L239" s="639"/>
      <c r="M239" s="663"/>
      <c r="N239" s="639"/>
      <c r="O239" s="663"/>
      <c r="P239" s="639"/>
      <c r="Q239" s="663"/>
      <c r="R239" s="639"/>
      <c r="S239" s="663"/>
      <c r="T239" s="488"/>
      <c r="U239" s="517">
        <f t="shared" si="38"/>
        <v>0</v>
      </c>
      <c r="V239" s="360">
        <f>IF(T238="na",0,10)</f>
        <v>10</v>
      </c>
      <c r="W239" s="77">
        <f>IF(OR(COUNTIF(D238:S238,"a")+COUNTIF(D238:S238,"s")+COUNTIF(T238:T238,"na")+COUNTIF(D240:S240,"a")+COUNTIF(D240:S240,"s")+COUNTIF(T240:T240,"na")&gt;0),0,(COUNTIF(D239:S239,"a")+COUNTIF(D239:S239,"s")+COUNTIF(T239,"na")))</f>
        <v>0</v>
      </c>
      <c r="X239" s="257"/>
      <c r="Y239" s="258"/>
      <c r="Z239" s="217"/>
      <c r="AA239" s="214"/>
      <c r="AB239" s="214"/>
      <c r="AC239" s="214"/>
      <c r="AD239" s="214"/>
      <c r="AE239" s="214"/>
      <c r="AF239" s="214"/>
      <c r="AG239" s="214"/>
      <c r="AH239" s="214"/>
      <c r="AI239" s="214"/>
      <c r="AJ239" s="214"/>
      <c r="AK239" s="214"/>
      <c r="AL239" s="214"/>
      <c r="AM239" s="214"/>
      <c r="AN239" s="214"/>
      <c r="AO239" s="214"/>
      <c r="AP239" s="214"/>
      <c r="AQ239" s="214"/>
      <c r="AR239" s="214"/>
      <c r="AS239" s="214"/>
      <c r="AT239" s="214"/>
      <c r="AU239" s="214"/>
      <c r="AV239" s="214"/>
      <c r="AW239" s="214"/>
      <c r="AX239" s="214"/>
      <c r="AY239" s="214"/>
      <c r="AZ239" s="214"/>
      <c r="BA239" s="214"/>
      <c r="BB239" s="214"/>
      <c r="BC239" s="214"/>
      <c r="BD239" s="214"/>
      <c r="BE239" s="214"/>
      <c r="BF239" s="214"/>
      <c r="BG239" s="214"/>
      <c r="BH239" s="214"/>
      <c r="BI239" s="214"/>
      <c r="BJ239" s="214"/>
      <c r="BK239" s="214"/>
      <c r="BL239" s="214"/>
      <c r="BM239" s="214"/>
      <c r="BN239" s="214"/>
      <c r="BO239" s="214"/>
      <c r="BP239" s="214"/>
      <c r="BQ239" s="214"/>
      <c r="BR239" s="214"/>
      <c r="BS239" s="214"/>
      <c r="BT239" s="214"/>
      <c r="BU239" s="214"/>
      <c r="BV239" s="214"/>
      <c r="BW239" s="214"/>
      <c r="BX239" s="214"/>
      <c r="BY239" s="214"/>
      <c r="BZ239" s="214"/>
      <c r="CA239" s="214"/>
      <c r="CB239" s="214"/>
      <c r="CC239" s="214"/>
      <c r="CD239" s="214"/>
      <c r="CE239" s="214"/>
      <c r="CF239" s="214"/>
      <c r="CG239" s="214"/>
      <c r="CH239" s="214"/>
    </row>
    <row r="240" spans="1:86" s="1" customFormat="1" ht="45" customHeight="1" x14ac:dyDescent="0.2">
      <c r="A240" s="373"/>
      <c r="B240" s="241" t="s">
        <v>761</v>
      </c>
      <c r="C240" s="516" t="s">
        <v>762</v>
      </c>
      <c r="D240" s="639"/>
      <c r="E240" s="663"/>
      <c r="F240" s="639"/>
      <c r="G240" s="663"/>
      <c r="H240" s="639"/>
      <c r="I240" s="663"/>
      <c r="J240" s="639"/>
      <c r="K240" s="663"/>
      <c r="L240" s="639"/>
      <c r="M240" s="663"/>
      <c r="N240" s="639"/>
      <c r="O240" s="663"/>
      <c r="P240" s="639"/>
      <c r="Q240" s="663"/>
      <c r="R240" s="639"/>
      <c r="S240" s="663"/>
      <c r="T240" s="488"/>
      <c r="U240" s="517">
        <f t="shared" si="38"/>
        <v>0</v>
      </c>
      <c r="V240" s="360">
        <f>IF(T238="na",0,15)</f>
        <v>15</v>
      </c>
      <c r="W240" s="77">
        <f>IF(OR(COUNTIF(D238:S239,"a")+COUNTIF(D238:S239,"s")+COUNTIF(T238:T239,"na")&gt;0),0,(COUNTIF(D240:S240,"a")+COUNTIF(D240:S240,"s")+COUNTIF(T240,"na")))</f>
        <v>0</v>
      </c>
      <c r="X240" s="257"/>
      <c r="Y240" s="258"/>
      <c r="Z240" s="217"/>
      <c r="AA240" s="214"/>
      <c r="AB240" s="214"/>
      <c r="AC240" s="214"/>
      <c r="AD240" s="214"/>
      <c r="AE240" s="214"/>
      <c r="AF240" s="214"/>
      <c r="AG240" s="214"/>
      <c r="AH240" s="214"/>
      <c r="AI240" s="214"/>
      <c r="AJ240" s="214"/>
      <c r="AK240" s="214"/>
      <c r="AL240" s="214"/>
      <c r="AM240" s="214"/>
      <c r="AN240" s="214"/>
      <c r="AO240" s="214"/>
      <c r="AP240" s="214"/>
      <c r="AQ240" s="214"/>
      <c r="AR240" s="214"/>
      <c r="AS240" s="214"/>
      <c r="AT240" s="214"/>
      <c r="AU240" s="214"/>
      <c r="AV240" s="214"/>
      <c r="AW240" s="214"/>
      <c r="AX240" s="214"/>
      <c r="AY240" s="214"/>
      <c r="AZ240" s="214"/>
      <c r="BA240" s="214"/>
      <c r="BB240" s="214"/>
      <c r="BC240" s="214"/>
      <c r="BD240" s="214"/>
      <c r="BE240" s="214"/>
      <c r="BF240" s="214"/>
      <c r="BG240" s="214"/>
      <c r="BH240" s="214"/>
      <c r="BI240" s="214"/>
      <c r="BJ240" s="214"/>
      <c r="BK240" s="214"/>
      <c r="BL240" s="214"/>
      <c r="BM240" s="214"/>
      <c r="BN240" s="214"/>
      <c r="BO240" s="214"/>
      <c r="BP240" s="214"/>
      <c r="BQ240" s="214"/>
      <c r="BR240" s="214"/>
      <c r="BS240" s="214"/>
      <c r="BT240" s="214"/>
      <c r="BU240" s="214"/>
      <c r="BV240" s="214"/>
      <c r="BW240" s="214"/>
      <c r="BX240" s="214"/>
      <c r="BY240" s="214"/>
      <c r="BZ240" s="214"/>
      <c r="CA240" s="214"/>
      <c r="CB240" s="214"/>
      <c r="CC240" s="214"/>
      <c r="CD240" s="214"/>
      <c r="CE240" s="214"/>
      <c r="CF240" s="214"/>
      <c r="CG240" s="214"/>
      <c r="CH240" s="214"/>
    </row>
    <row r="241" spans="1:86" s="1" customFormat="1" ht="27.95" customHeight="1" x14ac:dyDescent="0.2">
      <c r="A241" s="373"/>
      <c r="B241" s="241" t="s">
        <v>763</v>
      </c>
      <c r="C241" s="185" t="s">
        <v>764</v>
      </c>
      <c r="D241" s="639"/>
      <c r="E241" s="663"/>
      <c r="F241" s="639"/>
      <c r="G241" s="663"/>
      <c r="H241" s="639"/>
      <c r="I241" s="663"/>
      <c r="J241" s="639"/>
      <c r="K241" s="663"/>
      <c r="L241" s="639"/>
      <c r="M241" s="663"/>
      <c r="N241" s="639"/>
      <c r="O241" s="663"/>
      <c r="P241" s="639"/>
      <c r="Q241" s="663"/>
      <c r="R241" s="639"/>
      <c r="S241" s="663"/>
      <c r="T241" s="503" t="str">
        <f>IF(OR('NOx Data Sheet'!G12="5410.11 - 5410.12",T232="na",'NOx Data Sheet'!G10="STEAM TURBINE",'NOx Data Sheet'!G10="GAS TURBINE",'NOx Data Sheet'!G9="DIESEL-ELECTRIC"),"na", "")</f>
        <v/>
      </c>
      <c r="U241" s="112">
        <f t="shared" si="38"/>
        <v>0</v>
      </c>
      <c r="V241" s="360">
        <f>IF(T241="na",0,5)</f>
        <v>5</v>
      </c>
      <c r="W241" s="77">
        <f>IF(OR(COUNTIF(D242:S243,"a")+COUNTIF(D242:S243,"s")+COUNTIF(T242:T243,"na")&gt;0),0,(COUNTIF(D241:S241,"a")+COUNTIF(D241:S241,"s")+COUNTIF(T241,"na")))</f>
        <v>0</v>
      </c>
      <c r="X241" s="257"/>
      <c r="Y241" s="258"/>
      <c r="Z241" s="217"/>
      <c r="AA241" s="214"/>
      <c r="AB241" s="214"/>
      <c r="AC241" s="214"/>
      <c r="AD241" s="214"/>
      <c r="AE241" s="214"/>
      <c r="AF241" s="214"/>
      <c r="AG241" s="214"/>
      <c r="AH241" s="214"/>
      <c r="AI241" s="214"/>
      <c r="AJ241" s="214"/>
      <c r="AK241" s="214"/>
      <c r="AL241" s="214"/>
      <c r="AM241" s="214"/>
      <c r="AN241" s="214"/>
      <c r="AO241" s="214"/>
      <c r="AP241" s="214"/>
      <c r="AQ241" s="214"/>
      <c r="AR241" s="214"/>
      <c r="AS241" s="214"/>
      <c r="AT241" s="214"/>
      <c r="AU241" s="214"/>
      <c r="AV241" s="214"/>
      <c r="AW241" s="214"/>
      <c r="AX241" s="214"/>
      <c r="AY241" s="214"/>
      <c r="AZ241" s="214"/>
      <c r="BA241" s="214"/>
      <c r="BB241" s="214"/>
      <c r="BC241" s="214"/>
      <c r="BD241" s="214"/>
      <c r="BE241" s="214"/>
      <c r="BF241" s="214"/>
      <c r="BG241" s="214"/>
      <c r="BH241" s="214"/>
      <c r="BI241" s="214"/>
      <c r="BJ241" s="214"/>
      <c r="BK241" s="214"/>
      <c r="BL241" s="214"/>
      <c r="BM241" s="214"/>
      <c r="BN241" s="214"/>
      <c r="BO241" s="214"/>
      <c r="BP241" s="214"/>
      <c r="BQ241" s="214"/>
      <c r="BR241" s="214"/>
      <c r="BS241" s="214"/>
      <c r="BT241" s="214"/>
      <c r="BU241" s="214"/>
      <c r="BV241" s="214"/>
      <c r="BW241" s="214"/>
      <c r="BX241" s="214"/>
      <c r="BY241" s="214"/>
      <c r="BZ241" s="214"/>
      <c r="CA241" s="214"/>
      <c r="CB241" s="214"/>
      <c r="CC241" s="214"/>
      <c r="CD241" s="214"/>
      <c r="CE241" s="214"/>
      <c r="CF241" s="214"/>
      <c r="CG241" s="214"/>
      <c r="CH241" s="214"/>
    </row>
    <row r="242" spans="1:86" s="1" customFormat="1" ht="45" customHeight="1" x14ac:dyDescent="0.2">
      <c r="A242" s="373"/>
      <c r="B242" s="241" t="s">
        <v>765</v>
      </c>
      <c r="C242" s="516" t="s">
        <v>766</v>
      </c>
      <c r="D242" s="639"/>
      <c r="E242" s="663"/>
      <c r="F242" s="639"/>
      <c r="G242" s="663"/>
      <c r="H242" s="639"/>
      <c r="I242" s="663"/>
      <c r="J242" s="639"/>
      <c r="K242" s="663"/>
      <c r="L242" s="639"/>
      <c r="M242" s="663"/>
      <c r="N242" s="639"/>
      <c r="O242" s="663"/>
      <c r="P242" s="639"/>
      <c r="Q242" s="663"/>
      <c r="R242" s="639"/>
      <c r="S242" s="663"/>
      <c r="T242" s="488"/>
      <c r="U242" s="517">
        <f t="shared" si="38"/>
        <v>0</v>
      </c>
      <c r="V242" s="360">
        <f>IF(T241="na",0,10)</f>
        <v>10</v>
      </c>
      <c r="W242" s="77">
        <f>IF(OR(COUNTIF(D241:S241,"a")+COUNTIF(D241:S241,"s")+COUNTIF(T241:T241,"na")+COUNTIF(D243:S243,"a")+COUNTIF(D243:S243,"s")+COUNTIF(T243:T243,"na")&gt;0),0,(COUNTIF(D242:S242,"a")+COUNTIF(D242:S242,"s")+COUNTIF(T242,"na")))</f>
        <v>0</v>
      </c>
      <c r="X242" s="257"/>
      <c r="Y242" s="258"/>
      <c r="Z242" s="217"/>
      <c r="AA242" s="214"/>
      <c r="AB242" s="214"/>
      <c r="AC242" s="214"/>
      <c r="AD242" s="214"/>
      <c r="AE242" s="214"/>
      <c r="AF242" s="214"/>
      <c r="AG242" s="214"/>
      <c r="AH242" s="214"/>
      <c r="AI242" s="214"/>
      <c r="AJ242" s="214"/>
      <c r="AK242" s="214"/>
      <c r="AL242" s="214"/>
      <c r="AM242" s="214"/>
      <c r="AN242" s="214"/>
      <c r="AO242" s="214"/>
      <c r="AP242" s="214"/>
      <c r="AQ242" s="214"/>
      <c r="AR242" s="214"/>
      <c r="AS242" s="214"/>
      <c r="AT242" s="214"/>
      <c r="AU242" s="214"/>
      <c r="AV242" s="214"/>
      <c r="AW242" s="214"/>
      <c r="AX242" s="214"/>
      <c r="AY242" s="214"/>
      <c r="AZ242" s="214"/>
      <c r="BA242" s="214"/>
      <c r="BB242" s="214"/>
      <c r="BC242" s="214"/>
      <c r="BD242" s="214"/>
      <c r="BE242" s="214"/>
      <c r="BF242" s="214"/>
      <c r="BG242" s="214"/>
      <c r="BH242" s="214"/>
      <c r="BI242" s="214"/>
      <c r="BJ242" s="214"/>
      <c r="BK242" s="214"/>
      <c r="BL242" s="214"/>
      <c r="BM242" s="214"/>
      <c r="BN242" s="214"/>
      <c r="BO242" s="214"/>
      <c r="BP242" s="214"/>
      <c r="BQ242" s="214"/>
      <c r="BR242" s="214"/>
      <c r="BS242" s="214"/>
      <c r="BT242" s="214"/>
      <c r="BU242" s="214"/>
      <c r="BV242" s="214"/>
      <c r="BW242" s="214"/>
      <c r="BX242" s="214"/>
      <c r="BY242" s="214"/>
      <c r="BZ242" s="214"/>
      <c r="CA242" s="214"/>
      <c r="CB242" s="214"/>
      <c r="CC242" s="214"/>
      <c r="CD242" s="214"/>
      <c r="CE242" s="214"/>
      <c r="CF242" s="214"/>
      <c r="CG242" s="214"/>
      <c r="CH242" s="214"/>
    </row>
    <row r="243" spans="1:86" s="1" customFormat="1" ht="45" customHeight="1" x14ac:dyDescent="0.2">
      <c r="A243" s="373"/>
      <c r="B243" s="241" t="s">
        <v>767</v>
      </c>
      <c r="C243" s="516" t="s">
        <v>768</v>
      </c>
      <c r="D243" s="651"/>
      <c r="E243" s="671"/>
      <c r="F243" s="651"/>
      <c r="G243" s="671"/>
      <c r="H243" s="651"/>
      <c r="I243" s="671"/>
      <c r="J243" s="651"/>
      <c r="K243" s="671"/>
      <c r="L243" s="651"/>
      <c r="M243" s="671"/>
      <c r="N243" s="651"/>
      <c r="O243" s="671"/>
      <c r="P243" s="651"/>
      <c r="Q243" s="671"/>
      <c r="R243" s="651"/>
      <c r="S243" s="671"/>
      <c r="T243" s="583"/>
      <c r="U243" s="518">
        <f t="shared" si="38"/>
        <v>0</v>
      </c>
      <c r="V243" s="401">
        <f>IF(T241="na",0,15)</f>
        <v>15</v>
      </c>
      <c r="W243" s="77">
        <f>IF(OR(COUNTIF(D241:S242,"a")+COUNTIF(D241:S242,"s")+COUNTIF(T241:T242,"na")&gt;0),0,(COUNTIF(D243:S243,"a")+COUNTIF(D243:S243,"s")+COUNTIF(T243,"na")))</f>
        <v>0</v>
      </c>
      <c r="X243" s="257"/>
      <c r="Y243" s="258"/>
      <c r="Z243" s="217"/>
      <c r="AA243" s="214"/>
      <c r="AB243" s="214"/>
      <c r="AC243" s="214"/>
      <c r="AD243" s="214"/>
      <c r="AE243" s="214"/>
      <c r="AF243" s="214"/>
      <c r="AG243" s="214"/>
      <c r="AH243" s="214"/>
      <c r="AI243" s="214"/>
      <c r="AJ243" s="214"/>
      <c r="AK243" s="214"/>
      <c r="AL243" s="214"/>
      <c r="AM243" s="214"/>
      <c r="AN243" s="214"/>
      <c r="AO243" s="214"/>
      <c r="AP243" s="214"/>
      <c r="AQ243" s="214"/>
      <c r="AR243" s="214"/>
      <c r="AS243" s="214"/>
      <c r="AT243" s="214"/>
      <c r="AU243" s="214"/>
      <c r="AV243" s="214"/>
      <c r="AW243" s="214"/>
      <c r="AX243" s="214"/>
      <c r="AY243" s="214"/>
      <c r="AZ243" s="214"/>
      <c r="BA243" s="214"/>
      <c r="BB243" s="214"/>
      <c r="BC243" s="214"/>
      <c r="BD243" s="214"/>
      <c r="BE243" s="214"/>
      <c r="BF243" s="214"/>
      <c r="BG243" s="214"/>
      <c r="BH243" s="214"/>
      <c r="BI243" s="214"/>
      <c r="BJ243" s="214"/>
      <c r="BK243" s="214"/>
      <c r="BL243" s="214"/>
      <c r="BM243" s="214"/>
      <c r="BN243" s="214"/>
      <c r="BO243" s="214"/>
      <c r="BP243" s="214"/>
      <c r="BQ243" s="214"/>
      <c r="BR243" s="214"/>
      <c r="BS243" s="214"/>
      <c r="BT243" s="214"/>
      <c r="BU243" s="214"/>
      <c r="BV243" s="214"/>
      <c r="BW243" s="214"/>
      <c r="BX243" s="214"/>
      <c r="BY243" s="214"/>
      <c r="BZ243" s="214"/>
      <c r="CA243" s="214"/>
      <c r="CB243" s="214"/>
      <c r="CC243" s="214"/>
      <c r="CD243" s="214"/>
      <c r="CE243" s="214"/>
      <c r="CF243" s="214"/>
      <c r="CG243" s="214"/>
      <c r="CH243" s="214"/>
    </row>
    <row r="244" spans="1:86" s="1" customFormat="1" ht="30" customHeight="1" x14ac:dyDescent="0.2">
      <c r="A244" s="373"/>
      <c r="B244" s="8"/>
      <c r="C244" s="332" t="s">
        <v>987</v>
      </c>
      <c r="D244" s="885"/>
      <c r="E244" s="886"/>
      <c r="F244" s="886"/>
      <c r="G244" s="886"/>
      <c r="H244" s="886"/>
      <c r="I244" s="886"/>
      <c r="J244" s="886"/>
      <c r="K244" s="886"/>
      <c r="L244" s="886"/>
      <c r="M244" s="886"/>
      <c r="N244" s="886"/>
      <c r="O244" s="886"/>
      <c r="P244" s="886"/>
      <c r="Q244" s="886"/>
      <c r="R244" s="886"/>
      <c r="S244" s="886"/>
      <c r="T244" s="886"/>
      <c r="U244" s="886"/>
      <c r="V244" s="887"/>
      <c r="W244" s="77"/>
      <c r="X244" s="266"/>
      <c r="Y244" s="258"/>
      <c r="Z244" s="217"/>
      <c r="AA244" s="214"/>
      <c r="AB244" s="214"/>
      <c r="AC244" s="214"/>
      <c r="AD244" s="214"/>
      <c r="AE244" s="214"/>
      <c r="AF244" s="214"/>
      <c r="AG244" s="214"/>
      <c r="AH244" s="214"/>
      <c r="AI244" s="214"/>
      <c r="AJ244" s="214"/>
      <c r="AK244" s="214"/>
      <c r="AL244" s="214"/>
      <c r="AM244" s="214"/>
      <c r="AN244" s="214"/>
      <c r="AO244" s="214"/>
      <c r="AP244" s="214"/>
      <c r="AQ244" s="214"/>
      <c r="AR244" s="214"/>
      <c r="AS244" s="214"/>
      <c r="AT244" s="214"/>
      <c r="AU244" s="214"/>
      <c r="AV244" s="214"/>
      <c r="AW244" s="214"/>
      <c r="AX244" s="214"/>
      <c r="AY244" s="214"/>
      <c r="AZ244" s="214"/>
      <c r="BA244" s="214"/>
      <c r="BB244" s="214"/>
      <c r="BC244" s="214"/>
      <c r="BD244" s="214"/>
      <c r="BE244" s="214"/>
      <c r="BF244" s="214"/>
      <c r="BG244" s="214"/>
      <c r="BH244" s="214"/>
      <c r="BI244" s="214"/>
      <c r="BJ244" s="214"/>
      <c r="BK244" s="214"/>
      <c r="BL244" s="214"/>
      <c r="BM244" s="214"/>
      <c r="BN244" s="214"/>
      <c r="BO244" s="214"/>
      <c r="BP244" s="214"/>
      <c r="BQ244" s="214"/>
      <c r="BR244" s="214"/>
      <c r="BS244" s="214"/>
      <c r="BT244" s="214"/>
      <c r="BU244" s="214"/>
      <c r="BV244" s="214"/>
      <c r="BW244" s="214"/>
      <c r="BX244" s="214"/>
      <c r="BY244" s="214"/>
      <c r="BZ244" s="214"/>
      <c r="CA244" s="214"/>
      <c r="CB244" s="214"/>
      <c r="CC244" s="214"/>
      <c r="CD244" s="214"/>
      <c r="CE244" s="214"/>
      <c r="CF244" s="214"/>
      <c r="CG244" s="214"/>
      <c r="CH244" s="214"/>
    </row>
    <row r="245" spans="1:86" s="1" customFormat="1" ht="45" customHeight="1" x14ac:dyDescent="0.2">
      <c r="A245" s="373"/>
      <c r="B245" s="249" t="s">
        <v>988</v>
      </c>
      <c r="C245" s="136" t="s">
        <v>1048</v>
      </c>
      <c r="D245" s="639"/>
      <c r="E245" s="663"/>
      <c r="F245" s="639"/>
      <c r="G245" s="663"/>
      <c r="H245" s="639"/>
      <c r="I245" s="663"/>
      <c r="J245" s="639"/>
      <c r="K245" s="663"/>
      <c r="L245" s="639"/>
      <c r="M245" s="663"/>
      <c r="N245" s="639"/>
      <c r="O245" s="663"/>
      <c r="P245" s="639"/>
      <c r="Q245" s="663"/>
      <c r="R245" s="639"/>
      <c r="S245" s="663"/>
      <c r="T245" s="503" t="str">
        <f>IF(T232="na","na","")</f>
        <v/>
      </c>
      <c r="U245" s="112">
        <f>IF(OR(D245="s",F245="s",H245="s",J245="s",L245="s",N245="s",P245="s",R245="s"), 0, IF(OR(D245="a",F245="a",H245="a",J245="a",L245="a",N245="a",P245="a",R245="a"),V245,0))</f>
        <v>0</v>
      </c>
      <c r="V245" s="360">
        <f>IF(COUNTIF(D245:S245,"s"),0, IF(T245="na",0, 30))</f>
        <v>30</v>
      </c>
      <c r="W245" s="77">
        <f>COUNTIF(D245:S245,"a")+COUNTIF(D245:S245,"s")+COUNTIF(T245,"na")</f>
        <v>0</v>
      </c>
      <c r="X245" s="257"/>
      <c r="Y245" s="258"/>
      <c r="Z245" s="217"/>
      <c r="AA245" s="214"/>
      <c r="AB245" s="214"/>
      <c r="AC245" s="214"/>
      <c r="AD245" s="214"/>
      <c r="AE245" s="214"/>
      <c r="AF245" s="214"/>
      <c r="AG245" s="214"/>
      <c r="AH245" s="214"/>
      <c r="AI245" s="214"/>
      <c r="AJ245" s="214"/>
      <c r="AK245" s="214"/>
      <c r="AL245" s="214"/>
      <c r="AM245" s="214"/>
      <c r="AN245" s="214"/>
      <c r="AO245" s="214"/>
      <c r="AP245" s="214"/>
      <c r="AQ245" s="214"/>
      <c r="AR245" s="214"/>
      <c r="AS245" s="214"/>
      <c r="AT245" s="214"/>
      <c r="AU245" s="214"/>
      <c r="AV245" s="214"/>
      <c r="AW245" s="214"/>
      <c r="AX245" s="214"/>
      <c r="AY245" s="214"/>
      <c r="AZ245" s="214"/>
      <c r="BA245" s="214"/>
      <c r="BB245" s="214"/>
      <c r="BC245" s="214"/>
      <c r="BD245" s="214"/>
      <c r="BE245" s="214"/>
      <c r="BF245" s="214"/>
      <c r="BG245" s="214"/>
      <c r="BH245" s="214"/>
      <c r="BI245" s="214"/>
      <c r="BJ245" s="214"/>
      <c r="BK245" s="214"/>
      <c r="BL245" s="214"/>
      <c r="BM245" s="214"/>
      <c r="BN245" s="214"/>
      <c r="BO245" s="214"/>
      <c r="BP245" s="214"/>
      <c r="BQ245" s="214"/>
      <c r="BR245" s="214"/>
      <c r="BS245" s="214"/>
      <c r="BT245" s="214"/>
      <c r="BU245" s="214"/>
      <c r="BV245" s="214"/>
      <c r="BW245" s="214"/>
      <c r="BX245" s="214"/>
      <c r="BY245" s="214"/>
      <c r="BZ245" s="214"/>
      <c r="CA245" s="214"/>
      <c r="CB245" s="214"/>
      <c r="CC245" s="214"/>
      <c r="CD245" s="214"/>
      <c r="CE245" s="214"/>
      <c r="CF245" s="214"/>
      <c r="CG245" s="214"/>
      <c r="CH245" s="214"/>
    </row>
    <row r="246" spans="1:86" s="1" customFormat="1" ht="30" customHeight="1" x14ac:dyDescent="0.2">
      <c r="A246" s="373"/>
      <c r="B246" s="8"/>
      <c r="C246" s="332" t="s">
        <v>692</v>
      </c>
      <c r="D246" s="885"/>
      <c r="E246" s="886"/>
      <c r="F246" s="886"/>
      <c r="G246" s="886"/>
      <c r="H246" s="886"/>
      <c r="I246" s="886"/>
      <c r="J246" s="886"/>
      <c r="K246" s="886"/>
      <c r="L246" s="886"/>
      <c r="M246" s="886"/>
      <c r="N246" s="886"/>
      <c r="O246" s="886"/>
      <c r="P246" s="886"/>
      <c r="Q246" s="886"/>
      <c r="R246" s="886"/>
      <c r="S246" s="886"/>
      <c r="T246" s="886"/>
      <c r="U246" s="886"/>
      <c r="V246" s="887"/>
      <c r="W246" s="77"/>
      <c r="X246" s="266"/>
      <c r="Y246" s="258"/>
      <c r="Z246" s="217"/>
      <c r="AA246" s="214"/>
      <c r="AB246" s="214"/>
      <c r="AC246" s="214"/>
      <c r="AD246" s="214"/>
      <c r="AE246" s="214"/>
      <c r="AF246" s="214"/>
      <c r="AG246" s="214"/>
      <c r="AH246" s="214"/>
      <c r="AI246" s="214"/>
      <c r="AJ246" s="214"/>
      <c r="AK246" s="214"/>
      <c r="AL246" s="214"/>
      <c r="AM246" s="214"/>
      <c r="AN246" s="214"/>
      <c r="AO246" s="214"/>
      <c r="AP246" s="214"/>
      <c r="AQ246" s="214"/>
      <c r="AR246" s="214"/>
      <c r="AS246" s="214"/>
      <c r="AT246" s="214"/>
      <c r="AU246" s="214"/>
      <c r="AV246" s="214"/>
      <c r="AW246" s="214"/>
      <c r="AX246" s="214"/>
      <c r="AY246" s="214"/>
      <c r="AZ246" s="214"/>
      <c r="BA246" s="214"/>
      <c r="BB246" s="214"/>
      <c r="BC246" s="214"/>
      <c r="BD246" s="214"/>
      <c r="BE246" s="214"/>
      <c r="BF246" s="214"/>
      <c r="BG246" s="214"/>
      <c r="BH246" s="214"/>
      <c r="BI246" s="214"/>
      <c r="BJ246" s="214"/>
      <c r="BK246" s="214"/>
      <c r="BL246" s="214"/>
      <c r="BM246" s="214"/>
      <c r="BN246" s="214"/>
      <c r="BO246" s="214"/>
      <c r="BP246" s="214"/>
      <c r="BQ246" s="214"/>
      <c r="BR246" s="214"/>
      <c r="BS246" s="214"/>
      <c r="BT246" s="214"/>
      <c r="BU246" s="214"/>
      <c r="BV246" s="214"/>
      <c r="BW246" s="214"/>
      <c r="BX246" s="214"/>
      <c r="BY246" s="214"/>
      <c r="BZ246" s="214"/>
      <c r="CA246" s="214"/>
      <c r="CB246" s="214"/>
      <c r="CC246" s="214"/>
      <c r="CD246" s="214"/>
      <c r="CE246" s="214"/>
      <c r="CF246" s="214"/>
      <c r="CG246" s="214"/>
      <c r="CH246" s="214"/>
    </row>
    <row r="247" spans="1:86" s="1" customFormat="1" ht="30" customHeight="1" x14ac:dyDescent="0.2">
      <c r="A247" s="373"/>
      <c r="B247" s="8"/>
      <c r="C247" s="332" t="s">
        <v>693</v>
      </c>
      <c r="D247" s="885"/>
      <c r="E247" s="886"/>
      <c r="F247" s="886"/>
      <c r="G247" s="886"/>
      <c r="H247" s="886"/>
      <c r="I247" s="886"/>
      <c r="J247" s="886"/>
      <c r="K247" s="886"/>
      <c r="L247" s="886"/>
      <c r="M247" s="886"/>
      <c r="N247" s="886"/>
      <c r="O247" s="886"/>
      <c r="P247" s="886"/>
      <c r="Q247" s="886"/>
      <c r="R247" s="886"/>
      <c r="S247" s="886"/>
      <c r="T247" s="886"/>
      <c r="U247" s="886"/>
      <c r="V247" s="887"/>
      <c r="W247" s="77"/>
      <c r="X247" s="266"/>
      <c r="Y247" s="258"/>
      <c r="Z247" s="217"/>
      <c r="AA247" s="214"/>
      <c r="AB247" s="214"/>
      <c r="AC247" s="214"/>
      <c r="AD247" s="214"/>
      <c r="AE247" s="214"/>
      <c r="AF247" s="214"/>
      <c r="AG247" s="214"/>
      <c r="AH247" s="214"/>
      <c r="AI247" s="214"/>
      <c r="AJ247" s="214"/>
      <c r="AK247" s="214"/>
      <c r="AL247" s="214"/>
      <c r="AM247" s="214"/>
      <c r="AN247" s="214"/>
      <c r="AO247" s="214"/>
      <c r="AP247" s="214"/>
      <c r="AQ247" s="214"/>
      <c r="AR247" s="214"/>
      <c r="AS247" s="214"/>
      <c r="AT247" s="214"/>
      <c r="AU247" s="214"/>
      <c r="AV247" s="214"/>
      <c r="AW247" s="214"/>
      <c r="AX247" s="214"/>
      <c r="AY247" s="214"/>
      <c r="AZ247" s="214"/>
      <c r="BA247" s="214"/>
      <c r="BB247" s="214"/>
      <c r="BC247" s="214"/>
      <c r="BD247" s="214"/>
      <c r="BE247" s="214"/>
      <c r="BF247" s="214"/>
      <c r="BG247" s="214"/>
      <c r="BH247" s="214"/>
      <c r="BI247" s="214"/>
      <c r="BJ247" s="214"/>
      <c r="BK247" s="214"/>
      <c r="BL247" s="214"/>
      <c r="BM247" s="214"/>
      <c r="BN247" s="214"/>
      <c r="BO247" s="214"/>
      <c r="BP247" s="214"/>
      <c r="BQ247" s="214"/>
      <c r="BR247" s="214"/>
      <c r="BS247" s="214"/>
      <c r="BT247" s="214"/>
      <c r="BU247" s="214"/>
      <c r="BV247" s="214"/>
      <c r="BW247" s="214"/>
      <c r="BX247" s="214"/>
      <c r="BY247" s="214"/>
      <c r="BZ247" s="214"/>
      <c r="CA247" s="214"/>
      <c r="CB247" s="214"/>
      <c r="CC247" s="214"/>
      <c r="CD247" s="214"/>
      <c r="CE247" s="214"/>
      <c r="CF247" s="214"/>
      <c r="CG247" s="214"/>
      <c r="CH247" s="214"/>
    </row>
    <row r="248" spans="1:86" s="1" customFormat="1" ht="67.7" customHeight="1" x14ac:dyDescent="0.2">
      <c r="A248" s="373"/>
      <c r="B248" s="241" t="s">
        <v>694</v>
      </c>
      <c r="C248" s="142" t="s">
        <v>769</v>
      </c>
      <c r="D248" s="666"/>
      <c r="E248" s="667"/>
      <c r="F248" s="666"/>
      <c r="G248" s="667"/>
      <c r="H248" s="666"/>
      <c r="I248" s="667"/>
      <c r="J248" s="666"/>
      <c r="K248" s="667"/>
      <c r="L248" s="666"/>
      <c r="M248" s="667"/>
      <c r="N248" s="666"/>
      <c r="O248" s="667"/>
      <c r="P248" s="666"/>
      <c r="Q248" s="667"/>
      <c r="R248" s="666"/>
      <c r="S248" s="667"/>
      <c r="T248" s="418"/>
      <c r="U248" s="116">
        <f t="shared" ref="U248:U250" si="39">IF(OR(D248="s",F248="s",H248="s",J248="s",L248="s",N248="s",P248="s",R248="s"), 0, IF(OR(D248="a",F248="a",H248="a",J248="a",L248="a",N248="a",P248="a",R248="a"),V248,0))</f>
        <v>0</v>
      </c>
      <c r="V248" s="359">
        <f>IF(T248="na",0,10)</f>
        <v>10</v>
      </c>
      <c r="W248" s="77">
        <f>COUNTIF(D248:S248,"a")+COUNTIF(D248:S248,"s")+COUNTIF(T248,"na")</f>
        <v>0</v>
      </c>
      <c r="X248" s="257"/>
      <c r="Y248" s="258"/>
      <c r="Z248" s="217" t="s">
        <v>31</v>
      </c>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c r="BT248" s="214"/>
      <c r="BU248" s="214"/>
      <c r="BV248" s="214"/>
      <c r="BW248" s="214"/>
      <c r="BX248" s="214"/>
      <c r="BY248" s="214"/>
      <c r="BZ248" s="214"/>
      <c r="CA248" s="214"/>
      <c r="CB248" s="214"/>
      <c r="CC248" s="214"/>
      <c r="CD248" s="214"/>
      <c r="CE248" s="214"/>
      <c r="CF248" s="214"/>
      <c r="CG248" s="214"/>
      <c r="CH248" s="214"/>
    </row>
    <row r="249" spans="1:86" s="1" customFormat="1" ht="106.5" customHeight="1" x14ac:dyDescent="0.2">
      <c r="A249" s="373"/>
      <c r="B249" s="241" t="s">
        <v>770</v>
      </c>
      <c r="C249" s="136" t="s">
        <v>771</v>
      </c>
      <c r="D249" s="639"/>
      <c r="E249" s="663"/>
      <c r="F249" s="639"/>
      <c r="G249" s="663"/>
      <c r="H249" s="639"/>
      <c r="I249" s="663"/>
      <c r="J249" s="639"/>
      <c r="K249" s="663"/>
      <c r="L249" s="639"/>
      <c r="M249" s="663"/>
      <c r="N249" s="639"/>
      <c r="O249" s="663"/>
      <c r="P249" s="639"/>
      <c r="Q249" s="663"/>
      <c r="R249" s="639"/>
      <c r="S249" s="663"/>
      <c r="T249" s="500" t="str">
        <f>IF(T248="na","na","")</f>
        <v/>
      </c>
      <c r="U249" s="112">
        <f t="shared" si="39"/>
        <v>0</v>
      </c>
      <c r="V249" s="359">
        <f>IF(T249="na",0,15)</f>
        <v>15</v>
      </c>
      <c r="W249" s="77">
        <f>COUNTIF(D249:S249,"a")+COUNTIF(D249:S249,"s")+COUNTIF(T249,"na")</f>
        <v>0</v>
      </c>
      <c r="X249" s="257"/>
      <c r="Y249" s="258"/>
      <c r="Z249" s="217"/>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c r="BT249" s="214"/>
      <c r="BU249" s="214"/>
      <c r="BV249" s="214"/>
      <c r="BW249" s="214"/>
      <c r="BX249" s="214"/>
      <c r="BY249" s="214"/>
      <c r="BZ249" s="214"/>
      <c r="CA249" s="214"/>
      <c r="CB249" s="214"/>
      <c r="CC249" s="214"/>
      <c r="CD249" s="214"/>
      <c r="CE249" s="214"/>
      <c r="CF249" s="214"/>
      <c r="CG249" s="214"/>
      <c r="CH249" s="214"/>
    </row>
    <row r="250" spans="1:86" s="1" customFormat="1" ht="48" customHeight="1" x14ac:dyDescent="0.2">
      <c r="A250" s="373"/>
      <c r="B250" s="241" t="s">
        <v>695</v>
      </c>
      <c r="C250" s="185" t="s">
        <v>772</v>
      </c>
      <c r="D250" s="651"/>
      <c r="E250" s="671"/>
      <c r="F250" s="651"/>
      <c r="G250" s="671"/>
      <c r="H250" s="651"/>
      <c r="I250" s="671"/>
      <c r="J250" s="651"/>
      <c r="K250" s="671"/>
      <c r="L250" s="651"/>
      <c r="M250" s="671"/>
      <c r="N250" s="651"/>
      <c r="O250" s="671"/>
      <c r="P250" s="651"/>
      <c r="Q250" s="671"/>
      <c r="R250" s="651"/>
      <c r="S250" s="671"/>
      <c r="T250" s="499" t="str">
        <f>IF(T248="na","na","")</f>
        <v/>
      </c>
      <c r="U250" s="114">
        <f t="shared" si="39"/>
        <v>0</v>
      </c>
      <c r="V250" s="368">
        <f>IF(T250="na",0,5)</f>
        <v>5</v>
      </c>
      <c r="W250" s="77">
        <f>COUNTIF(D250:S250,"a")+COUNTIF(D250:S250,"s")+COUNTIF(T250,"na")</f>
        <v>0</v>
      </c>
      <c r="X250" s="257"/>
      <c r="Y250" s="258"/>
      <c r="Z250" s="217" t="s">
        <v>31</v>
      </c>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c r="BT250" s="214"/>
      <c r="BU250" s="214"/>
      <c r="BV250" s="214"/>
      <c r="BW250" s="214"/>
      <c r="BX250" s="214"/>
      <c r="BY250" s="214"/>
      <c r="BZ250" s="214"/>
      <c r="CA250" s="214"/>
      <c r="CB250" s="214"/>
      <c r="CC250" s="214"/>
      <c r="CD250" s="214"/>
      <c r="CE250" s="214"/>
      <c r="CF250" s="214"/>
      <c r="CG250" s="214"/>
      <c r="CH250" s="214"/>
    </row>
    <row r="251" spans="1:86" s="1" customFormat="1" ht="30" customHeight="1" x14ac:dyDescent="0.2">
      <c r="A251" s="373"/>
      <c r="B251" s="8"/>
      <c r="C251" s="332" t="s">
        <v>696</v>
      </c>
      <c r="D251" s="885"/>
      <c r="E251" s="886"/>
      <c r="F251" s="886"/>
      <c r="G251" s="886"/>
      <c r="H251" s="886"/>
      <c r="I251" s="886"/>
      <c r="J251" s="886"/>
      <c r="K251" s="886"/>
      <c r="L251" s="886"/>
      <c r="M251" s="886"/>
      <c r="N251" s="886"/>
      <c r="O251" s="886"/>
      <c r="P251" s="886"/>
      <c r="Q251" s="886"/>
      <c r="R251" s="886"/>
      <c r="S251" s="886"/>
      <c r="T251" s="886"/>
      <c r="U251" s="886"/>
      <c r="V251" s="887"/>
      <c r="W251" s="77"/>
      <c r="X251" s="266"/>
      <c r="Y251" s="258"/>
      <c r="Z251" s="217"/>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c r="BT251" s="214"/>
      <c r="BU251" s="214"/>
      <c r="BV251" s="214"/>
      <c r="BW251" s="214"/>
      <c r="BX251" s="214"/>
      <c r="BY251" s="214"/>
      <c r="BZ251" s="214"/>
      <c r="CA251" s="214"/>
      <c r="CB251" s="214"/>
      <c r="CC251" s="214"/>
      <c r="CD251" s="214"/>
      <c r="CE251" s="214"/>
      <c r="CF251" s="214"/>
      <c r="CG251" s="214"/>
      <c r="CH251" s="214"/>
    </row>
    <row r="252" spans="1:86" s="1" customFormat="1" ht="45" customHeight="1" thickBot="1" x14ac:dyDescent="0.25">
      <c r="A252" s="373"/>
      <c r="B252" s="241" t="s">
        <v>697</v>
      </c>
      <c r="C252" s="142" t="s">
        <v>773</v>
      </c>
      <c r="D252" s="666"/>
      <c r="E252" s="667"/>
      <c r="F252" s="666"/>
      <c r="G252" s="667"/>
      <c r="H252" s="666"/>
      <c r="I252" s="667"/>
      <c r="J252" s="666"/>
      <c r="K252" s="667"/>
      <c r="L252" s="666"/>
      <c r="M252" s="667"/>
      <c r="N252" s="666"/>
      <c r="O252" s="667"/>
      <c r="P252" s="666"/>
      <c r="Q252" s="667"/>
      <c r="R252" s="666"/>
      <c r="S252" s="667"/>
      <c r="T252" s="418"/>
      <c r="U252" s="116">
        <f t="shared" ref="U252" si="40">IF(OR(D252="s",F252="s",H252="s",J252="s",L252="s",N252="s",P252="s",R252="s"), 0, IF(OR(D252="a",F252="a",H252="a",J252="a",L252="a",N252="a",P252="a",R252="a"),V252,0))</f>
        <v>0</v>
      </c>
      <c r="V252" s="359">
        <f>IF(T252="na",0,20)</f>
        <v>20</v>
      </c>
      <c r="W252" s="77">
        <f>COUNTIF(D252:S252,"a")+COUNTIF(D252:S252,"s")+COUNTIF(T252,"na")</f>
        <v>0</v>
      </c>
      <c r="X252" s="257"/>
      <c r="Y252" s="258"/>
      <c r="Z252" s="217" t="s">
        <v>31</v>
      </c>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c r="BT252" s="214"/>
      <c r="BU252" s="214"/>
      <c r="BV252" s="214"/>
      <c r="BW252" s="214"/>
      <c r="BX252" s="214"/>
      <c r="BY252" s="214"/>
      <c r="BZ252" s="214"/>
      <c r="CA252" s="214"/>
      <c r="CB252" s="214"/>
      <c r="CC252" s="214"/>
      <c r="CD252" s="214"/>
      <c r="CE252" s="214"/>
      <c r="CF252" s="214"/>
      <c r="CG252" s="214"/>
      <c r="CH252" s="214"/>
    </row>
    <row r="253" spans="1:86" s="1" customFormat="1" ht="21" customHeight="1" thickTop="1" thickBot="1" x14ac:dyDescent="0.25">
      <c r="A253" s="364"/>
      <c r="B253" s="25"/>
      <c r="C253" s="182"/>
      <c r="D253" s="656" t="s">
        <v>173</v>
      </c>
      <c r="E253" s="682"/>
      <c r="F253" s="682"/>
      <c r="G253" s="682"/>
      <c r="H253" s="682"/>
      <c r="I253" s="682"/>
      <c r="J253" s="682"/>
      <c r="K253" s="682"/>
      <c r="L253" s="682"/>
      <c r="M253" s="682"/>
      <c r="N253" s="682"/>
      <c r="O253" s="682"/>
      <c r="P253" s="682"/>
      <c r="Q253" s="682"/>
      <c r="R253" s="682"/>
      <c r="S253" s="682"/>
      <c r="T253" s="691"/>
      <c r="U253" s="183">
        <f>SUM(U232:U252)</f>
        <v>0</v>
      </c>
      <c r="V253" s="362">
        <f>SUM(V232:V236)+SUM(V240)+SUM(V243)+SUM(V245:V252)</f>
        <v>140</v>
      </c>
      <c r="W253" s="77"/>
      <c r="X253" s="267"/>
      <c r="Y253" s="258"/>
      <c r="Z253" s="217"/>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c r="BT253" s="214"/>
      <c r="BU253" s="214"/>
      <c r="BV253" s="214"/>
      <c r="BW253" s="214"/>
      <c r="BX253" s="214"/>
      <c r="BY253" s="214"/>
      <c r="BZ253" s="214"/>
      <c r="CA253" s="214"/>
      <c r="CB253" s="214"/>
      <c r="CC253" s="214"/>
      <c r="CD253" s="214"/>
      <c r="CE253" s="214"/>
      <c r="CF253" s="214"/>
      <c r="CG253" s="214"/>
      <c r="CH253" s="214"/>
    </row>
    <row r="254" spans="1:86" s="1" customFormat="1" ht="21" customHeight="1" thickBot="1" x14ac:dyDescent="0.25">
      <c r="A254" s="355"/>
      <c r="B254" s="408"/>
      <c r="C254" s="268"/>
      <c r="D254" s="873"/>
      <c r="E254" s="659"/>
      <c r="F254" s="748">
        <f>IF(AND(T252="na",T248="na"),0,IF(T248="na",20,IF(T252="na",15,35)))</f>
        <v>35</v>
      </c>
      <c r="G254" s="669"/>
      <c r="H254" s="669"/>
      <c r="I254" s="669"/>
      <c r="J254" s="669"/>
      <c r="K254" s="669"/>
      <c r="L254" s="669"/>
      <c r="M254" s="669"/>
      <c r="N254" s="669"/>
      <c r="O254" s="669"/>
      <c r="P254" s="669"/>
      <c r="Q254" s="669"/>
      <c r="R254" s="669"/>
      <c r="S254" s="669"/>
      <c r="T254" s="669"/>
      <c r="U254" s="669"/>
      <c r="V254" s="670"/>
      <c r="W254" s="77"/>
      <c r="X254" s="266"/>
      <c r="Y254" s="258"/>
      <c r="Z254" s="217"/>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c r="BT254" s="214"/>
      <c r="BU254" s="214"/>
      <c r="BV254" s="214"/>
      <c r="BW254" s="214"/>
      <c r="BX254" s="214"/>
      <c r="BY254" s="214"/>
      <c r="BZ254" s="214"/>
      <c r="CA254" s="214"/>
      <c r="CB254" s="214"/>
      <c r="CC254" s="214"/>
      <c r="CD254" s="214"/>
      <c r="CE254" s="214"/>
      <c r="CF254" s="214"/>
      <c r="CG254" s="214"/>
      <c r="CH254" s="214"/>
    </row>
    <row r="255" spans="1:86" s="1" customFormat="1" ht="30" customHeight="1" x14ac:dyDescent="0.2">
      <c r="A255" s="353"/>
      <c r="B255" s="496">
        <v>5420</v>
      </c>
      <c r="C255" s="519" t="s">
        <v>698</v>
      </c>
      <c r="D255" s="520"/>
      <c r="E255" s="521"/>
      <c r="F255" s="520"/>
      <c r="G255" s="521"/>
      <c r="H255" s="520"/>
      <c r="I255" s="521"/>
      <c r="J255" s="520"/>
      <c r="K255" s="521"/>
      <c r="L255" s="520" t="s">
        <v>395</v>
      </c>
      <c r="M255" s="521"/>
      <c r="N255" s="520"/>
      <c r="O255" s="521"/>
      <c r="P255" s="520"/>
      <c r="Q255" s="521"/>
      <c r="R255" s="520"/>
      <c r="S255" s="521"/>
      <c r="T255" s="522"/>
      <c r="U255" s="523"/>
      <c r="V255" s="523"/>
      <c r="W255" s="77"/>
      <c r="X255" s="266"/>
      <c r="Y255" s="258"/>
      <c r="Z255" s="217"/>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c r="BT255" s="214"/>
      <c r="BU255" s="214"/>
      <c r="BV255" s="214"/>
      <c r="BW255" s="214"/>
      <c r="BX255" s="214"/>
      <c r="BY255" s="214"/>
      <c r="BZ255" s="214"/>
      <c r="CA255" s="214"/>
      <c r="CB255" s="214"/>
      <c r="CC255" s="214"/>
      <c r="CD255" s="214"/>
      <c r="CE255" s="214"/>
      <c r="CF255" s="214"/>
      <c r="CG255" s="214"/>
      <c r="CH255" s="214"/>
    </row>
    <row r="256" spans="1:86" s="1" customFormat="1" ht="30" customHeight="1" x14ac:dyDescent="0.2">
      <c r="A256" s="364"/>
      <c r="B256" s="241"/>
      <c r="C256" s="332" t="s">
        <v>688</v>
      </c>
      <c r="D256" s="778"/>
      <c r="E256" s="779"/>
      <c r="F256" s="779"/>
      <c r="G256" s="779"/>
      <c r="H256" s="779"/>
      <c r="I256" s="779"/>
      <c r="J256" s="779"/>
      <c r="K256" s="779"/>
      <c r="L256" s="779"/>
      <c r="M256" s="779"/>
      <c r="N256" s="779"/>
      <c r="O256" s="779"/>
      <c r="P256" s="779"/>
      <c r="Q256" s="779"/>
      <c r="R256" s="779"/>
      <c r="S256" s="779"/>
      <c r="T256" s="779"/>
      <c r="U256" s="779"/>
      <c r="V256" s="919"/>
      <c r="W256" s="77"/>
      <c r="X256" s="197"/>
      <c r="Y256" s="214"/>
      <c r="Z256" s="217"/>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c r="BT256" s="214"/>
      <c r="BU256" s="214"/>
      <c r="BV256" s="214"/>
      <c r="BW256" s="214"/>
      <c r="BX256" s="214"/>
      <c r="BY256" s="214"/>
      <c r="BZ256" s="214"/>
      <c r="CA256" s="214"/>
      <c r="CB256" s="214"/>
      <c r="CC256" s="214"/>
      <c r="CD256" s="214"/>
      <c r="CE256" s="214"/>
      <c r="CF256" s="214"/>
      <c r="CG256" s="214"/>
      <c r="CH256" s="214"/>
    </row>
    <row r="257" spans="1:86" s="1" customFormat="1" ht="40.5" x14ac:dyDescent="0.2">
      <c r="A257" s="375"/>
      <c r="B257" s="496" t="s">
        <v>699</v>
      </c>
      <c r="C257" s="173" t="s">
        <v>774</v>
      </c>
      <c r="D257" s="683"/>
      <c r="E257" s="684"/>
      <c r="F257" s="683"/>
      <c r="G257" s="684"/>
      <c r="H257" s="683"/>
      <c r="I257" s="684"/>
      <c r="J257" s="683"/>
      <c r="K257" s="684"/>
      <c r="L257" s="683"/>
      <c r="M257" s="684"/>
      <c r="N257" s="683"/>
      <c r="O257" s="684"/>
      <c r="P257" s="683"/>
      <c r="Q257" s="684"/>
      <c r="R257" s="683"/>
      <c r="S257" s="684"/>
      <c r="T257" s="515"/>
      <c r="U257" s="117">
        <f>IF(OR(D257="s",F257="s",H257="s",J257="s",L257="s",N257="s",P257="s",R257="s"), 0, IF(OR(D257="a",F257="a",H257="a",J257="a",L257="a",N257="a",P257="a",R257="a"),V257,0))</f>
        <v>0</v>
      </c>
      <c r="V257" s="368">
        <f>IF(T257="na",0,10)</f>
        <v>10</v>
      </c>
      <c r="W257" s="77">
        <f>COUNTIF(D257:S257,"a")+COUNTIF(D257:S257,"s")+COUNTIF(T257,"na")</f>
        <v>0</v>
      </c>
      <c r="X257" s="257"/>
      <c r="Y257" s="258"/>
      <c r="Z257" s="217"/>
      <c r="AA257" s="214"/>
      <c r="AB257" s="420"/>
      <c r="AC257" s="420"/>
      <c r="AD257" s="420"/>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c r="BT257" s="214"/>
      <c r="BU257" s="214"/>
      <c r="BV257" s="214"/>
      <c r="BW257" s="214"/>
      <c r="BX257" s="214"/>
      <c r="BY257" s="214"/>
      <c r="BZ257" s="214"/>
      <c r="CA257" s="214"/>
      <c r="CB257" s="214"/>
      <c r="CC257" s="214"/>
      <c r="CD257" s="214"/>
      <c r="CE257" s="214"/>
      <c r="CF257" s="214"/>
      <c r="CG257" s="214"/>
      <c r="CH257" s="214"/>
    </row>
    <row r="258" spans="1:86" s="1" customFormat="1" ht="30" customHeight="1" x14ac:dyDescent="0.2">
      <c r="A258" s="364"/>
      <c r="B258" s="241"/>
      <c r="C258" s="332" t="s">
        <v>690</v>
      </c>
      <c r="D258" s="778"/>
      <c r="E258" s="779"/>
      <c r="F258" s="779"/>
      <c r="G258" s="779"/>
      <c r="H258" s="779"/>
      <c r="I258" s="779"/>
      <c r="J258" s="779"/>
      <c r="K258" s="779"/>
      <c r="L258" s="779"/>
      <c r="M258" s="779"/>
      <c r="N258" s="779"/>
      <c r="O258" s="779"/>
      <c r="P258" s="779"/>
      <c r="Q258" s="779"/>
      <c r="R258" s="779"/>
      <c r="S258" s="779"/>
      <c r="T258" s="779"/>
      <c r="U258" s="779"/>
      <c r="V258" s="919"/>
      <c r="W258" s="77"/>
      <c r="X258" s="197"/>
      <c r="Y258" s="214"/>
      <c r="Z258" s="217"/>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c r="BT258" s="214"/>
      <c r="BU258" s="214"/>
      <c r="BV258" s="214"/>
      <c r="BW258" s="214"/>
      <c r="BX258" s="214"/>
      <c r="BY258" s="214"/>
      <c r="BZ258" s="214"/>
      <c r="CA258" s="214"/>
      <c r="CB258" s="214"/>
      <c r="CC258" s="214"/>
      <c r="CD258" s="214"/>
      <c r="CE258" s="214"/>
      <c r="CF258" s="214"/>
      <c r="CG258" s="214"/>
      <c r="CH258" s="214"/>
    </row>
    <row r="259" spans="1:86" s="1" customFormat="1" ht="106.5" customHeight="1" x14ac:dyDescent="0.2">
      <c r="A259" s="375"/>
      <c r="B259" s="496" t="s">
        <v>700</v>
      </c>
      <c r="C259" s="173" t="s">
        <v>775</v>
      </c>
      <c r="D259" s="683"/>
      <c r="E259" s="684"/>
      <c r="F259" s="683"/>
      <c r="G259" s="684"/>
      <c r="H259" s="683"/>
      <c r="I259" s="684"/>
      <c r="J259" s="683"/>
      <c r="K259" s="684"/>
      <c r="L259" s="683"/>
      <c r="M259" s="684"/>
      <c r="N259" s="683"/>
      <c r="O259" s="684"/>
      <c r="P259" s="683"/>
      <c r="Q259" s="684"/>
      <c r="R259" s="683"/>
      <c r="S259" s="684"/>
      <c r="T259" s="515"/>
      <c r="U259" s="117">
        <f>IF(OR(D259="s",F259="s",H259="s",J259="s",L259="s",N259="s",P259="s",R259="s"), 0, IF(OR(D259="a",F259="a",H259="a",J259="a",L259="a",N259="a",P259="a",R259="a"),V259,0))</f>
        <v>0</v>
      </c>
      <c r="V259" s="368">
        <f>IF(T259="na",0,30)</f>
        <v>30</v>
      </c>
      <c r="W259" s="77">
        <f>COUNTIF(D259:S259,"a")+COUNTIF(D259:S259,"s")+COUNTIF(T259,"na")</f>
        <v>0</v>
      </c>
      <c r="X259" s="257"/>
      <c r="Y259" s="258"/>
      <c r="Z259" s="217"/>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c r="BT259" s="214"/>
      <c r="BU259" s="214"/>
      <c r="BV259" s="214"/>
      <c r="BW259" s="214"/>
      <c r="BX259" s="214"/>
      <c r="BY259" s="214"/>
      <c r="BZ259" s="214"/>
      <c r="CA259" s="214"/>
      <c r="CB259" s="214"/>
      <c r="CC259" s="214"/>
      <c r="CD259" s="214"/>
      <c r="CE259" s="214"/>
      <c r="CF259" s="214"/>
      <c r="CG259" s="214"/>
      <c r="CH259" s="214"/>
    </row>
    <row r="260" spans="1:86" s="1" customFormat="1" ht="30" customHeight="1" x14ac:dyDescent="0.2">
      <c r="A260" s="364"/>
      <c r="B260" s="241"/>
      <c r="C260" s="332" t="s">
        <v>692</v>
      </c>
      <c r="D260" s="778"/>
      <c r="E260" s="779"/>
      <c r="F260" s="779"/>
      <c r="G260" s="779"/>
      <c r="H260" s="779"/>
      <c r="I260" s="779"/>
      <c r="J260" s="779"/>
      <c r="K260" s="779"/>
      <c r="L260" s="779"/>
      <c r="M260" s="779"/>
      <c r="N260" s="779"/>
      <c r="O260" s="779"/>
      <c r="P260" s="779"/>
      <c r="Q260" s="779"/>
      <c r="R260" s="779"/>
      <c r="S260" s="779"/>
      <c r="T260" s="779"/>
      <c r="U260" s="779"/>
      <c r="V260" s="919"/>
      <c r="W260" s="77"/>
      <c r="X260" s="197"/>
      <c r="Y260" s="214"/>
      <c r="Z260" s="217"/>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c r="BT260" s="214"/>
      <c r="BU260" s="214"/>
      <c r="BV260" s="214"/>
      <c r="BW260" s="214"/>
      <c r="BX260" s="214"/>
      <c r="BY260" s="214"/>
      <c r="BZ260" s="214"/>
      <c r="CA260" s="214"/>
      <c r="CB260" s="214"/>
      <c r="CC260" s="214"/>
      <c r="CD260" s="214"/>
      <c r="CE260" s="214"/>
      <c r="CF260" s="214"/>
      <c r="CG260" s="214"/>
      <c r="CH260" s="214"/>
    </row>
    <row r="261" spans="1:86" s="1" customFormat="1" ht="30" customHeight="1" x14ac:dyDescent="0.2">
      <c r="A261" s="364"/>
      <c r="B261" s="241"/>
      <c r="C261" s="332" t="s">
        <v>701</v>
      </c>
      <c r="D261" s="778"/>
      <c r="E261" s="779"/>
      <c r="F261" s="779"/>
      <c r="G261" s="779"/>
      <c r="H261" s="779"/>
      <c r="I261" s="779"/>
      <c r="J261" s="779"/>
      <c r="K261" s="779"/>
      <c r="L261" s="779"/>
      <c r="M261" s="779"/>
      <c r="N261" s="779"/>
      <c r="O261" s="779"/>
      <c r="P261" s="779"/>
      <c r="Q261" s="779"/>
      <c r="R261" s="779"/>
      <c r="S261" s="779"/>
      <c r="T261" s="779"/>
      <c r="U261" s="779"/>
      <c r="V261" s="919"/>
      <c r="W261" s="77"/>
      <c r="X261" s="197"/>
      <c r="Y261" s="214"/>
      <c r="Z261" s="217"/>
      <c r="AA261" s="214"/>
      <c r="AB261" s="214"/>
      <c r="AC261" s="214"/>
      <c r="AD261" s="214"/>
      <c r="AE261" s="214"/>
      <c r="AF261" s="214"/>
      <c r="AG261" s="214"/>
      <c r="AH261" s="214"/>
      <c r="AI261" s="214"/>
      <c r="AJ261" s="214"/>
      <c r="AK261" s="214"/>
      <c r="AL261" s="214"/>
      <c r="AM261" s="214"/>
      <c r="AN261" s="214"/>
      <c r="AO261" s="214"/>
      <c r="AP261" s="214"/>
      <c r="AQ261" s="214"/>
      <c r="AR261" s="214"/>
      <c r="AS261" s="214"/>
      <c r="AT261" s="214"/>
      <c r="AU261" s="214"/>
      <c r="AV261" s="214"/>
      <c r="AW261" s="214"/>
      <c r="AX261" s="214"/>
      <c r="AY261" s="214"/>
      <c r="AZ261" s="214"/>
      <c r="BA261" s="214"/>
      <c r="BB261" s="214"/>
      <c r="BC261" s="214"/>
      <c r="BD261" s="214"/>
      <c r="BE261" s="214"/>
      <c r="BF261" s="214"/>
      <c r="BG261" s="214"/>
      <c r="BH261" s="214"/>
      <c r="BI261" s="214"/>
      <c r="BJ261" s="214"/>
      <c r="BK261" s="214"/>
      <c r="BL261" s="214"/>
      <c r="BM261" s="214"/>
      <c r="BN261" s="214"/>
      <c r="BO261" s="214"/>
      <c r="BP261" s="214"/>
      <c r="BQ261" s="214"/>
      <c r="BR261" s="214"/>
      <c r="BS261" s="214"/>
      <c r="BT261" s="214"/>
      <c r="BU261" s="214"/>
      <c r="BV261" s="214"/>
      <c r="BW261" s="214"/>
      <c r="BX261" s="214"/>
      <c r="BY261" s="214"/>
      <c r="BZ261" s="214"/>
      <c r="CA261" s="214"/>
      <c r="CB261" s="214"/>
      <c r="CC261" s="214"/>
      <c r="CD261" s="214"/>
      <c r="CE261" s="214"/>
      <c r="CF261" s="214"/>
      <c r="CG261" s="214"/>
      <c r="CH261" s="214"/>
    </row>
    <row r="262" spans="1:86" s="1" customFormat="1" ht="126" customHeight="1" x14ac:dyDescent="0.2">
      <c r="A262" s="375"/>
      <c r="B262" s="236" t="s">
        <v>702</v>
      </c>
      <c r="C262" s="171" t="s">
        <v>776</v>
      </c>
      <c r="D262" s="666"/>
      <c r="E262" s="667"/>
      <c r="F262" s="666"/>
      <c r="G262" s="667"/>
      <c r="H262" s="666"/>
      <c r="I262" s="667"/>
      <c r="J262" s="666"/>
      <c r="K262" s="667"/>
      <c r="L262" s="666"/>
      <c r="M262" s="667"/>
      <c r="N262" s="666"/>
      <c r="O262" s="667"/>
      <c r="P262" s="666"/>
      <c r="Q262" s="667"/>
      <c r="R262" s="666"/>
      <c r="S262" s="667"/>
      <c r="T262" s="418"/>
      <c r="U262" s="116">
        <f t="shared" ref="U262:U268" si="41">IF(OR(D262="s",F262="s",H262="s",J262="s",L262="s",N262="s",P262="s",R262="s"), 0, IF(OR(D262="a",F262="a",H262="a",J262="a",L262="a",N262="a",P262="a",R262="a"),V262,0))</f>
        <v>0</v>
      </c>
      <c r="V262" s="371">
        <f>IF(T262="na",0,10)</f>
        <v>10</v>
      </c>
      <c r="W262" s="77">
        <f t="shared" ref="W262:W268" si="42">COUNTIF(D262:S262,"a")+COUNTIF(D262:S262,"s")+COUNTIF(T262,"na")</f>
        <v>0</v>
      </c>
      <c r="X262" s="257"/>
      <c r="Y262" s="258"/>
      <c r="Z262" s="217"/>
      <c r="AA262" s="214"/>
      <c r="AB262" s="214"/>
      <c r="AC262" s="214"/>
      <c r="AD262" s="214"/>
      <c r="AE262" s="214"/>
      <c r="AF262" s="214"/>
      <c r="AG262" s="214"/>
      <c r="AH262" s="214"/>
      <c r="AI262" s="214"/>
      <c r="AJ262" s="214"/>
      <c r="AK262" s="214"/>
      <c r="AL262" s="214"/>
      <c r="AM262" s="214"/>
      <c r="AN262" s="214"/>
      <c r="AO262" s="214"/>
      <c r="AP262" s="214"/>
      <c r="AQ262" s="214"/>
      <c r="AR262" s="214"/>
      <c r="AS262" s="214"/>
      <c r="AT262" s="214"/>
      <c r="AU262" s="214"/>
      <c r="AV262" s="214"/>
      <c r="AW262" s="214"/>
      <c r="AX262" s="214"/>
      <c r="AY262" s="214"/>
      <c r="AZ262" s="214"/>
      <c r="BA262" s="214"/>
      <c r="BB262" s="214"/>
      <c r="BC262" s="214"/>
      <c r="BD262" s="214"/>
      <c r="BE262" s="214"/>
      <c r="BF262" s="214"/>
      <c r="BG262" s="214"/>
      <c r="BH262" s="214"/>
      <c r="BI262" s="214"/>
      <c r="BJ262" s="214"/>
      <c r="BK262" s="214"/>
      <c r="BL262" s="214"/>
      <c r="BM262" s="214"/>
      <c r="BN262" s="214"/>
      <c r="BO262" s="214"/>
      <c r="BP262" s="214"/>
      <c r="BQ262" s="214"/>
      <c r="BR262" s="214"/>
      <c r="BS262" s="214"/>
      <c r="BT262" s="214"/>
      <c r="BU262" s="214"/>
      <c r="BV262" s="214"/>
      <c r="BW262" s="214"/>
      <c r="BX262" s="214"/>
      <c r="BY262" s="214"/>
      <c r="BZ262" s="214"/>
      <c r="CA262" s="214"/>
      <c r="CB262" s="214"/>
      <c r="CC262" s="214"/>
      <c r="CD262" s="214"/>
      <c r="CE262" s="214"/>
      <c r="CF262" s="214"/>
      <c r="CG262" s="214"/>
      <c r="CH262" s="214"/>
    </row>
    <row r="263" spans="1:86" s="1" customFormat="1" ht="67.7" customHeight="1" x14ac:dyDescent="0.2">
      <c r="A263" s="364"/>
      <c r="B263" s="236" t="s">
        <v>703</v>
      </c>
      <c r="C263" s="174" t="s">
        <v>777</v>
      </c>
      <c r="D263" s="639"/>
      <c r="E263" s="663"/>
      <c r="F263" s="639"/>
      <c r="G263" s="663"/>
      <c r="H263" s="639"/>
      <c r="I263" s="663"/>
      <c r="J263" s="639"/>
      <c r="K263" s="663"/>
      <c r="L263" s="639"/>
      <c r="M263" s="663"/>
      <c r="N263" s="639"/>
      <c r="O263" s="663"/>
      <c r="P263" s="639"/>
      <c r="Q263" s="663"/>
      <c r="R263" s="639"/>
      <c r="S263" s="663"/>
      <c r="T263" s="500" t="str">
        <f>IF(T262="na", "na", " ")</f>
        <v xml:space="preserve"> </v>
      </c>
      <c r="U263" s="112">
        <f t="shared" si="41"/>
        <v>0</v>
      </c>
      <c r="V263" s="361">
        <f>IF(T263="na",0,10)</f>
        <v>10</v>
      </c>
      <c r="W263" s="77">
        <f t="shared" si="42"/>
        <v>0</v>
      </c>
      <c r="X263" s="257"/>
      <c r="Y263" s="258"/>
      <c r="Z263" s="217" t="s">
        <v>31</v>
      </c>
      <c r="AA263" s="214"/>
      <c r="AB263" s="214"/>
      <c r="AC263" s="214"/>
      <c r="AD263" s="214"/>
      <c r="AE263" s="214"/>
      <c r="AF263" s="214"/>
      <c r="AG263" s="214"/>
      <c r="AH263" s="214"/>
      <c r="AI263" s="214"/>
      <c r="AJ263" s="214"/>
      <c r="AK263" s="214"/>
      <c r="AL263" s="214"/>
      <c r="AM263" s="214"/>
      <c r="AN263" s="214"/>
      <c r="AO263" s="214"/>
      <c r="AP263" s="214"/>
      <c r="AQ263" s="214"/>
      <c r="AR263" s="214"/>
      <c r="AS263" s="214"/>
      <c r="AT263" s="214"/>
      <c r="AU263" s="214"/>
      <c r="AV263" s="214"/>
      <c r="AW263" s="214"/>
      <c r="AX263" s="214"/>
      <c r="AY263" s="214"/>
      <c r="AZ263" s="214"/>
      <c r="BA263" s="214"/>
      <c r="BB263" s="214"/>
      <c r="BC263" s="214"/>
      <c r="BD263" s="214"/>
      <c r="BE263" s="214"/>
      <c r="BF263" s="214"/>
      <c r="BG263" s="214"/>
      <c r="BH263" s="214"/>
      <c r="BI263" s="214"/>
      <c r="BJ263" s="214"/>
      <c r="BK263" s="214"/>
      <c r="BL263" s="214"/>
      <c r="BM263" s="214"/>
      <c r="BN263" s="214"/>
      <c r="BO263" s="214"/>
      <c r="BP263" s="214"/>
      <c r="BQ263" s="214"/>
      <c r="BR263" s="214"/>
      <c r="BS263" s="214"/>
      <c r="BT263" s="214"/>
      <c r="BU263" s="214"/>
      <c r="BV263" s="214"/>
      <c r="BW263" s="214"/>
      <c r="BX263" s="214"/>
      <c r="BY263" s="214"/>
      <c r="BZ263" s="214"/>
      <c r="CA263" s="214"/>
      <c r="CB263" s="214"/>
      <c r="CC263" s="214"/>
      <c r="CD263" s="214"/>
      <c r="CE263" s="214"/>
      <c r="CF263" s="214"/>
      <c r="CG263" s="214"/>
      <c r="CH263" s="214"/>
    </row>
    <row r="264" spans="1:86" s="1" customFormat="1" ht="106.5" customHeight="1" x14ac:dyDescent="0.2">
      <c r="A264" s="364"/>
      <c r="B264" s="435" t="s">
        <v>778</v>
      </c>
      <c r="C264" s="174" t="s">
        <v>779</v>
      </c>
      <c r="D264" s="639"/>
      <c r="E264" s="663"/>
      <c r="F264" s="639"/>
      <c r="G264" s="663"/>
      <c r="H264" s="639"/>
      <c r="I264" s="663"/>
      <c r="J264" s="639"/>
      <c r="K264" s="663"/>
      <c r="L264" s="639"/>
      <c r="M264" s="663"/>
      <c r="N264" s="639"/>
      <c r="O264" s="663"/>
      <c r="P264" s="639"/>
      <c r="Q264" s="663"/>
      <c r="R264" s="639"/>
      <c r="S264" s="663"/>
      <c r="T264" s="500" t="str">
        <f>IF(T262="na", "na", " ")</f>
        <v xml:space="preserve"> </v>
      </c>
      <c r="U264" s="112">
        <f t="shared" si="41"/>
        <v>0</v>
      </c>
      <c r="V264" s="363">
        <f>IF(T264="na",0,15)</f>
        <v>15</v>
      </c>
      <c r="W264" s="77">
        <f t="shared" si="42"/>
        <v>0</v>
      </c>
      <c r="X264" s="257"/>
      <c r="Y264" s="258"/>
      <c r="Z264" s="217"/>
      <c r="AA264" s="214"/>
      <c r="AB264" s="214"/>
      <c r="AC264" s="214"/>
      <c r="AD264" s="214"/>
      <c r="AE264" s="214"/>
      <c r="AF264" s="214"/>
      <c r="AG264" s="214"/>
      <c r="AH264" s="214"/>
      <c r="AI264" s="214"/>
      <c r="AJ264" s="214"/>
      <c r="AK264" s="214"/>
      <c r="AL264" s="214"/>
      <c r="AM264" s="214"/>
      <c r="AN264" s="214"/>
      <c r="AO264" s="214"/>
      <c r="AP264" s="214"/>
      <c r="AQ264" s="214"/>
      <c r="AR264" s="214"/>
      <c r="AS264" s="214"/>
      <c r="AT264" s="214"/>
      <c r="AU264" s="214"/>
      <c r="AV264" s="214"/>
      <c r="AW264" s="214"/>
      <c r="AX264" s="214"/>
      <c r="AY264" s="214"/>
      <c r="AZ264" s="214"/>
      <c r="BA264" s="214"/>
      <c r="BB264" s="214"/>
      <c r="BC264" s="214"/>
      <c r="BD264" s="214"/>
      <c r="BE264" s="214"/>
      <c r="BF264" s="214"/>
      <c r="BG264" s="214"/>
      <c r="BH264" s="214"/>
      <c r="BI264" s="214"/>
      <c r="BJ264" s="214"/>
      <c r="BK264" s="214"/>
      <c r="BL264" s="214"/>
      <c r="BM264" s="214"/>
      <c r="BN264" s="214"/>
      <c r="BO264" s="214"/>
      <c r="BP264" s="214"/>
      <c r="BQ264" s="214"/>
      <c r="BR264" s="214"/>
      <c r="BS264" s="214"/>
      <c r="BT264" s="214"/>
      <c r="BU264" s="214"/>
      <c r="BV264" s="214"/>
      <c r="BW264" s="214"/>
      <c r="BX264" s="214"/>
      <c r="BY264" s="214"/>
      <c r="BZ264" s="214"/>
      <c r="CA264" s="214"/>
      <c r="CB264" s="214"/>
      <c r="CC264" s="214"/>
      <c r="CD264" s="214"/>
      <c r="CE264" s="214"/>
      <c r="CF264" s="214"/>
      <c r="CG264" s="214"/>
      <c r="CH264" s="214"/>
    </row>
    <row r="265" spans="1:86" s="1" customFormat="1" ht="27.95" customHeight="1" x14ac:dyDescent="0.2">
      <c r="A265" s="364"/>
      <c r="B265" s="241" t="s">
        <v>780</v>
      </c>
      <c r="C265" s="126" t="s">
        <v>781</v>
      </c>
      <c r="D265" s="651"/>
      <c r="E265" s="671"/>
      <c r="F265" s="651"/>
      <c r="G265" s="671"/>
      <c r="H265" s="651"/>
      <c r="I265" s="671"/>
      <c r="J265" s="651"/>
      <c r="K265" s="671"/>
      <c r="L265" s="651"/>
      <c r="M265" s="671"/>
      <c r="N265" s="651"/>
      <c r="O265" s="671"/>
      <c r="P265" s="651"/>
      <c r="Q265" s="671"/>
      <c r="R265" s="651"/>
      <c r="S265" s="671"/>
      <c r="T265" s="524" t="str">
        <f>IF(T262="na", "na", " ")</f>
        <v xml:space="preserve"> </v>
      </c>
      <c r="U265" s="112">
        <f t="shared" si="41"/>
        <v>0</v>
      </c>
      <c r="V265" s="365">
        <f>IF(T265="na",0,10)</f>
        <v>10</v>
      </c>
      <c r="W265" s="77">
        <f>IF((COUNTIF(D265:S265,"a")+COUNTIF(D265:S265,"s"))&gt;0,IF((COUNTIF(D266:S266,"a")+COUNTIF(D266:S266,"s"))&gt;0,0,COUNTIF(D265:S265,"a")+COUNTIF(D265:S265,"s")+COUNTIF(T265,"NA")), COUNTIF(D265:S265,"a")+COUNTIF(D265:S265,"s")+COUNTIF(T265,"NA"))</f>
        <v>0</v>
      </c>
      <c r="X265" s="243"/>
      <c r="Y265" s="215"/>
      <c r="Z265" s="217"/>
      <c r="AA265" s="214"/>
      <c r="AB265" s="214"/>
      <c r="AC265" s="214"/>
      <c r="AD265" s="214"/>
      <c r="AE265" s="214"/>
      <c r="AF265" s="214"/>
      <c r="AG265" s="214"/>
      <c r="AH265" s="214"/>
      <c r="AI265" s="214"/>
      <c r="AJ265" s="214"/>
      <c r="AK265" s="214"/>
      <c r="AL265" s="214"/>
      <c r="AM265" s="214"/>
      <c r="AN265" s="214"/>
      <c r="AO265" s="214"/>
      <c r="AP265" s="214"/>
      <c r="AQ265" s="214"/>
      <c r="AR265" s="214"/>
      <c r="AS265" s="214"/>
      <c r="AT265" s="214"/>
      <c r="AU265" s="214"/>
      <c r="AV265" s="214"/>
      <c r="AW265" s="214"/>
      <c r="AX265" s="214"/>
      <c r="AY265" s="214"/>
      <c r="AZ265" s="214"/>
      <c r="BA265" s="214"/>
      <c r="BB265" s="214"/>
      <c r="BC265" s="214"/>
      <c r="BD265" s="214"/>
      <c r="BE265" s="214"/>
      <c r="BF265" s="214"/>
      <c r="BG265" s="214"/>
      <c r="BH265" s="214"/>
      <c r="BI265" s="214"/>
      <c r="BJ265" s="214"/>
      <c r="BK265" s="214"/>
      <c r="BL265" s="214"/>
      <c r="BM265" s="214"/>
      <c r="BN265" s="214"/>
      <c r="BO265" s="214"/>
      <c r="BP265" s="214"/>
      <c r="BQ265" s="214"/>
      <c r="BR265" s="214"/>
      <c r="BS265" s="214"/>
      <c r="BT265" s="214"/>
      <c r="BU265" s="214"/>
      <c r="BV265" s="214"/>
      <c r="BW265" s="214"/>
      <c r="BX265" s="214"/>
      <c r="BY265" s="214"/>
      <c r="BZ265" s="214"/>
      <c r="CA265" s="214"/>
      <c r="CB265" s="214"/>
      <c r="CC265" s="214"/>
      <c r="CD265" s="214"/>
      <c r="CE265" s="214"/>
      <c r="CF265" s="214"/>
      <c r="CG265" s="214"/>
      <c r="CH265" s="214"/>
    </row>
    <row r="266" spans="1:86" s="1" customFormat="1" ht="45" customHeight="1" x14ac:dyDescent="0.2">
      <c r="A266" s="364"/>
      <c r="B266" s="250" t="s">
        <v>782</v>
      </c>
      <c r="C266" s="525" t="s">
        <v>783</v>
      </c>
      <c r="D266" s="654"/>
      <c r="E266" s="655"/>
      <c r="F266" s="654"/>
      <c r="G266" s="655"/>
      <c r="H266" s="654"/>
      <c r="I266" s="655"/>
      <c r="J266" s="654"/>
      <c r="K266" s="655"/>
      <c r="L266" s="654"/>
      <c r="M266" s="655"/>
      <c r="N266" s="654"/>
      <c r="O266" s="655"/>
      <c r="P266" s="654"/>
      <c r="Q266" s="655"/>
      <c r="R266" s="654"/>
      <c r="S266" s="655"/>
      <c r="T266" s="524" t="str">
        <f>IF(T262="na","na", " ")</f>
        <v xml:space="preserve"> </v>
      </c>
      <c r="U266" s="109">
        <f t="shared" si="41"/>
        <v>0</v>
      </c>
      <c r="V266" s="361">
        <f>IF(T266="na",0,5)</f>
        <v>5</v>
      </c>
      <c r="W266" s="77">
        <f>IF((COUNTIF(D266:S266,"a")+COUNTIF(D266:S266,"s"))&gt;0,IF((COUNTIF(D265:S265,"a")+COUNTIF(D265:S265,"s"))&gt;0,0,COUNTIF(D266:S266,"a")+COUNTIF(D266:S266,"s")), COUNTIF(D266:S266,"a")+COUNTIF(D266:S266,"s"))+COUNTIF(T266,"na")</f>
        <v>0</v>
      </c>
      <c r="X266" s="243"/>
      <c r="Y266" s="215"/>
      <c r="Z266" s="217"/>
      <c r="AA266" s="214"/>
      <c r="AB266" s="214"/>
      <c r="AC266" s="214"/>
      <c r="AD266" s="214"/>
      <c r="AE266" s="214"/>
      <c r="AF266" s="214"/>
      <c r="AG266" s="214"/>
      <c r="AH266" s="214"/>
      <c r="AI266" s="214"/>
      <c r="AJ266" s="214"/>
      <c r="AK266" s="214"/>
      <c r="AL266" s="214"/>
      <c r="AM266" s="214"/>
      <c r="AN266" s="214"/>
      <c r="AO266" s="214"/>
      <c r="AP266" s="214"/>
      <c r="AQ266" s="214"/>
      <c r="AR266" s="214"/>
      <c r="AS266" s="214"/>
      <c r="AT266" s="214"/>
      <c r="AU266" s="214"/>
      <c r="AV266" s="214"/>
      <c r="AW266" s="214"/>
      <c r="AX266" s="214"/>
      <c r="AY266" s="214"/>
      <c r="AZ266" s="214"/>
      <c r="BA266" s="214"/>
      <c r="BB266" s="214"/>
      <c r="BC266" s="214"/>
      <c r="BD266" s="214"/>
      <c r="BE266" s="214"/>
      <c r="BF266" s="214"/>
      <c r="BG266" s="214"/>
      <c r="BH266" s="214"/>
      <c r="BI266" s="214"/>
      <c r="BJ266" s="214"/>
      <c r="BK266" s="214"/>
      <c r="BL266" s="214"/>
      <c r="BM266" s="214"/>
      <c r="BN266" s="214"/>
      <c r="BO266" s="214"/>
      <c r="BP266" s="214"/>
      <c r="BQ266" s="214"/>
      <c r="BR266" s="214"/>
      <c r="BS266" s="214"/>
      <c r="BT266" s="214"/>
      <c r="BU266" s="214"/>
      <c r="BV266" s="214"/>
      <c r="BW266" s="214"/>
      <c r="BX266" s="214"/>
      <c r="BY266" s="214"/>
      <c r="BZ266" s="214"/>
      <c r="CA266" s="214"/>
      <c r="CB266" s="214"/>
      <c r="CC266" s="214"/>
      <c r="CD266" s="214"/>
      <c r="CE266" s="214"/>
      <c r="CF266" s="214"/>
      <c r="CG266" s="214"/>
      <c r="CH266" s="214"/>
    </row>
    <row r="267" spans="1:86" s="1" customFormat="1" ht="45" customHeight="1" x14ac:dyDescent="0.2">
      <c r="A267" s="364"/>
      <c r="B267" s="236" t="s">
        <v>784</v>
      </c>
      <c r="C267" s="174" t="s">
        <v>785</v>
      </c>
      <c r="D267" s="666"/>
      <c r="E267" s="667"/>
      <c r="F267" s="666"/>
      <c r="G267" s="667"/>
      <c r="H267" s="666"/>
      <c r="I267" s="667"/>
      <c r="J267" s="666"/>
      <c r="K267" s="667"/>
      <c r="L267" s="666"/>
      <c r="M267" s="667"/>
      <c r="N267" s="666"/>
      <c r="O267" s="667"/>
      <c r="P267" s="666"/>
      <c r="Q267" s="667"/>
      <c r="R267" s="666"/>
      <c r="S267" s="667"/>
      <c r="T267" s="500" t="str">
        <f>IF(OR(T262="na",D265="s",F265="s",H265="s",J265="s",L265="s",N265="s",P265="s",R265="s"),"na","")</f>
        <v/>
      </c>
      <c r="U267" s="116">
        <f t="shared" si="41"/>
        <v>0</v>
      </c>
      <c r="V267" s="363">
        <f>IF(T267="na",0,15)</f>
        <v>15</v>
      </c>
      <c r="W267" s="77">
        <f t="shared" si="42"/>
        <v>0</v>
      </c>
      <c r="X267" s="257"/>
      <c r="Y267" s="258"/>
      <c r="Z267" s="217"/>
      <c r="AA267" s="214"/>
      <c r="AB267" s="214"/>
      <c r="AC267" s="214"/>
      <c r="AD267" s="214"/>
      <c r="AE267" s="214"/>
      <c r="AF267" s="214"/>
      <c r="AG267" s="214"/>
      <c r="AH267" s="214"/>
      <c r="AI267" s="214"/>
      <c r="AJ267" s="214"/>
      <c r="AK267" s="214"/>
      <c r="AL267" s="214"/>
      <c r="AM267" s="214"/>
      <c r="AN267" s="214"/>
      <c r="AO267" s="214"/>
      <c r="AP267" s="214"/>
      <c r="AQ267" s="214"/>
      <c r="AR267" s="214"/>
      <c r="AS267" s="214"/>
      <c r="AT267" s="214"/>
      <c r="AU267" s="214"/>
      <c r="AV267" s="214"/>
      <c r="AW267" s="214"/>
      <c r="AX267" s="214"/>
      <c r="AY267" s="214"/>
      <c r="AZ267" s="214"/>
      <c r="BA267" s="214"/>
      <c r="BB267" s="214"/>
      <c r="BC267" s="214"/>
      <c r="BD267" s="214"/>
      <c r="BE267" s="214"/>
      <c r="BF267" s="214"/>
      <c r="BG267" s="214"/>
      <c r="BH267" s="214"/>
      <c r="BI267" s="214"/>
      <c r="BJ267" s="214"/>
      <c r="BK267" s="214"/>
      <c r="BL267" s="214"/>
      <c r="BM267" s="214"/>
      <c r="BN267" s="214"/>
      <c r="BO267" s="214"/>
      <c r="BP267" s="214"/>
      <c r="BQ267" s="214"/>
      <c r="BR267" s="214"/>
      <c r="BS267" s="214"/>
      <c r="BT267" s="214"/>
      <c r="BU267" s="214"/>
      <c r="BV267" s="214"/>
      <c r="BW267" s="214"/>
      <c r="BX267" s="214"/>
      <c r="BY267" s="214"/>
      <c r="BZ267" s="214"/>
      <c r="CA267" s="214"/>
      <c r="CB267" s="214"/>
      <c r="CC267" s="214"/>
      <c r="CD267" s="214"/>
      <c r="CE267" s="214"/>
      <c r="CF267" s="214"/>
      <c r="CG267" s="214"/>
      <c r="CH267" s="214"/>
    </row>
    <row r="268" spans="1:86" s="1" customFormat="1" ht="45" customHeight="1" thickBot="1" x14ac:dyDescent="0.25">
      <c r="A268" s="364"/>
      <c r="B268" s="435" t="s">
        <v>704</v>
      </c>
      <c r="C268" s="174" t="s">
        <v>786</v>
      </c>
      <c r="D268" s="642"/>
      <c r="E268" s="652"/>
      <c r="F268" s="642"/>
      <c r="G268" s="652"/>
      <c r="H268" s="642"/>
      <c r="I268" s="652"/>
      <c r="J268" s="642"/>
      <c r="K268" s="652"/>
      <c r="L268" s="642"/>
      <c r="M268" s="652"/>
      <c r="N268" s="642"/>
      <c r="O268" s="652"/>
      <c r="P268" s="642"/>
      <c r="Q268" s="652"/>
      <c r="R268" s="642"/>
      <c r="S268" s="652"/>
      <c r="T268" s="500" t="str">
        <f>IF(OR(T262="na",T267="na"),"na", " ")</f>
        <v xml:space="preserve"> </v>
      </c>
      <c r="U268" s="112">
        <f t="shared" si="41"/>
        <v>0</v>
      </c>
      <c r="V268" s="363">
        <f>IF(T268="na",0,5)</f>
        <v>5</v>
      </c>
      <c r="W268" s="77">
        <f t="shared" si="42"/>
        <v>0</v>
      </c>
      <c r="X268" s="257"/>
      <c r="Y268" s="258"/>
      <c r="Z268" s="217" t="s">
        <v>31</v>
      </c>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c r="BT268" s="214"/>
      <c r="BU268" s="214"/>
      <c r="BV268" s="214"/>
      <c r="BW268" s="214"/>
      <c r="BX268" s="214"/>
      <c r="BY268" s="214"/>
      <c r="BZ268" s="214"/>
      <c r="CA268" s="214"/>
      <c r="CB268" s="214"/>
      <c r="CC268" s="214"/>
      <c r="CD268" s="214"/>
      <c r="CE268" s="214"/>
      <c r="CF268" s="214"/>
      <c r="CG268" s="214"/>
      <c r="CH268" s="214"/>
    </row>
    <row r="269" spans="1:86" s="1" customFormat="1" ht="21" customHeight="1" thickTop="1" thickBot="1" x14ac:dyDescent="0.25">
      <c r="A269" s="364"/>
      <c r="B269" s="25"/>
      <c r="C269" s="182"/>
      <c r="D269" s="656" t="s">
        <v>173</v>
      </c>
      <c r="E269" s="682"/>
      <c r="F269" s="682"/>
      <c r="G269" s="682"/>
      <c r="H269" s="682"/>
      <c r="I269" s="682"/>
      <c r="J269" s="682"/>
      <c r="K269" s="682"/>
      <c r="L269" s="682"/>
      <c r="M269" s="682"/>
      <c r="N269" s="682"/>
      <c r="O269" s="682"/>
      <c r="P269" s="682"/>
      <c r="Q269" s="682"/>
      <c r="R269" s="682"/>
      <c r="S269" s="682"/>
      <c r="T269" s="691"/>
      <c r="U269" s="183">
        <f>SUM(U257:U268)</f>
        <v>0</v>
      </c>
      <c r="V269" s="362">
        <f>SUM(V257:V265)+SUM(V267:V268)</f>
        <v>105</v>
      </c>
      <c r="W269" s="77"/>
      <c r="X269" s="267"/>
      <c r="Y269" s="258"/>
      <c r="Z269" s="217"/>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c r="BT269" s="214"/>
      <c r="BU269" s="214"/>
      <c r="BV269" s="214"/>
      <c r="BW269" s="214"/>
      <c r="BX269" s="214"/>
      <c r="BY269" s="214"/>
      <c r="BZ269" s="214"/>
      <c r="CA269" s="214"/>
      <c r="CB269" s="214"/>
      <c r="CC269" s="214"/>
      <c r="CD269" s="214"/>
      <c r="CE269" s="214"/>
      <c r="CF269" s="214"/>
      <c r="CG269" s="214"/>
      <c r="CH269" s="214"/>
    </row>
    <row r="270" spans="1:86" s="1" customFormat="1" ht="21" customHeight="1" thickBot="1" x14ac:dyDescent="0.25">
      <c r="A270" s="355"/>
      <c r="B270" s="408"/>
      <c r="C270" s="268"/>
      <c r="D270" s="873"/>
      <c r="E270" s="659"/>
      <c r="F270" s="932">
        <f>IF(T262="na",0,IF(T267="na",10,15))</f>
        <v>15</v>
      </c>
      <c r="G270" s="933"/>
      <c r="H270" s="933"/>
      <c r="I270" s="933"/>
      <c r="J270" s="933"/>
      <c r="K270" s="933"/>
      <c r="L270" s="933"/>
      <c r="M270" s="933"/>
      <c r="N270" s="933"/>
      <c r="O270" s="933"/>
      <c r="P270" s="933"/>
      <c r="Q270" s="933"/>
      <c r="R270" s="933"/>
      <c r="S270" s="933"/>
      <c r="T270" s="933"/>
      <c r="U270" s="933"/>
      <c r="V270" s="934"/>
      <c r="W270" s="77"/>
      <c r="X270" s="266"/>
      <c r="Y270" s="258"/>
      <c r="Z270" s="217"/>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c r="BT270" s="214"/>
      <c r="BU270" s="214"/>
      <c r="BV270" s="214"/>
      <c r="BW270" s="214"/>
      <c r="BX270" s="214"/>
      <c r="BY270" s="214"/>
      <c r="BZ270" s="214"/>
      <c r="CA270" s="214"/>
      <c r="CB270" s="214"/>
      <c r="CC270" s="214"/>
      <c r="CD270" s="214"/>
      <c r="CE270" s="214"/>
      <c r="CF270" s="214"/>
      <c r="CG270" s="214"/>
      <c r="CH270" s="214"/>
    </row>
    <row r="271" spans="1:86" s="1" customFormat="1" ht="30" customHeight="1" thickBot="1" x14ac:dyDescent="0.25">
      <c r="A271" s="364"/>
      <c r="B271" s="265" t="s">
        <v>17</v>
      </c>
      <c r="C271" s="160" t="s">
        <v>234</v>
      </c>
      <c r="D271" s="37" t="s">
        <v>395</v>
      </c>
      <c r="E271" s="39"/>
      <c r="F271" s="37"/>
      <c r="G271" s="39"/>
      <c r="H271" s="37"/>
      <c r="I271" s="39"/>
      <c r="J271" s="37"/>
      <c r="K271" s="39"/>
      <c r="L271" s="37" t="s">
        <v>395</v>
      </c>
      <c r="M271" s="39"/>
      <c r="N271" s="37"/>
      <c r="O271" s="39"/>
      <c r="P271" s="37"/>
      <c r="Q271" s="39"/>
      <c r="R271" s="37"/>
      <c r="S271" s="39"/>
      <c r="T271" s="74"/>
      <c r="U271" s="75"/>
      <c r="V271" s="75"/>
      <c r="W271" s="77"/>
      <c r="X271" s="266"/>
      <c r="Y271" s="258"/>
      <c r="Z271" s="217"/>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c r="BT271" s="214"/>
      <c r="BU271" s="214"/>
      <c r="BV271" s="214"/>
      <c r="BW271" s="214"/>
      <c r="BX271" s="214"/>
      <c r="BY271" s="214"/>
      <c r="BZ271" s="214"/>
      <c r="CA271" s="214"/>
      <c r="CB271" s="214"/>
      <c r="CC271" s="214"/>
      <c r="CD271" s="214"/>
      <c r="CE271" s="214"/>
      <c r="CF271" s="214"/>
      <c r="CG271" s="214"/>
      <c r="CH271" s="214"/>
    </row>
    <row r="272" spans="1:86" s="1" customFormat="1" ht="27.95" customHeight="1" x14ac:dyDescent="0.2">
      <c r="A272" s="373"/>
      <c r="B272" s="274" t="s">
        <v>787</v>
      </c>
      <c r="C272" s="174" t="s">
        <v>788</v>
      </c>
      <c r="D272" s="641"/>
      <c r="E272" s="653"/>
      <c r="F272" s="641"/>
      <c r="G272" s="653"/>
      <c r="H272" s="641"/>
      <c r="I272" s="653"/>
      <c r="J272" s="641"/>
      <c r="K272" s="653"/>
      <c r="L272" s="641"/>
      <c r="M272" s="653"/>
      <c r="N272" s="641"/>
      <c r="O272" s="653"/>
      <c r="P272" s="641"/>
      <c r="Q272" s="653"/>
      <c r="R272" s="641"/>
      <c r="S272" s="653"/>
      <c r="T272" s="432"/>
      <c r="U272" s="111">
        <f>IF(OR(D272="s",F272="s",H272="s",J272="s",L272="s",N272="s",P272="s",R272="s"), 0, IF(OR(D272="a",F272="a",H272="a",J272="a",L272="a",N272="a",P272="a",R272="a"),V272,0))</f>
        <v>0</v>
      </c>
      <c r="V272" s="363">
        <v>10</v>
      </c>
      <c r="W272" s="77">
        <f>COUNTIF(D272:S272,"a")+COUNTIF(D272:S272,"s")</f>
        <v>0</v>
      </c>
      <c r="X272" s="257"/>
      <c r="Y272" s="258"/>
      <c r="Z272" s="217"/>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c r="BT272" s="214"/>
      <c r="BU272" s="214"/>
      <c r="BV272" s="214"/>
      <c r="BW272" s="214"/>
      <c r="BX272" s="214"/>
      <c r="BY272" s="214"/>
      <c r="BZ272" s="214"/>
      <c r="CA272" s="214"/>
      <c r="CB272" s="214"/>
      <c r="CC272" s="214"/>
      <c r="CD272" s="214"/>
      <c r="CE272" s="214"/>
      <c r="CF272" s="214"/>
      <c r="CG272" s="214"/>
      <c r="CH272" s="214"/>
    </row>
    <row r="273" spans="1:86" s="1" customFormat="1" ht="27.95" customHeight="1" x14ac:dyDescent="0.2">
      <c r="A273" s="373"/>
      <c r="B273" s="274" t="s">
        <v>789</v>
      </c>
      <c r="C273" s="174" t="s">
        <v>790</v>
      </c>
      <c r="D273" s="639"/>
      <c r="E273" s="663"/>
      <c r="F273" s="639"/>
      <c r="G273" s="663"/>
      <c r="H273" s="639"/>
      <c r="I273" s="663"/>
      <c r="J273" s="639"/>
      <c r="K273" s="663"/>
      <c r="L273" s="639"/>
      <c r="M273" s="663"/>
      <c r="N273" s="639"/>
      <c r="O273" s="663"/>
      <c r="P273" s="639"/>
      <c r="Q273" s="663"/>
      <c r="R273" s="639"/>
      <c r="S273" s="663"/>
      <c r="T273" s="432"/>
      <c r="U273" s="112">
        <f>IF(OR(D273="s",F273="s",H273="s",J273="s",L273="s",N273="s",P273="s",R273="s"), 0, IF(OR(D273="a",F273="a",H273="a",J273="a",L273="a",N273="a",P273="a",R273="a"),V273,0))</f>
        <v>0</v>
      </c>
      <c r="V273" s="363">
        <v>10</v>
      </c>
      <c r="W273" s="77">
        <f>COUNTIF(D273:S273,"a")+COUNTIF(D273:S273,"s")</f>
        <v>0</v>
      </c>
      <c r="X273" s="257"/>
      <c r="Y273" s="258"/>
      <c r="Z273" s="217"/>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c r="BT273" s="214"/>
      <c r="BU273" s="214"/>
      <c r="BV273" s="214"/>
      <c r="BW273" s="214"/>
      <c r="BX273" s="214"/>
      <c r="BY273" s="214"/>
      <c r="BZ273" s="214"/>
      <c r="CA273" s="214"/>
      <c r="CB273" s="214"/>
      <c r="CC273" s="214"/>
      <c r="CD273" s="214"/>
      <c r="CE273" s="214"/>
      <c r="CF273" s="214"/>
      <c r="CG273" s="214"/>
      <c r="CH273" s="214"/>
    </row>
    <row r="274" spans="1:86" s="1" customFormat="1" ht="27.95" customHeight="1" thickBot="1" x14ac:dyDescent="0.25">
      <c r="A274" s="373"/>
      <c r="B274" s="238" t="s">
        <v>791</v>
      </c>
      <c r="C274" s="171" t="s">
        <v>792</v>
      </c>
      <c r="D274" s="639"/>
      <c r="E274" s="663"/>
      <c r="F274" s="639"/>
      <c r="G274" s="663"/>
      <c r="H274" s="639"/>
      <c r="I274" s="663"/>
      <c r="J274" s="639"/>
      <c r="K274" s="663"/>
      <c r="L274" s="639"/>
      <c r="M274" s="663"/>
      <c r="N274" s="639"/>
      <c r="O274" s="663"/>
      <c r="P274" s="639"/>
      <c r="Q274" s="663"/>
      <c r="R274" s="639"/>
      <c r="S274" s="663"/>
      <c r="T274" s="432"/>
      <c r="U274" s="112">
        <f>IF(OR(D274="s",F274="s",H274="s",J274="s",L274="s",N274="s",P274="s",R274="s"), 0, IF(OR(D274="a",F274="a",H274="a",J274="a",L274="a",N274="a",P274="a",R274="a"),V274,0))</f>
        <v>0</v>
      </c>
      <c r="V274" s="360">
        <v>10</v>
      </c>
      <c r="W274" s="77">
        <f>COUNTIF(D274:S274,"a")+COUNTIF(D274:S274,"s")</f>
        <v>0</v>
      </c>
      <c r="X274" s="257"/>
      <c r="Y274" s="258"/>
      <c r="Z274" s="217"/>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c r="BT274" s="214"/>
      <c r="BU274" s="214"/>
      <c r="BV274" s="214"/>
      <c r="BW274" s="214"/>
      <c r="BX274" s="214"/>
      <c r="BY274" s="214"/>
      <c r="BZ274" s="214"/>
      <c r="CA274" s="214"/>
      <c r="CB274" s="214"/>
      <c r="CC274" s="214"/>
      <c r="CD274" s="214"/>
      <c r="CE274" s="214"/>
      <c r="CF274" s="214"/>
      <c r="CG274" s="214"/>
      <c r="CH274" s="214"/>
    </row>
    <row r="275" spans="1:86" s="1" customFormat="1" ht="21" customHeight="1" thickTop="1" thickBot="1" x14ac:dyDescent="0.25">
      <c r="A275" s="364"/>
      <c r="B275" s="25"/>
      <c r="C275" s="182"/>
      <c r="D275" s="656" t="s">
        <v>173</v>
      </c>
      <c r="E275" s="682"/>
      <c r="F275" s="682"/>
      <c r="G275" s="682"/>
      <c r="H275" s="682"/>
      <c r="I275" s="682"/>
      <c r="J275" s="682"/>
      <c r="K275" s="682"/>
      <c r="L275" s="682"/>
      <c r="M275" s="682"/>
      <c r="N275" s="682"/>
      <c r="O275" s="682"/>
      <c r="P275" s="682"/>
      <c r="Q275" s="682"/>
      <c r="R275" s="682"/>
      <c r="S275" s="682"/>
      <c r="T275" s="691"/>
      <c r="U275" s="183">
        <f>SUM(U272:U274)</f>
        <v>0</v>
      </c>
      <c r="V275" s="362">
        <f>SUM(V272:V274)</f>
        <v>30</v>
      </c>
      <c r="W275" s="77"/>
      <c r="X275" s="267"/>
      <c r="Y275" s="258"/>
      <c r="Z275" s="217"/>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c r="BT275" s="214"/>
      <c r="BU275" s="214"/>
      <c r="BV275" s="214"/>
      <c r="BW275" s="214"/>
      <c r="BX275" s="214"/>
      <c r="BY275" s="214"/>
      <c r="BZ275" s="214"/>
      <c r="CA275" s="214"/>
      <c r="CB275" s="214"/>
      <c r="CC275" s="214"/>
      <c r="CD275" s="214"/>
      <c r="CE275" s="214"/>
      <c r="CF275" s="214"/>
      <c r="CG275" s="214"/>
      <c r="CH275" s="214"/>
    </row>
    <row r="276" spans="1:86" s="1" customFormat="1" ht="21" customHeight="1" thickBot="1" x14ac:dyDescent="0.25">
      <c r="A276" s="355"/>
      <c r="B276" s="408"/>
      <c r="C276" s="268"/>
      <c r="D276" s="873"/>
      <c r="E276" s="659"/>
      <c r="F276" s="762">
        <v>0</v>
      </c>
      <c r="G276" s="669"/>
      <c r="H276" s="669"/>
      <c r="I276" s="669"/>
      <c r="J276" s="669"/>
      <c r="K276" s="669"/>
      <c r="L276" s="669"/>
      <c r="M276" s="669"/>
      <c r="N276" s="669"/>
      <c r="O276" s="669"/>
      <c r="P276" s="669"/>
      <c r="Q276" s="669"/>
      <c r="R276" s="669"/>
      <c r="S276" s="669"/>
      <c r="T276" s="669"/>
      <c r="U276" s="669"/>
      <c r="V276" s="670"/>
      <c r="W276" s="77"/>
      <c r="X276" s="266"/>
      <c r="Y276" s="258"/>
      <c r="Z276" s="217"/>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c r="BT276" s="214"/>
      <c r="BU276" s="214"/>
      <c r="BV276" s="214"/>
      <c r="BW276" s="214"/>
      <c r="BX276" s="214"/>
      <c r="BY276" s="214"/>
      <c r="BZ276" s="214"/>
      <c r="CA276" s="214"/>
      <c r="CB276" s="214"/>
      <c r="CC276" s="214"/>
      <c r="CD276" s="214"/>
      <c r="CE276" s="214"/>
      <c r="CF276" s="214"/>
      <c r="CG276" s="214"/>
      <c r="CH276" s="214"/>
    </row>
    <row r="277" spans="1:86" s="1" customFormat="1" ht="30" customHeight="1" thickBot="1" x14ac:dyDescent="0.25">
      <c r="A277" s="353"/>
      <c r="B277" s="403">
        <v>5440</v>
      </c>
      <c r="C277" s="169" t="s">
        <v>932</v>
      </c>
      <c r="D277" s="42"/>
      <c r="E277" s="180"/>
      <c r="F277" s="42"/>
      <c r="G277" s="180"/>
      <c r="H277" s="42"/>
      <c r="I277" s="180"/>
      <c r="J277" s="42"/>
      <c r="K277" s="180"/>
      <c r="L277" s="42" t="s">
        <v>395</v>
      </c>
      <c r="M277" s="180"/>
      <c r="N277" s="42"/>
      <c r="O277" s="180"/>
      <c r="P277" s="42"/>
      <c r="Q277" s="180"/>
      <c r="R277" s="42"/>
      <c r="S277" s="180"/>
      <c r="T277" s="378"/>
      <c r="U277" s="404"/>
      <c r="V277" s="404"/>
      <c r="W277" s="77"/>
      <c r="X277" s="266"/>
      <c r="Y277" s="258"/>
      <c r="Z277" s="217"/>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c r="BT277" s="214"/>
      <c r="BU277" s="214"/>
      <c r="BV277" s="214"/>
      <c r="BW277" s="214"/>
      <c r="BX277" s="214"/>
      <c r="BY277" s="214"/>
      <c r="BZ277" s="214"/>
      <c r="CA277" s="214"/>
      <c r="CB277" s="214"/>
      <c r="CC277" s="214"/>
      <c r="CD277" s="214"/>
      <c r="CE277" s="214"/>
      <c r="CF277" s="214"/>
      <c r="CG277" s="214"/>
      <c r="CH277" s="214"/>
    </row>
    <row r="278" spans="1:86" s="1" customFormat="1" ht="30" customHeight="1" x14ac:dyDescent="0.2">
      <c r="A278" s="364"/>
      <c r="B278" s="249"/>
      <c r="C278" s="526" t="s">
        <v>688</v>
      </c>
      <c r="D278" s="870"/>
      <c r="E278" s="871"/>
      <c r="F278" s="871"/>
      <c r="G278" s="871"/>
      <c r="H278" s="871"/>
      <c r="I278" s="871"/>
      <c r="J278" s="871"/>
      <c r="K278" s="871"/>
      <c r="L278" s="871"/>
      <c r="M278" s="871"/>
      <c r="N278" s="871"/>
      <c r="O278" s="871"/>
      <c r="P278" s="871"/>
      <c r="Q278" s="871"/>
      <c r="R278" s="871"/>
      <c r="S278" s="871"/>
      <c r="T278" s="871"/>
      <c r="U278" s="871"/>
      <c r="V278" s="872"/>
      <c r="W278" s="77"/>
      <c r="X278" s="197"/>
      <c r="Y278" s="214"/>
      <c r="Z278" s="217"/>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c r="BT278" s="214"/>
      <c r="BU278" s="214"/>
      <c r="BV278" s="214"/>
      <c r="BW278" s="214"/>
      <c r="BX278" s="214"/>
      <c r="BY278" s="214"/>
      <c r="BZ278" s="214"/>
      <c r="CA278" s="214"/>
      <c r="CB278" s="214"/>
      <c r="CC278" s="214"/>
      <c r="CD278" s="214"/>
      <c r="CE278" s="214"/>
      <c r="CF278" s="214"/>
      <c r="CG278" s="214"/>
      <c r="CH278" s="214"/>
    </row>
    <row r="279" spans="1:86" s="1" customFormat="1" ht="45" customHeight="1" x14ac:dyDescent="0.2">
      <c r="A279" s="373"/>
      <c r="B279" s="238" t="s">
        <v>705</v>
      </c>
      <c r="C279" s="171" t="s">
        <v>793</v>
      </c>
      <c r="D279" s="666"/>
      <c r="E279" s="667"/>
      <c r="F279" s="666"/>
      <c r="G279" s="667"/>
      <c r="H279" s="666"/>
      <c r="I279" s="667"/>
      <c r="J279" s="666"/>
      <c r="K279" s="667"/>
      <c r="L279" s="666"/>
      <c r="M279" s="667"/>
      <c r="N279" s="666"/>
      <c r="O279" s="667"/>
      <c r="P279" s="666"/>
      <c r="Q279" s="667"/>
      <c r="R279" s="666"/>
      <c r="S279" s="667"/>
      <c r="T279" s="497"/>
      <c r="U279" s="116">
        <f>IF(OR(D279="s",F279="s",H279="s",J279="s",L279="s",N279="s",P279="s",R279="s"), 0, IF(OR(D279="a",F279="a",H279="a",J279="a",L279="a",N279="a",P279="a",R279="a"),V279,0))</f>
        <v>0</v>
      </c>
      <c r="V279" s="359">
        <f>IF(T279="na",0,10)</f>
        <v>10</v>
      </c>
      <c r="W279" s="77">
        <f>COUNTIF(D279:S279,"a")+COUNTIF(D279:S279,"s")+COUNTIF(T279,"na")</f>
        <v>0</v>
      </c>
      <c r="X279" s="257"/>
      <c r="Y279" s="258"/>
      <c r="Z279" s="217"/>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c r="BT279" s="214"/>
      <c r="BU279" s="214"/>
      <c r="BV279" s="214"/>
      <c r="BW279" s="214"/>
      <c r="BX279" s="214"/>
      <c r="BY279" s="214"/>
      <c r="BZ279" s="214"/>
      <c r="CA279" s="214"/>
      <c r="CB279" s="214"/>
      <c r="CC279" s="214"/>
      <c r="CD279" s="214"/>
      <c r="CE279" s="214"/>
      <c r="CF279" s="214"/>
      <c r="CG279" s="214"/>
      <c r="CH279" s="214"/>
    </row>
    <row r="280" spans="1:86" s="1" customFormat="1" ht="67.7" customHeight="1" x14ac:dyDescent="0.2">
      <c r="A280" s="373"/>
      <c r="B280" s="238" t="s">
        <v>794</v>
      </c>
      <c r="C280" s="171" t="s">
        <v>795</v>
      </c>
      <c r="D280" s="639"/>
      <c r="E280" s="663"/>
      <c r="F280" s="639"/>
      <c r="G280" s="663"/>
      <c r="H280" s="639"/>
      <c r="I280" s="663"/>
      <c r="J280" s="639"/>
      <c r="K280" s="663"/>
      <c r="L280" s="639"/>
      <c r="M280" s="663"/>
      <c r="N280" s="639"/>
      <c r="O280" s="663"/>
      <c r="P280" s="639"/>
      <c r="Q280" s="663"/>
      <c r="R280" s="639"/>
      <c r="S280" s="663"/>
      <c r="T280" s="497"/>
      <c r="U280" s="112">
        <f>IF(OR(D280="s",F280="s",H280="s",J280="s",L280="s",N280="s",P280="s",R280="s"), 0, IF(OR(D280="a",F280="a",H280="a",J280="a",L280="a",N280="a",P280="a",R280="a"),V280,0))</f>
        <v>0</v>
      </c>
      <c r="V280" s="360">
        <f>IF(T280="na",0,5)</f>
        <v>5</v>
      </c>
      <c r="W280" s="77">
        <f>COUNTIF(D280:S280,"a")+COUNTIF(T280,"na")</f>
        <v>0</v>
      </c>
      <c r="X280" s="257"/>
      <c r="Y280" s="258"/>
      <c r="Z280" s="217" t="s">
        <v>31</v>
      </c>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c r="BT280" s="214"/>
      <c r="BU280" s="214"/>
      <c r="BV280" s="214"/>
      <c r="BW280" s="214"/>
      <c r="BX280" s="214"/>
      <c r="BY280" s="214"/>
      <c r="BZ280" s="214"/>
      <c r="CA280" s="214"/>
      <c r="CB280" s="214"/>
      <c r="CC280" s="214"/>
      <c r="CD280" s="214"/>
      <c r="CE280" s="214"/>
      <c r="CF280" s="214"/>
      <c r="CG280" s="214"/>
      <c r="CH280" s="214"/>
    </row>
    <row r="281" spans="1:86" s="1" customFormat="1" ht="30" customHeight="1" x14ac:dyDescent="0.2">
      <c r="A281" s="364"/>
      <c r="B281" s="249"/>
      <c r="C281" s="527" t="s">
        <v>796</v>
      </c>
      <c r="D281" s="767"/>
      <c r="E281" s="768"/>
      <c r="F281" s="768"/>
      <c r="G281" s="768"/>
      <c r="H281" s="768"/>
      <c r="I281" s="768"/>
      <c r="J281" s="768"/>
      <c r="K281" s="768"/>
      <c r="L281" s="768"/>
      <c r="M281" s="768"/>
      <c r="N281" s="768"/>
      <c r="O281" s="768"/>
      <c r="P281" s="768"/>
      <c r="Q281" s="768"/>
      <c r="R281" s="768"/>
      <c r="S281" s="768"/>
      <c r="T281" s="768"/>
      <c r="U281" s="768"/>
      <c r="V281" s="769"/>
      <c r="W281" s="77" t="str">
        <f>IF(AND(ISNUMBER(D281),COUNTIF(D280:S280,"a")),1,IF(COUNTIF(D280:S280,"a"),0,""))</f>
        <v/>
      </c>
      <c r="X281" s="197"/>
      <c r="Y281" s="214"/>
      <c r="Z281" s="217"/>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c r="BT281" s="214"/>
      <c r="BU281" s="214"/>
      <c r="BV281" s="214"/>
      <c r="BW281" s="214"/>
      <c r="BX281" s="214"/>
      <c r="BY281" s="214"/>
      <c r="BZ281" s="214"/>
      <c r="CA281" s="214"/>
      <c r="CB281" s="214"/>
      <c r="CC281" s="214"/>
      <c r="CD281" s="214"/>
      <c r="CE281" s="214"/>
      <c r="CF281" s="214"/>
      <c r="CG281" s="214"/>
      <c r="CH281" s="214"/>
    </row>
    <row r="282" spans="1:86" s="1" customFormat="1" ht="45" customHeight="1" x14ac:dyDescent="0.2">
      <c r="A282" s="373"/>
      <c r="B282" s="274" t="s">
        <v>706</v>
      </c>
      <c r="C282" s="171" t="s">
        <v>797</v>
      </c>
      <c r="D282" s="639"/>
      <c r="E282" s="663"/>
      <c r="F282" s="639"/>
      <c r="G282" s="663"/>
      <c r="H282" s="639"/>
      <c r="I282" s="663"/>
      <c r="J282" s="639"/>
      <c r="K282" s="663"/>
      <c r="L282" s="639"/>
      <c r="M282" s="663"/>
      <c r="N282" s="639"/>
      <c r="O282" s="663"/>
      <c r="P282" s="639"/>
      <c r="Q282" s="663"/>
      <c r="R282" s="639"/>
      <c r="S282" s="663"/>
      <c r="T282" s="497"/>
      <c r="U282" s="112">
        <f>IF(OR(D282="s",F282="s",H282="s",J282="s",L282="s",N282="s",P282="s",R282="s"), 0, IF(OR(D282="a",F282="a",H282="a",J282="a",L282="a",N282="a",P282="a",R282="a"),V282,0))</f>
        <v>0</v>
      </c>
      <c r="V282" s="361">
        <f>IF(T282="na",0,5)</f>
        <v>5</v>
      </c>
      <c r="W282" s="77">
        <f>COUNTIF(D282:S282,"a")+COUNTIF(D282:S282,"s")+COUNTIF(T282,"na")</f>
        <v>0</v>
      </c>
      <c r="X282" s="257"/>
      <c r="Y282" s="258"/>
      <c r="Z282" s="217"/>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c r="BT282" s="214"/>
      <c r="BU282" s="214"/>
      <c r="BV282" s="214"/>
      <c r="BW282" s="214"/>
      <c r="BX282" s="214"/>
      <c r="BY282" s="214"/>
      <c r="BZ282" s="214"/>
      <c r="CA282" s="214"/>
      <c r="CB282" s="214"/>
      <c r="CC282" s="214"/>
      <c r="CD282" s="214"/>
      <c r="CE282" s="214"/>
      <c r="CF282" s="214"/>
      <c r="CG282" s="214"/>
      <c r="CH282" s="214"/>
    </row>
    <row r="283" spans="1:86" s="1" customFormat="1" ht="30" customHeight="1" x14ac:dyDescent="0.2">
      <c r="A283" s="364"/>
      <c r="B283" s="249"/>
      <c r="C283" s="526" t="s">
        <v>690</v>
      </c>
      <c r="D283" s="870"/>
      <c r="E283" s="871"/>
      <c r="F283" s="871"/>
      <c r="G283" s="871"/>
      <c r="H283" s="871"/>
      <c r="I283" s="871"/>
      <c r="J283" s="871"/>
      <c r="K283" s="871"/>
      <c r="L283" s="871"/>
      <c r="M283" s="871"/>
      <c r="N283" s="871"/>
      <c r="O283" s="871"/>
      <c r="P283" s="871"/>
      <c r="Q283" s="871"/>
      <c r="R283" s="871"/>
      <c r="S283" s="871"/>
      <c r="T283" s="871"/>
      <c r="U283" s="871"/>
      <c r="V283" s="872"/>
      <c r="W283" s="77"/>
      <c r="X283" s="197"/>
      <c r="Y283" s="214"/>
      <c r="Z283" s="217"/>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c r="BT283" s="214"/>
      <c r="BU283" s="214"/>
      <c r="BV283" s="214"/>
      <c r="BW283" s="214"/>
      <c r="BX283" s="214"/>
      <c r="BY283" s="214"/>
      <c r="BZ283" s="214"/>
      <c r="CA283" s="214"/>
      <c r="CB283" s="214"/>
      <c r="CC283" s="214"/>
      <c r="CD283" s="214"/>
      <c r="CE283" s="214"/>
      <c r="CF283" s="214"/>
      <c r="CG283" s="214"/>
      <c r="CH283" s="214"/>
    </row>
    <row r="284" spans="1:86" s="1" customFormat="1" ht="30" customHeight="1" x14ac:dyDescent="0.2">
      <c r="A284" s="364"/>
      <c r="B284" s="249"/>
      <c r="C284" s="526" t="s">
        <v>707</v>
      </c>
      <c r="D284" s="870"/>
      <c r="E284" s="871"/>
      <c r="F284" s="871"/>
      <c r="G284" s="871"/>
      <c r="H284" s="871"/>
      <c r="I284" s="871"/>
      <c r="J284" s="871"/>
      <c r="K284" s="871"/>
      <c r="L284" s="871"/>
      <c r="M284" s="871"/>
      <c r="N284" s="871"/>
      <c r="O284" s="871"/>
      <c r="P284" s="871"/>
      <c r="Q284" s="871"/>
      <c r="R284" s="871"/>
      <c r="S284" s="871"/>
      <c r="T284" s="871"/>
      <c r="U284" s="871"/>
      <c r="V284" s="872"/>
      <c r="W284" s="77"/>
      <c r="X284" s="197"/>
      <c r="Y284" s="214"/>
      <c r="Z284" s="217"/>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row>
    <row r="285" spans="1:86" s="1" customFormat="1" ht="45" customHeight="1" x14ac:dyDescent="0.2">
      <c r="A285" s="373"/>
      <c r="B285" s="274" t="s">
        <v>708</v>
      </c>
      <c r="C285" s="171" t="s">
        <v>798</v>
      </c>
      <c r="D285" s="639"/>
      <c r="E285" s="663"/>
      <c r="F285" s="639"/>
      <c r="G285" s="663"/>
      <c r="H285" s="639"/>
      <c r="I285" s="663"/>
      <c r="J285" s="639"/>
      <c r="K285" s="663"/>
      <c r="L285" s="639"/>
      <c r="M285" s="663"/>
      <c r="N285" s="639"/>
      <c r="O285" s="663"/>
      <c r="P285" s="639"/>
      <c r="Q285" s="663"/>
      <c r="R285" s="639"/>
      <c r="S285" s="663"/>
      <c r="T285" s="497"/>
      <c r="U285" s="112">
        <f>IF(OR(D285="s",F285="s",H285="s",J285="s",L285="s",N285="s",P285="s",R285="s"), 0, IF(OR(D285="a",F285="a",H285="a",J285="a",L285="a",N285="a",P285="a",R285="a"),V285,0))</f>
        <v>0</v>
      </c>
      <c r="V285" s="361">
        <f>IF(T285="na",0,20)</f>
        <v>20</v>
      </c>
      <c r="W285" s="77">
        <f>COUNTIF(D285:S285,"a")+COUNTIF(D285:S285,"s")+COUNTIF(T285,"na")</f>
        <v>0</v>
      </c>
      <c r="X285" s="257"/>
      <c r="Y285" s="258"/>
      <c r="Z285" s="217"/>
      <c r="AA285" s="214"/>
      <c r="AB285" s="214"/>
      <c r="AC285" s="214"/>
      <c r="AD285" s="214"/>
      <c r="AE285" s="214"/>
      <c r="AF285" s="214"/>
      <c r="AG285" s="214"/>
      <c r="AH285" s="214"/>
      <c r="AI285" s="214"/>
      <c r="AJ285" s="214"/>
      <c r="AK285" s="214"/>
      <c r="AL285" s="214"/>
      <c r="AM285" s="214"/>
      <c r="AN285" s="214"/>
      <c r="AO285" s="214"/>
      <c r="AP285" s="214"/>
      <c r="AQ285" s="214"/>
      <c r="AR285" s="214"/>
      <c r="AS285" s="214"/>
      <c r="AT285" s="214"/>
      <c r="AU285" s="214"/>
      <c r="AV285" s="214"/>
      <c r="AW285" s="214"/>
      <c r="AX285" s="214"/>
      <c r="AY285" s="214"/>
      <c r="AZ285" s="214"/>
      <c r="BA285" s="214"/>
      <c r="BB285" s="214"/>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row>
    <row r="286" spans="1:86" s="1" customFormat="1" ht="48" customHeight="1" x14ac:dyDescent="0.2">
      <c r="A286" s="373"/>
      <c r="B286" s="270"/>
      <c r="C286" s="495" t="s">
        <v>709</v>
      </c>
      <c r="D286" s="763" t="s">
        <v>710</v>
      </c>
      <c r="E286" s="746"/>
      <c r="F286" s="746"/>
      <c r="G286" s="746"/>
      <c r="H286" s="746"/>
      <c r="I286" s="746"/>
      <c r="J286" s="746"/>
      <c r="K286" s="746"/>
      <c r="L286" s="746"/>
      <c r="M286" s="746"/>
      <c r="N286" s="746"/>
      <c r="O286" s="746"/>
      <c r="P286" s="746"/>
      <c r="Q286" s="746"/>
      <c r="R286" s="746"/>
      <c r="S286" s="746"/>
      <c r="T286" s="746"/>
      <c r="U286" s="746"/>
      <c r="V286" s="747"/>
      <c r="W286" s="77"/>
      <c r="X286" s="266"/>
      <c r="Y286" s="258"/>
      <c r="Z286" s="217"/>
      <c r="AA286" s="214"/>
      <c r="AB286" s="214"/>
      <c r="AC286" s="214"/>
      <c r="AD286" s="214"/>
      <c r="AE286" s="214"/>
      <c r="AF286" s="214"/>
      <c r="AG286" s="214"/>
      <c r="AH286" s="214"/>
      <c r="AI286" s="214"/>
      <c r="AJ286" s="214"/>
      <c r="AK286" s="214"/>
      <c r="AL286" s="214"/>
      <c r="AM286" s="214"/>
      <c r="AN286" s="214"/>
      <c r="AO286" s="214"/>
      <c r="AP286" s="214"/>
      <c r="AQ286" s="214"/>
      <c r="AR286" s="214"/>
      <c r="AS286" s="214"/>
      <c r="AT286" s="214"/>
      <c r="AU286" s="214"/>
      <c r="AV286" s="214"/>
      <c r="AW286" s="214"/>
      <c r="AX286" s="214"/>
      <c r="AY286" s="214"/>
      <c r="AZ286" s="214"/>
      <c r="BA286" s="214"/>
      <c r="BB286" s="214"/>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row>
    <row r="287" spans="1:86" s="1" customFormat="1" ht="27.95" customHeight="1" x14ac:dyDescent="0.2">
      <c r="A287" s="373"/>
      <c r="B287" s="270"/>
      <c r="C287" s="171" t="s">
        <v>711</v>
      </c>
      <c r="D287" s="666"/>
      <c r="E287" s="667"/>
      <c r="F287" s="666"/>
      <c r="G287" s="667"/>
      <c r="H287" s="666"/>
      <c r="I287" s="667"/>
      <c r="J287" s="666"/>
      <c r="K287" s="667"/>
      <c r="L287" s="666"/>
      <c r="M287" s="667"/>
      <c r="N287" s="666"/>
      <c r="O287" s="667"/>
      <c r="P287" s="666"/>
      <c r="Q287" s="667"/>
      <c r="R287" s="666"/>
      <c r="S287" s="667"/>
      <c r="T287" s="751"/>
      <c r="U287" s="749"/>
      <c r="V287" s="750"/>
      <c r="W287" s="77">
        <f>IF(OR(COUNTIF($D$285:$S$285,"s"),COUNTIF($T$285,"na")),1,COUNTIF(D287:S287, "a"))</f>
        <v>0</v>
      </c>
      <c r="X287" s="257"/>
      <c r="Y287" s="258"/>
      <c r="Z287" s="217"/>
      <c r="AA287" s="214"/>
      <c r="AB287" s="214"/>
      <c r="AC287" s="214"/>
      <c r="AD287" s="214"/>
      <c r="AE287" s="214"/>
      <c r="AF287" s="214"/>
      <c r="AG287" s="214"/>
      <c r="AH287" s="214"/>
      <c r="AI287" s="214"/>
      <c r="AJ287" s="214"/>
      <c r="AK287" s="214"/>
      <c r="AL287" s="214"/>
      <c r="AM287" s="214"/>
      <c r="AN287" s="214"/>
      <c r="AO287" s="214"/>
      <c r="AP287" s="214"/>
      <c r="AQ287" s="214"/>
      <c r="AR287" s="214"/>
      <c r="AS287" s="214"/>
      <c r="AT287" s="214"/>
      <c r="AU287" s="214"/>
      <c r="AV287" s="214"/>
      <c r="AW287" s="214"/>
      <c r="AX287" s="214"/>
      <c r="AY287" s="214"/>
      <c r="AZ287" s="214"/>
      <c r="BA287" s="214"/>
      <c r="BB287" s="214"/>
      <c r="BC287" s="214"/>
      <c r="BD287" s="214"/>
      <c r="BE287" s="214"/>
      <c r="BF287" s="214"/>
      <c r="BG287" s="214"/>
      <c r="BH287" s="214"/>
      <c r="BI287" s="214"/>
      <c r="BJ287" s="214"/>
      <c r="BK287" s="214"/>
      <c r="BL287" s="214"/>
      <c r="BM287" s="214"/>
      <c r="BN287" s="214"/>
      <c r="BO287" s="214"/>
      <c r="BP287" s="214"/>
      <c r="BQ287" s="214"/>
      <c r="BR287" s="214"/>
      <c r="BS287" s="214"/>
      <c r="BT287" s="214"/>
      <c r="BU287" s="214"/>
      <c r="BV287" s="214"/>
      <c r="BW287" s="214"/>
      <c r="BX287" s="214"/>
      <c r="BY287" s="214"/>
      <c r="BZ287" s="214"/>
      <c r="CA287" s="214"/>
      <c r="CB287" s="214"/>
      <c r="CC287" s="214"/>
      <c r="CD287" s="214"/>
      <c r="CE287" s="214"/>
      <c r="CF287" s="214"/>
      <c r="CG287" s="214"/>
      <c r="CH287" s="214"/>
    </row>
    <row r="288" spans="1:86" s="1" customFormat="1" ht="27.95" customHeight="1" x14ac:dyDescent="0.2">
      <c r="A288" s="373"/>
      <c r="B288" s="270"/>
      <c r="C288" s="171" t="s">
        <v>712</v>
      </c>
      <c r="D288" s="639"/>
      <c r="E288" s="663"/>
      <c r="F288" s="639"/>
      <c r="G288" s="663"/>
      <c r="H288" s="639"/>
      <c r="I288" s="663"/>
      <c r="J288" s="639"/>
      <c r="K288" s="663"/>
      <c r="L288" s="639"/>
      <c r="M288" s="663"/>
      <c r="N288" s="639"/>
      <c r="O288" s="663"/>
      <c r="P288" s="639"/>
      <c r="Q288" s="663"/>
      <c r="R288" s="639"/>
      <c r="S288" s="663"/>
      <c r="T288" s="751"/>
      <c r="U288" s="749"/>
      <c r="V288" s="750"/>
      <c r="W288" s="77">
        <f t="shared" ref="W288:W291" si="43">IF(OR(COUNTIF($D$285:$S$285,"s"),COUNTIF($T$285,"na")),1,COUNTIF(D288:S288, "a"))</f>
        <v>0</v>
      </c>
      <c r="X288" s="257"/>
      <c r="Y288" s="258"/>
      <c r="Z288" s="217"/>
      <c r="AA288" s="214"/>
      <c r="AB288" s="214"/>
      <c r="AC288" s="214"/>
      <c r="AD288" s="214"/>
      <c r="AE288" s="214"/>
      <c r="AF288" s="214"/>
      <c r="AG288" s="214"/>
      <c r="AH288" s="214"/>
      <c r="AI288" s="214"/>
      <c r="AJ288" s="214"/>
      <c r="AK288" s="214"/>
      <c r="AL288" s="214"/>
      <c r="AM288" s="214"/>
      <c r="AN288" s="214"/>
      <c r="AO288" s="214"/>
      <c r="AP288" s="214"/>
      <c r="AQ288" s="214"/>
      <c r="AR288" s="214"/>
      <c r="AS288" s="214"/>
      <c r="AT288" s="214"/>
      <c r="AU288" s="214"/>
      <c r="AV288" s="214"/>
      <c r="AW288" s="214"/>
      <c r="AX288" s="214"/>
      <c r="AY288" s="214"/>
      <c r="AZ288" s="214"/>
      <c r="BA288" s="214"/>
      <c r="BB288" s="214"/>
      <c r="BC288" s="214"/>
      <c r="BD288" s="214"/>
      <c r="BE288" s="214"/>
      <c r="BF288" s="214"/>
      <c r="BG288" s="214"/>
      <c r="BH288" s="214"/>
      <c r="BI288" s="214"/>
      <c r="BJ288" s="214"/>
      <c r="BK288" s="214"/>
      <c r="BL288" s="214"/>
      <c r="BM288" s="214"/>
      <c r="BN288" s="214"/>
      <c r="BO288" s="214"/>
      <c r="BP288" s="214"/>
      <c r="BQ288" s="214"/>
      <c r="BR288" s="214"/>
      <c r="BS288" s="214"/>
      <c r="BT288" s="214"/>
      <c r="BU288" s="214"/>
      <c r="BV288" s="214"/>
      <c r="BW288" s="214"/>
      <c r="BX288" s="214"/>
      <c r="BY288" s="214"/>
      <c r="BZ288" s="214"/>
      <c r="CA288" s="214"/>
      <c r="CB288" s="214"/>
      <c r="CC288" s="214"/>
      <c r="CD288" s="214"/>
      <c r="CE288" s="214"/>
      <c r="CF288" s="214"/>
      <c r="CG288" s="214"/>
      <c r="CH288" s="214"/>
    </row>
    <row r="289" spans="1:86" s="1" customFormat="1" ht="27.95" customHeight="1" x14ac:dyDescent="0.2">
      <c r="A289" s="373"/>
      <c r="B289" s="270"/>
      <c r="C289" s="171" t="s">
        <v>713</v>
      </c>
      <c r="D289" s="639"/>
      <c r="E289" s="663"/>
      <c r="F289" s="639"/>
      <c r="G289" s="663"/>
      <c r="H289" s="639"/>
      <c r="I289" s="663"/>
      <c r="J289" s="639"/>
      <c r="K289" s="663"/>
      <c r="L289" s="639"/>
      <c r="M289" s="663"/>
      <c r="N289" s="639"/>
      <c r="O289" s="663"/>
      <c r="P289" s="639"/>
      <c r="Q289" s="663"/>
      <c r="R289" s="639"/>
      <c r="S289" s="663"/>
      <c r="T289" s="751"/>
      <c r="U289" s="749"/>
      <c r="V289" s="750"/>
      <c r="W289" s="77">
        <f t="shared" si="43"/>
        <v>0</v>
      </c>
      <c r="X289" s="257"/>
      <c r="Y289" s="258"/>
      <c r="Z289" s="217"/>
      <c r="AA289" s="214"/>
      <c r="AB289" s="214"/>
      <c r="AC289" s="214"/>
      <c r="AD289" s="214"/>
      <c r="AE289" s="214"/>
      <c r="AF289" s="214"/>
      <c r="AG289" s="214"/>
      <c r="AH289" s="214"/>
      <c r="AI289" s="214"/>
      <c r="AJ289" s="214"/>
      <c r="AK289" s="214"/>
      <c r="AL289" s="214"/>
      <c r="AM289" s="214"/>
      <c r="AN289" s="214"/>
      <c r="AO289" s="214"/>
      <c r="AP289" s="214"/>
      <c r="AQ289" s="214"/>
      <c r="AR289" s="214"/>
      <c r="AS289" s="214"/>
      <c r="AT289" s="214"/>
      <c r="AU289" s="214"/>
      <c r="AV289" s="214"/>
      <c r="AW289" s="214"/>
      <c r="AX289" s="214"/>
      <c r="AY289" s="214"/>
      <c r="AZ289" s="214"/>
      <c r="BA289" s="214"/>
      <c r="BB289" s="214"/>
      <c r="BC289" s="214"/>
      <c r="BD289" s="214"/>
      <c r="BE289" s="214"/>
      <c r="BF289" s="214"/>
      <c r="BG289" s="214"/>
      <c r="BH289" s="214"/>
      <c r="BI289" s="214"/>
      <c r="BJ289" s="214"/>
      <c r="BK289" s="214"/>
      <c r="BL289" s="214"/>
      <c r="BM289" s="214"/>
      <c r="BN289" s="214"/>
      <c r="BO289" s="214"/>
      <c r="BP289" s="214"/>
      <c r="BQ289" s="214"/>
      <c r="BR289" s="214"/>
      <c r="BS289" s="214"/>
      <c r="BT289" s="214"/>
      <c r="BU289" s="214"/>
      <c r="BV289" s="214"/>
      <c r="BW289" s="214"/>
      <c r="BX289" s="214"/>
      <c r="BY289" s="214"/>
      <c r="BZ289" s="214"/>
      <c r="CA289" s="214"/>
      <c r="CB289" s="214"/>
      <c r="CC289" s="214"/>
      <c r="CD289" s="214"/>
      <c r="CE289" s="214"/>
      <c r="CF289" s="214"/>
      <c r="CG289" s="214"/>
      <c r="CH289" s="214"/>
    </row>
    <row r="290" spans="1:86" s="1" customFormat="1" ht="27.95" customHeight="1" x14ac:dyDescent="0.2">
      <c r="A290" s="373"/>
      <c r="B290" s="270"/>
      <c r="C290" s="171" t="s">
        <v>714</v>
      </c>
      <c r="D290" s="639"/>
      <c r="E290" s="663"/>
      <c r="F290" s="639"/>
      <c r="G290" s="663"/>
      <c r="H290" s="639"/>
      <c r="I290" s="663"/>
      <c r="J290" s="639"/>
      <c r="K290" s="663"/>
      <c r="L290" s="639"/>
      <c r="M290" s="663"/>
      <c r="N290" s="639"/>
      <c r="O290" s="663"/>
      <c r="P290" s="639"/>
      <c r="Q290" s="663"/>
      <c r="R290" s="639"/>
      <c r="S290" s="663"/>
      <c r="T290" s="751"/>
      <c r="U290" s="749"/>
      <c r="V290" s="750"/>
      <c r="W290" s="77">
        <f t="shared" si="43"/>
        <v>0</v>
      </c>
      <c r="X290" s="257"/>
      <c r="Y290" s="258"/>
      <c r="Z290" s="217"/>
      <c r="AA290" s="214"/>
      <c r="AB290" s="214"/>
      <c r="AC290" s="214"/>
      <c r="AD290" s="214"/>
      <c r="AE290" s="214"/>
      <c r="AF290" s="214"/>
      <c r="AG290" s="214"/>
      <c r="AH290" s="214"/>
      <c r="AI290" s="214"/>
      <c r="AJ290" s="214"/>
      <c r="AK290" s="214"/>
      <c r="AL290" s="214"/>
      <c r="AM290" s="214"/>
      <c r="AN290" s="214"/>
      <c r="AO290" s="214"/>
      <c r="AP290" s="214"/>
      <c r="AQ290" s="214"/>
      <c r="AR290" s="214"/>
      <c r="AS290" s="214"/>
      <c r="AT290" s="214"/>
      <c r="AU290" s="214"/>
      <c r="AV290" s="214"/>
      <c r="AW290" s="214"/>
      <c r="AX290" s="214"/>
      <c r="AY290" s="214"/>
      <c r="AZ290" s="214"/>
      <c r="BA290" s="214"/>
      <c r="BB290" s="214"/>
      <c r="BC290" s="214"/>
      <c r="BD290" s="214"/>
      <c r="BE290" s="214"/>
      <c r="BF290" s="214"/>
      <c r="BG290" s="214"/>
      <c r="BH290" s="214"/>
      <c r="BI290" s="214"/>
      <c r="BJ290" s="214"/>
      <c r="BK290" s="214"/>
      <c r="BL290" s="214"/>
      <c r="BM290" s="214"/>
      <c r="BN290" s="214"/>
      <c r="BO290" s="214"/>
      <c r="BP290" s="214"/>
      <c r="BQ290" s="214"/>
      <c r="BR290" s="214"/>
      <c r="BS290" s="214"/>
      <c r="BT290" s="214"/>
      <c r="BU290" s="214"/>
      <c r="BV290" s="214"/>
      <c r="BW290" s="214"/>
      <c r="BX290" s="214"/>
      <c r="BY290" s="214"/>
      <c r="BZ290" s="214"/>
      <c r="CA290" s="214"/>
      <c r="CB290" s="214"/>
      <c r="CC290" s="214"/>
      <c r="CD290" s="214"/>
      <c r="CE290" s="214"/>
      <c r="CF290" s="214"/>
      <c r="CG290" s="214"/>
      <c r="CH290" s="214"/>
    </row>
    <row r="291" spans="1:86" s="1" customFormat="1" ht="27.95" customHeight="1" thickBot="1" x14ac:dyDescent="0.25">
      <c r="A291" s="406"/>
      <c r="B291" s="320"/>
      <c r="C291" s="581" t="s">
        <v>799</v>
      </c>
      <c r="D291" s="642"/>
      <c r="E291" s="652"/>
      <c r="F291" s="642"/>
      <c r="G291" s="652"/>
      <c r="H291" s="642"/>
      <c r="I291" s="652"/>
      <c r="J291" s="642"/>
      <c r="K291" s="652"/>
      <c r="L291" s="642"/>
      <c r="M291" s="652"/>
      <c r="N291" s="642"/>
      <c r="O291" s="652"/>
      <c r="P291" s="642"/>
      <c r="Q291" s="652"/>
      <c r="R291" s="642"/>
      <c r="S291" s="652"/>
      <c r="T291" s="935"/>
      <c r="U291" s="936"/>
      <c r="V291" s="937"/>
      <c r="W291" s="77">
        <f t="shared" si="43"/>
        <v>0</v>
      </c>
      <c r="X291" s="257"/>
      <c r="Y291" s="258"/>
      <c r="Z291" s="217"/>
      <c r="AA291" s="214"/>
      <c r="AB291" s="214"/>
      <c r="AC291" s="214"/>
      <c r="AD291" s="214"/>
      <c r="AE291" s="214"/>
      <c r="AF291" s="214"/>
      <c r="AG291" s="214"/>
      <c r="AH291" s="214"/>
      <c r="AI291" s="214"/>
      <c r="AJ291" s="214"/>
      <c r="AK291" s="214"/>
      <c r="AL291" s="214"/>
      <c r="AM291" s="214"/>
      <c r="AN291" s="214"/>
      <c r="AO291" s="214"/>
      <c r="AP291" s="214"/>
      <c r="AQ291" s="214"/>
      <c r="AR291" s="214"/>
      <c r="AS291" s="214"/>
      <c r="AT291" s="214"/>
      <c r="AU291" s="214"/>
      <c r="AV291" s="214"/>
      <c r="AW291" s="214"/>
      <c r="AX291" s="214"/>
      <c r="AY291" s="214"/>
      <c r="AZ291" s="214"/>
      <c r="BA291" s="214"/>
      <c r="BB291" s="214"/>
      <c r="BC291" s="214"/>
      <c r="BD291" s="214"/>
      <c r="BE291" s="214"/>
      <c r="BF291" s="214"/>
      <c r="BG291" s="214"/>
      <c r="BH291" s="214"/>
      <c r="BI291" s="214"/>
      <c r="BJ291" s="214"/>
      <c r="BK291" s="214"/>
      <c r="BL291" s="214"/>
      <c r="BM291" s="214"/>
      <c r="BN291" s="214"/>
      <c r="BO291" s="214"/>
      <c r="BP291" s="214"/>
      <c r="BQ291" s="214"/>
      <c r="BR291" s="214"/>
      <c r="BS291" s="214"/>
      <c r="BT291" s="214"/>
      <c r="BU291" s="214"/>
      <c r="BV291" s="214"/>
      <c r="BW291" s="214"/>
      <c r="BX291" s="214"/>
      <c r="BY291" s="214"/>
      <c r="BZ291" s="214"/>
      <c r="CA291" s="214"/>
      <c r="CB291" s="214"/>
      <c r="CC291" s="214"/>
      <c r="CD291" s="214"/>
      <c r="CE291" s="214"/>
      <c r="CF291" s="214"/>
      <c r="CG291" s="214"/>
      <c r="CH291" s="214"/>
    </row>
    <row r="292" spans="1:86" s="1" customFormat="1" ht="30" customHeight="1" x14ac:dyDescent="0.2">
      <c r="A292" s="353"/>
      <c r="B292" s="249"/>
      <c r="C292" s="526" t="s">
        <v>715</v>
      </c>
      <c r="D292" s="870"/>
      <c r="E292" s="871"/>
      <c r="F292" s="871"/>
      <c r="G292" s="871"/>
      <c r="H292" s="871"/>
      <c r="I292" s="871"/>
      <c r="J292" s="871"/>
      <c r="K292" s="871"/>
      <c r="L292" s="871"/>
      <c r="M292" s="871"/>
      <c r="N292" s="871"/>
      <c r="O292" s="871"/>
      <c r="P292" s="871"/>
      <c r="Q292" s="871"/>
      <c r="R292" s="871"/>
      <c r="S292" s="871"/>
      <c r="T292" s="871"/>
      <c r="U292" s="871"/>
      <c r="V292" s="872"/>
      <c r="W292" s="77"/>
      <c r="X292" s="197"/>
      <c r="Y292" s="214"/>
      <c r="Z292" s="217"/>
      <c r="AA292" s="214"/>
      <c r="AB292" s="214"/>
      <c r="AC292" s="214"/>
      <c r="AD292" s="214"/>
      <c r="AE292" s="214"/>
      <c r="AF292" s="214"/>
      <c r="AG292" s="214"/>
      <c r="AH292" s="214"/>
      <c r="AI292" s="214"/>
      <c r="AJ292" s="214"/>
      <c r="AK292" s="214"/>
      <c r="AL292" s="214"/>
      <c r="AM292" s="214"/>
      <c r="AN292" s="214"/>
      <c r="AO292" s="214"/>
      <c r="AP292" s="214"/>
      <c r="AQ292" s="214"/>
      <c r="AR292" s="214"/>
      <c r="AS292" s="214"/>
      <c r="AT292" s="214"/>
      <c r="AU292" s="214"/>
      <c r="AV292" s="214"/>
      <c r="AW292" s="214"/>
      <c r="AX292" s="214"/>
      <c r="AY292" s="214"/>
      <c r="AZ292" s="214"/>
      <c r="BA292" s="214"/>
      <c r="BB292" s="214"/>
      <c r="BC292" s="214"/>
      <c r="BD292" s="214"/>
      <c r="BE292" s="214"/>
      <c r="BF292" s="214"/>
      <c r="BG292" s="214"/>
      <c r="BH292" s="214"/>
      <c r="BI292" s="214"/>
      <c r="BJ292" s="214"/>
      <c r="BK292" s="214"/>
      <c r="BL292" s="214"/>
      <c r="BM292" s="214"/>
      <c r="BN292" s="214"/>
      <c r="BO292" s="214"/>
      <c r="BP292" s="214"/>
      <c r="BQ292" s="214"/>
      <c r="BR292" s="214"/>
      <c r="BS292" s="214"/>
      <c r="BT292" s="214"/>
      <c r="BU292" s="214"/>
      <c r="BV292" s="214"/>
      <c r="BW292" s="214"/>
      <c r="BX292" s="214"/>
      <c r="BY292" s="214"/>
      <c r="BZ292" s="214"/>
      <c r="CA292" s="214"/>
      <c r="CB292" s="214"/>
      <c r="CC292" s="214"/>
      <c r="CD292" s="214"/>
      <c r="CE292" s="214"/>
      <c r="CF292" s="214"/>
      <c r="CG292" s="214"/>
      <c r="CH292" s="214"/>
    </row>
    <row r="293" spans="1:86" s="1" customFormat="1" ht="45" customHeight="1" x14ac:dyDescent="0.2">
      <c r="A293" s="373"/>
      <c r="B293" s="274" t="s">
        <v>716</v>
      </c>
      <c r="C293" s="171" t="s">
        <v>800</v>
      </c>
      <c r="D293" s="639"/>
      <c r="E293" s="663"/>
      <c r="F293" s="639"/>
      <c r="G293" s="663"/>
      <c r="H293" s="639"/>
      <c r="I293" s="663"/>
      <c r="J293" s="639"/>
      <c r="K293" s="663"/>
      <c r="L293" s="639"/>
      <c r="M293" s="663"/>
      <c r="N293" s="639"/>
      <c r="O293" s="663"/>
      <c r="P293" s="639"/>
      <c r="Q293" s="663"/>
      <c r="R293" s="639"/>
      <c r="S293" s="663"/>
      <c r="T293" s="432"/>
      <c r="U293" s="112">
        <f>IF(OR(D293="s",F293="s",H293="s",J293="s",L293="s",N293="s",P293="s",R293="s"), 0, IF(OR(D293="a",F293="a",H293="a",J293="a",L293="a",N293="a",P293="a",R293="a"),V293,0))</f>
        <v>0</v>
      </c>
      <c r="V293" s="361">
        <v>15</v>
      </c>
      <c r="W293" s="77">
        <f>COUNTIF(D293:S293,"a")+COUNTIF(D293:S293,"s")</f>
        <v>0</v>
      </c>
      <c r="X293" s="257"/>
      <c r="Y293" s="258"/>
      <c r="Z293" s="217"/>
      <c r="AA293" s="214"/>
      <c r="AB293" s="214"/>
      <c r="AC293" s="214"/>
      <c r="AD293" s="214"/>
      <c r="AE293" s="214"/>
      <c r="AF293" s="214"/>
      <c r="AG293" s="214"/>
      <c r="AH293" s="214"/>
      <c r="AI293" s="214"/>
      <c r="AJ293" s="214"/>
      <c r="AK293" s="214"/>
      <c r="AL293" s="214"/>
      <c r="AM293" s="214"/>
      <c r="AN293" s="214"/>
      <c r="AO293" s="214"/>
      <c r="AP293" s="214"/>
      <c r="AQ293" s="214"/>
      <c r="AR293" s="214"/>
      <c r="AS293" s="214"/>
      <c r="AT293" s="214"/>
      <c r="AU293" s="214"/>
      <c r="AV293" s="214"/>
      <c r="AW293" s="214"/>
      <c r="AX293" s="214"/>
      <c r="AY293" s="214"/>
      <c r="AZ293" s="214"/>
      <c r="BA293" s="214"/>
      <c r="BB293" s="214"/>
      <c r="BC293" s="214"/>
      <c r="BD293" s="214"/>
      <c r="BE293" s="214"/>
      <c r="BF293" s="214"/>
      <c r="BG293" s="214"/>
      <c r="BH293" s="214"/>
      <c r="BI293" s="214"/>
      <c r="BJ293" s="214"/>
      <c r="BK293" s="214"/>
      <c r="BL293" s="214"/>
      <c r="BM293" s="214"/>
      <c r="BN293" s="214"/>
      <c r="BO293" s="214"/>
      <c r="BP293" s="214"/>
      <c r="BQ293" s="214"/>
      <c r="BR293" s="214"/>
      <c r="BS293" s="214"/>
      <c r="BT293" s="214"/>
      <c r="BU293" s="214"/>
      <c r="BV293" s="214"/>
      <c r="BW293" s="214"/>
      <c r="BX293" s="214"/>
      <c r="BY293" s="214"/>
      <c r="BZ293" s="214"/>
      <c r="CA293" s="214"/>
      <c r="CB293" s="214"/>
      <c r="CC293" s="214"/>
      <c r="CD293" s="214"/>
      <c r="CE293" s="214"/>
      <c r="CF293" s="214"/>
      <c r="CG293" s="214"/>
      <c r="CH293" s="214"/>
    </row>
    <row r="294" spans="1:86" s="1" customFormat="1" ht="30" customHeight="1" x14ac:dyDescent="0.2">
      <c r="A294" s="373"/>
      <c r="B294" s="270"/>
      <c r="C294" s="495" t="s">
        <v>717</v>
      </c>
      <c r="D294" s="752" t="s">
        <v>691</v>
      </c>
      <c r="E294" s="753"/>
      <c r="F294" s="753"/>
      <c r="G294" s="753"/>
      <c r="H294" s="753"/>
      <c r="I294" s="753"/>
      <c r="J294" s="753"/>
      <c r="K294" s="753"/>
      <c r="L294" s="753"/>
      <c r="M294" s="753"/>
      <c r="N294" s="753"/>
      <c r="O294" s="753"/>
      <c r="P294" s="753"/>
      <c r="Q294" s="753"/>
      <c r="R294" s="753"/>
      <c r="S294" s="753"/>
      <c r="T294" s="753"/>
      <c r="U294" s="753"/>
      <c r="V294" s="754"/>
      <c r="W294" s="77"/>
      <c r="X294" s="266"/>
      <c r="Y294" s="258"/>
      <c r="Z294" s="217"/>
      <c r="AA294" s="214"/>
      <c r="AB294" s="214"/>
      <c r="AC294" s="214"/>
      <c r="AD294" s="214"/>
      <c r="AE294" s="214"/>
      <c r="AF294" s="214"/>
      <c r="AG294" s="214"/>
      <c r="AH294" s="214"/>
      <c r="AI294" s="214"/>
      <c r="AJ294" s="214"/>
      <c r="AK294" s="214"/>
      <c r="AL294" s="214"/>
      <c r="AM294" s="214"/>
      <c r="AN294" s="214"/>
      <c r="AO294" s="214"/>
      <c r="AP294" s="214"/>
      <c r="AQ294" s="214"/>
      <c r="AR294" s="214"/>
      <c r="AS294" s="214"/>
      <c r="AT294" s="214"/>
      <c r="AU294" s="214"/>
      <c r="AV294" s="214"/>
      <c r="AW294" s="214"/>
      <c r="AX294" s="214"/>
      <c r="AY294" s="214"/>
      <c r="AZ294" s="214"/>
      <c r="BA294" s="214"/>
      <c r="BB294" s="214"/>
      <c r="BC294" s="214"/>
      <c r="BD294" s="214"/>
      <c r="BE294" s="214"/>
      <c r="BF294" s="214"/>
      <c r="BG294" s="214"/>
      <c r="BH294" s="214"/>
      <c r="BI294" s="214"/>
      <c r="BJ294" s="214"/>
      <c r="BK294" s="214"/>
      <c r="BL294" s="214"/>
      <c r="BM294" s="214"/>
      <c r="BN294" s="214"/>
      <c r="BO294" s="214"/>
      <c r="BP294" s="214"/>
      <c r="BQ294" s="214"/>
      <c r="BR294" s="214"/>
      <c r="BS294" s="214"/>
      <c r="BT294" s="214"/>
      <c r="BU294" s="214"/>
      <c r="BV294" s="214"/>
      <c r="BW294" s="214"/>
      <c r="BX294" s="214"/>
      <c r="BY294" s="214"/>
      <c r="BZ294" s="214"/>
      <c r="CA294" s="214"/>
      <c r="CB294" s="214"/>
      <c r="CC294" s="214"/>
      <c r="CD294" s="214"/>
      <c r="CE294" s="214"/>
      <c r="CF294" s="214"/>
      <c r="CG294" s="214"/>
      <c r="CH294" s="214"/>
    </row>
    <row r="295" spans="1:86" s="1" customFormat="1" ht="27.95" customHeight="1" x14ac:dyDescent="0.2">
      <c r="A295" s="373"/>
      <c r="B295" s="528"/>
      <c r="C295" s="171" t="s">
        <v>718</v>
      </c>
      <c r="D295" s="666"/>
      <c r="E295" s="667"/>
      <c r="F295" s="666"/>
      <c r="G295" s="667"/>
      <c r="H295" s="666"/>
      <c r="I295" s="667"/>
      <c r="J295" s="666"/>
      <c r="K295" s="667"/>
      <c r="L295" s="666"/>
      <c r="M295" s="667"/>
      <c r="N295" s="666"/>
      <c r="O295" s="667"/>
      <c r="P295" s="666"/>
      <c r="Q295" s="667"/>
      <c r="R295" s="666"/>
      <c r="S295" s="667"/>
      <c r="T295" s="751"/>
      <c r="U295" s="749"/>
      <c r="V295" s="750"/>
      <c r="W295" s="77">
        <f>IF(COUNTIF($D$293:$S$293,"s"),1,COUNTIF(D295:S295, "a"))</f>
        <v>0</v>
      </c>
      <c r="X295" s="257"/>
      <c r="Y295" s="258"/>
      <c r="Z295" s="217"/>
      <c r="AA295" s="214"/>
      <c r="AB295" s="214"/>
      <c r="AC295" s="214"/>
      <c r="AD295" s="214"/>
      <c r="AE295" s="214"/>
      <c r="AF295" s="214"/>
      <c r="AG295" s="214"/>
      <c r="AH295" s="214"/>
      <c r="AI295" s="214"/>
      <c r="AJ295" s="214"/>
      <c r="AK295" s="214"/>
      <c r="AL295" s="214"/>
      <c r="AM295" s="214"/>
      <c r="AN295" s="214"/>
      <c r="AO295" s="214"/>
      <c r="AP295" s="214"/>
      <c r="AQ295" s="214"/>
      <c r="AR295" s="214"/>
      <c r="AS295" s="214"/>
      <c r="AT295" s="214"/>
      <c r="AU295" s="214"/>
      <c r="AV295" s="214"/>
      <c r="AW295" s="214"/>
      <c r="AX295" s="214"/>
      <c r="AY295" s="214"/>
      <c r="AZ295" s="214"/>
      <c r="BA295" s="214"/>
      <c r="BB295" s="214"/>
      <c r="BC295" s="214"/>
      <c r="BD295" s="214"/>
      <c r="BE295" s="214"/>
      <c r="BF295" s="214"/>
      <c r="BG295" s="214"/>
      <c r="BH295" s="214"/>
      <c r="BI295" s="214"/>
      <c r="BJ295" s="214"/>
      <c r="BK295" s="214"/>
      <c r="BL295" s="214"/>
      <c r="BM295" s="214"/>
      <c r="BN295" s="214"/>
      <c r="BO295" s="214"/>
      <c r="BP295" s="214"/>
      <c r="BQ295" s="214"/>
      <c r="BR295" s="214"/>
      <c r="BS295" s="214"/>
      <c r="BT295" s="214"/>
      <c r="BU295" s="214"/>
      <c r="BV295" s="214"/>
      <c r="BW295" s="214"/>
      <c r="BX295" s="214"/>
      <c r="BY295" s="214"/>
      <c r="BZ295" s="214"/>
      <c r="CA295" s="214"/>
      <c r="CB295" s="214"/>
      <c r="CC295" s="214"/>
      <c r="CD295" s="214"/>
      <c r="CE295" s="214"/>
      <c r="CF295" s="214"/>
      <c r="CG295" s="214"/>
      <c r="CH295" s="214"/>
    </row>
    <row r="296" spans="1:86" s="1" customFormat="1" ht="27.95" customHeight="1" x14ac:dyDescent="0.2">
      <c r="A296" s="373"/>
      <c r="B296" s="270"/>
      <c r="C296" s="171" t="s">
        <v>719</v>
      </c>
      <c r="D296" s="639"/>
      <c r="E296" s="663"/>
      <c r="F296" s="639"/>
      <c r="G296" s="663"/>
      <c r="H296" s="639"/>
      <c r="I296" s="663"/>
      <c r="J296" s="639"/>
      <c r="K296" s="663"/>
      <c r="L296" s="639"/>
      <c r="M296" s="663"/>
      <c r="N296" s="639"/>
      <c r="O296" s="663"/>
      <c r="P296" s="639"/>
      <c r="Q296" s="663"/>
      <c r="R296" s="639"/>
      <c r="S296" s="663"/>
      <c r="T296" s="751"/>
      <c r="U296" s="749"/>
      <c r="V296" s="750"/>
      <c r="W296" s="77">
        <f t="shared" ref="W296:W303" si="44">IF(COUNTIF($D$293:$S$293,"s"),1,COUNTIF(D296:S296, "a"))</f>
        <v>0</v>
      </c>
      <c r="X296" s="257"/>
      <c r="Y296" s="258"/>
      <c r="Z296" s="217"/>
      <c r="AA296" s="214"/>
      <c r="AB296" s="214"/>
      <c r="AC296" s="214"/>
      <c r="AD296" s="214"/>
      <c r="AE296" s="214"/>
      <c r="AF296" s="214"/>
      <c r="AG296" s="214"/>
      <c r="AH296" s="214"/>
      <c r="AI296" s="214"/>
      <c r="AJ296" s="214"/>
      <c r="AK296" s="214"/>
      <c r="AL296" s="214"/>
      <c r="AM296" s="214"/>
      <c r="AN296" s="214"/>
      <c r="AO296" s="214"/>
      <c r="AP296" s="214"/>
      <c r="AQ296" s="214"/>
      <c r="AR296" s="214"/>
      <c r="AS296" s="214"/>
      <c r="AT296" s="214"/>
      <c r="AU296" s="214"/>
      <c r="AV296" s="214"/>
      <c r="AW296" s="214"/>
      <c r="AX296" s="214"/>
      <c r="AY296" s="214"/>
      <c r="AZ296" s="214"/>
      <c r="BA296" s="214"/>
      <c r="BB296" s="214"/>
      <c r="BC296" s="214"/>
      <c r="BD296" s="214"/>
      <c r="BE296" s="214"/>
      <c r="BF296" s="214"/>
      <c r="BG296" s="214"/>
      <c r="BH296" s="214"/>
      <c r="BI296" s="214"/>
      <c r="BJ296" s="214"/>
      <c r="BK296" s="214"/>
      <c r="BL296" s="214"/>
      <c r="BM296" s="214"/>
      <c r="BN296" s="214"/>
      <c r="BO296" s="214"/>
      <c r="BP296" s="214"/>
      <c r="BQ296" s="214"/>
      <c r="BR296" s="214"/>
      <c r="BS296" s="214"/>
      <c r="BT296" s="214"/>
      <c r="BU296" s="214"/>
      <c r="BV296" s="214"/>
      <c r="BW296" s="214"/>
      <c r="BX296" s="214"/>
      <c r="BY296" s="214"/>
      <c r="BZ296" s="214"/>
      <c r="CA296" s="214"/>
      <c r="CB296" s="214"/>
      <c r="CC296" s="214"/>
      <c r="CD296" s="214"/>
      <c r="CE296" s="214"/>
      <c r="CF296" s="214"/>
      <c r="CG296" s="214"/>
      <c r="CH296" s="214"/>
    </row>
    <row r="297" spans="1:86" s="1" customFormat="1" ht="27.95" customHeight="1" x14ac:dyDescent="0.2">
      <c r="A297" s="373"/>
      <c r="B297" s="270"/>
      <c r="C297" s="171" t="s">
        <v>801</v>
      </c>
      <c r="D297" s="639"/>
      <c r="E297" s="663"/>
      <c r="F297" s="639"/>
      <c r="G297" s="663"/>
      <c r="H297" s="639"/>
      <c r="I297" s="663"/>
      <c r="J297" s="639"/>
      <c r="K297" s="663"/>
      <c r="L297" s="639"/>
      <c r="M297" s="663"/>
      <c r="N297" s="639"/>
      <c r="O297" s="663"/>
      <c r="P297" s="639"/>
      <c r="Q297" s="663"/>
      <c r="R297" s="639"/>
      <c r="S297" s="663"/>
      <c r="T297" s="751"/>
      <c r="U297" s="749"/>
      <c r="V297" s="750"/>
      <c r="W297" s="77">
        <f t="shared" si="44"/>
        <v>0</v>
      </c>
      <c r="X297" s="257"/>
      <c r="Y297" s="258"/>
      <c r="Z297" s="217"/>
      <c r="AA297" s="214"/>
      <c r="AB297" s="214"/>
      <c r="AC297" s="214"/>
      <c r="AD297" s="214"/>
      <c r="AE297" s="214"/>
      <c r="AF297" s="214"/>
      <c r="AG297" s="214"/>
      <c r="AH297" s="214"/>
      <c r="AI297" s="214"/>
      <c r="AJ297" s="214"/>
      <c r="AK297" s="214"/>
      <c r="AL297" s="214"/>
      <c r="AM297" s="214"/>
      <c r="AN297" s="214"/>
      <c r="AO297" s="214"/>
      <c r="AP297" s="214"/>
      <c r="AQ297" s="214"/>
      <c r="AR297" s="214"/>
      <c r="AS297" s="214"/>
      <c r="AT297" s="214"/>
      <c r="AU297" s="214"/>
      <c r="AV297" s="214"/>
      <c r="AW297" s="214"/>
      <c r="AX297" s="214"/>
      <c r="AY297" s="214"/>
      <c r="AZ297" s="214"/>
      <c r="BA297" s="214"/>
      <c r="BB297" s="214"/>
      <c r="BC297" s="214"/>
      <c r="BD297" s="214"/>
      <c r="BE297" s="214"/>
      <c r="BF297" s="214"/>
      <c r="BG297" s="214"/>
      <c r="BH297" s="214"/>
      <c r="BI297" s="214"/>
      <c r="BJ297" s="214"/>
      <c r="BK297" s="214"/>
      <c r="BL297" s="214"/>
      <c r="BM297" s="214"/>
      <c r="BN297" s="214"/>
      <c r="BO297" s="214"/>
      <c r="BP297" s="214"/>
      <c r="BQ297" s="214"/>
      <c r="BR297" s="214"/>
      <c r="BS297" s="214"/>
      <c r="BT297" s="214"/>
      <c r="BU297" s="214"/>
      <c r="BV297" s="214"/>
      <c r="BW297" s="214"/>
      <c r="BX297" s="214"/>
      <c r="BY297" s="214"/>
      <c r="BZ297" s="214"/>
      <c r="CA297" s="214"/>
      <c r="CB297" s="214"/>
      <c r="CC297" s="214"/>
      <c r="CD297" s="214"/>
      <c r="CE297" s="214"/>
      <c r="CF297" s="214"/>
      <c r="CG297" s="214"/>
      <c r="CH297" s="214"/>
    </row>
    <row r="298" spans="1:86" s="1" customFormat="1" ht="27.95" customHeight="1" x14ac:dyDescent="0.2">
      <c r="A298" s="373"/>
      <c r="B298" s="270"/>
      <c r="C298" s="171" t="s">
        <v>720</v>
      </c>
      <c r="D298" s="639"/>
      <c r="E298" s="663"/>
      <c r="F298" s="639"/>
      <c r="G298" s="663"/>
      <c r="H298" s="639"/>
      <c r="I298" s="663"/>
      <c r="J298" s="639"/>
      <c r="K298" s="663"/>
      <c r="L298" s="639"/>
      <c r="M298" s="663"/>
      <c r="N298" s="639"/>
      <c r="O298" s="663"/>
      <c r="P298" s="639"/>
      <c r="Q298" s="663"/>
      <c r="R298" s="639"/>
      <c r="S298" s="663"/>
      <c r="T298" s="751"/>
      <c r="U298" s="749"/>
      <c r="V298" s="750"/>
      <c r="W298" s="77">
        <f t="shared" si="44"/>
        <v>0</v>
      </c>
      <c r="X298" s="257"/>
      <c r="Y298" s="258"/>
      <c r="Z298" s="217"/>
      <c r="AA298" s="214"/>
      <c r="AB298" s="214"/>
      <c r="AC298" s="214"/>
      <c r="AD298" s="214"/>
      <c r="AE298" s="214"/>
      <c r="AF298" s="214"/>
      <c r="AG298" s="214"/>
      <c r="AH298" s="214"/>
      <c r="AI298" s="214"/>
      <c r="AJ298" s="214"/>
      <c r="AK298" s="214"/>
      <c r="AL298" s="214"/>
      <c r="AM298" s="214"/>
      <c r="AN298" s="214"/>
      <c r="AO298" s="214"/>
      <c r="AP298" s="214"/>
      <c r="AQ298" s="214"/>
      <c r="AR298" s="214"/>
      <c r="AS298" s="214"/>
      <c r="AT298" s="214"/>
      <c r="AU298" s="214"/>
      <c r="AV298" s="214"/>
      <c r="AW298" s="214"/>
      <c r="AX298" s="214"/>
      <c r="AY298" s="214"/>
      <c r="AZ298" s="214"/>
      <c r="BA298" s="214"/>
      <c r="BB298" s="214"/>
      <c r="BC298" s="214"/>
      <c r="BD298" s="214"/>
      <c r="BE298" s="214"/>
      <c r="BF298" s="214"/>
      <c r="BG298" s="214"/>
      <c r="BH298" s="214"/>
      <c r="BI298" s="214"/>
      <c r="BJ298" s="214"/>
      <c r="BK298" s="214"/>
      <c r="BL298" s="214"/>
      <c r="BM298" s="214"/>
      <c r="BN298" s="214"/>
      <c r="BO298" s="214"/>
      <c r="BP298" s="214"/>
      <c r="BQ298" s="214"/>
      <c r="BR298" s="214"/>
      <c r="BS298" s="214"/>
      <c r="BT298" s="214"/>
      <c r="BU298" s="214"/>
      <c r="BV298" s="214"/>
      <c r="BW298" s="214"/>
      <c r="BX298" s="214"/>
      <c r="BY298" s="214"/>
      <c r="BZ298" s="214"/>
      <c r="CA298" s="214"/>
      <c r="CB298" s="214"/>
      <c r="CC298" s="214"/>
      <c r="CD298" s="214"/>
      <c r="CE298" s="214"/>
      <c r="CF298" s="214"/>
      <c r="CG298" s="214"/>
      <c r="CH298" s="214"/>
    </row>
    <row r="299" spans="1:86" s="1" customFormat="1" ht="27.95" customHeight="1" x14ac:dyDescent="0.2">
      <c r="A299" s="373"/>
      <c r="B299" s="271"/>
      <c r="C299" s="174" t="s">
        <v>721</v>
      </c>
      <c r="D299" s="651"/>
      <c r="E299" s="671"/>
      <c r="F299" s="651"/>
      <c r="G299" s="671"/>
      <c r="H299" s="651"/>
      <c r="I299" s="671"/>
      <c r="J299" s="651"/>
      <c r="K299" s="671"/>
      <c r="L299" s="651"/>
      <c r="M299" s="671"/>
      <c r="N299" s="651"/>
      <c r="O299" s="671"/>
      <c r="P299" s="651"/>
      <c r="Q299" s="671"/>
      <c r="R299" s="651"/>
      <c r="S299" s="671"/>
      <c r="T299" s="751"/>
      <c r="U299" s="749"/>
      <c r="V299" s="750"/>
      <c r="W299" s="77">
        <f t="shared" si="44"/>
        <v>0</v>
      </c>
      <c r="X299" s="257"/>
      <c r="Y299" s="258"/>
      <c r="Z299" s="217"/>
      <c r="AA299" s="214"/>
      <c r="AB299" s="214"/>
      <c r="AC299" s="214"/>
      <c r="AD299" s="214"/>
      <c r="AE299" s="214"/>
      <c r="AF299" s="214"/>
      <c r="AG299" s="214"/>
      <c r="AH299" s="214"/>
      <c r="AI299" s="214"/>
      <c r="AJ299" s="214"/>
      <c r="AK299" s="214"/>
      <c r="AL299" s="214"/>
      <c r="AM299" s="214"/>
      <c r="AN299" s="214"/>
      <c r="AO299" s="214"/>
      <c r="AP299" s="214"/>
      <c r="AQ299" s="214"/>
      <c r="AR299" s="214"/>
      <c r="AS299" s="214"/>
      <c r="AT299" s="214"/>
      <c r="AU299" s="214"/>
      <c r="AV299" s="214"/>
      <c r="AW299" s="214"/>
      <c r="AX299" s="214"/>
      <c r="AY299" s="214"/>
      <c r="AZ299" s="214"/>
      <c r="BA299" s="214"/>
      <c r="BB299" s="214"/>
      <c r="BC299" s="214"/>
      <c r="BD299" s="214"/>
      <c r="BE299" s="214"/>
      <c r="BF299" s="214"/>
      <c r="BG299" s="214"/>
      <c r="BH299" s="214"/>
      <c r="BI299" s="214"/>
      <c r="BJ299" s="214"/>
      <c r="BK299" s="214"/>
      <c r="BL299" s="214"/>
      <c r="BM299" s="214"/>
      <c r="BN299" s="214"/>
      <c r="BO299" s="214"/>
      <c r="BP299" s="214"/>
      <c r="BQ299" s="214"/>
      <c r="BR299" s="214"/>
      <c r="BS299" s="214"/>
      <c r="BT299" s="214"/>
      <c r="BU299" s="214"/>
      <c r="BV299" s="214"/>
      <c r="BW299" s="214"/>
      <c r="BX299" s="214"/>
      <c r="BY299" s="214"/>
      <c r="BZ299" s="214"/>
      <c r="CA299" s="214"/>
      <c r="CB299" s="214"/>
      <c r="CC299" s="214"/>
      <c r="CD299" s="214"/>
      <c r="CE299" s="214"/>
      <c r="CF299" s="214"/>
      <c r="CG299" s="214"/>
      <c r="CH299" s="214"/>
    </row>
    <row r="300" spans="1:86" s="1" customFormat="1" ht="27.95" customHeight="1" x14ac:dyDescent="0.2">
      <c r="A300" s="373"/>
      <c r="B300" s="270"/>
      <c r="C300" s="171" t="s">
        <v>722</v>
      </c>
      <c r="D300" s="651"/>
      <c r="E300" s="671"/>
      <c r="F300" s="651"/>
      <c r="G300" s="671"/>
      <c r="H300" s="651"/>
      <c r="I300" s="671"/>
      <c r="J300" s="651"/>
      <c r="K300" s="671"/>
      <c r="L300" s="651"/>
      <c r="M300" s="671"/>
      <c r="N300" s="651"/>
      <c r="O300" s="671"/>
      <c r="P300" s="651"/>
      <c r="Q300" s="671"/>
      <c r="R300" s="651"/>
      <c r="S300" s="671"/>
      <c r="T300" s="751"/>
      <c r="U300" s="749"/>
      <c r="V300" s="750"/>
      <c r="W300" s="77">
        <f t="shared" si="44"/>
        <v>0</v>
      </c>
      <c r="X300" s="257"/>
      <c r="Y300" s="258"/>
      <c r="Z300" s="217"/>
      <c r="AA300" s="214"/>
      <c r="AB300" s="214"/>
      <c r="AC300" s="214"/>
      <c r="AD300" s="214"/>
      <c r="AE300" s="214"/>
      <c r="AF300" s="214"/>
      <c r="AG300" s="214"/>
      <c r="AH300" s="214"/>
      <c r="AI300" s="214"/>
      <c r="AJ300" s="214"/>
      <c r="AK300" s="214"/>
      <c r="AL300" s="214"/>
      <c r="AM300" s="214"/>
      <c r="AN300" s="214"/>
      <c r="AO300" s="214"/>
      <c r="AP300" s="214"/>
      <c r="AQ300" s="214"/>
      <c r="AR300" s="214"/>
      <c r="AS300" s="214"/>
      <c r="AT300" s="214"/>
      <c r="AU300" s="214"/>
      <c r="AV300" s="214"/>
      <c r="AW300" s="214"/>
      <c r="AX300" s="214"/>
      <c r="AY300" s="214"/>
      <c r="AZ300" s="214"/>
      <c r="BA300" s="214"/>
      <c r="BB300" s="214"/>
      <c r="BC300" s="214"/>
      <c r="BD300" s="214"/>
      <c r="BE300" s="214"/>
      <c r="BF300" s="214"/>
      <c r="BG300" s="214"/>
      <c r="BH300" s="214"/>
      <c r="BI300" s="214"/>
      <c r="BJ300" s="214"/>
      <c r="BK300" s="214"/>
      <c r="BL300" s="214"/>
      <c r="BM300" s="214"/>
      <c r="BN300" s="214"/>
      <c r="BO300" s="214"/>
      <c r="BP300" s="214"/>
      <c r="BQ300" s="214"/>
      <c r="BR300" s="214"/>
      <c r="BS300" s="214"/>
      <c r="BT300" s="214"/>
      <c r="BU300" s="214"/>
      <c r="BV300" s="214"/>
      <c r="BW300" s="214"/>
      <c r="BX300" s="214"/>
      <c r="BY300" s="214"/>
      <c r="BZ300" s="214"/>
      <c r="CA300" s="214"/>
      <c r="CB300" s="214"/>
      <c r="CC300" s="214"/>
      <c r="CD300" s="214"/>
      <c r="CE300" s="214"/>
      <c r="CF300" s="214"/>
      <c r="CG300" s="214"/>
      <c r="CH300" s="214"/>
    </row>
    <row r="301" spans="1:86" s="1" customFormat="1" ht="27.95" customHeight="1" x14ac:dyDescent="0.2">
      <c r="A301" s="373"/>
      <c r="B301" s="270"/>
      <c r="C301" s="171" t="s">
        <v>723</v>
      </c>
      <c r="D301" s="651"/>
      <c r="E301" s="671"/>
      <c r="F301" s="651"/>
      <c r="G301" s="671"/>
      <c r="H301" s="651"/>
      <c r="I301" s="671"/>
      <c r="J301" s="651"/>
      <c r="K301" s="671"/>
      <c r="L301" s="651"/>
      <c r="M301" s="671"/>
      <c r="N301" s="651"/>
      <c r="O301" s="671"/>
      <c r="P301" s="651"/>
      <c r="Q301" s="671"/>
      <c r="R301" s="651"/>
      <c r="S301" s="671"/>
      <c r="T301" s="751"/>
      <c r="U301" s="749"/>
      <c r="V301" s="750"/>
      <c r="W301" s="77">
        <f t="shared" si="44"/>
        <v>0</v>
      </c>
      <c r="X301" s="257"/>
      <c r="Y301" s="258"/>
      <c r="Z301" s="217"/>
      <c r="AA301" s="214"/>
      <c r="AB301" s="214"/>
      <c r="AC301" s="214"/>
      <c r="AD301" s="214"/>
      <c r="AE301" s="214"/>
      <c r="AF301" s="214"/>
      <c r="AG301" s="214"/>
      <c r="AH301" s="214"/>
      <c r="AI301" s="214"/>
      <c r="AJ301" s="214"/>
      <c r="AK301" s="214"/>
      <c r="AL301" s="214"/>
      <c r="AM301" s="214"/>
      <c r="AN301" s="214"/>
      <c r="AO301" s="214"/>
      <c r="AP301" s="214"/>
      <c r="AQ301" s="214"/>
      <c r="AR301" s="214"/>
      <c r="AS301" s="214"/>
      <c r="AT301" s="214"/>
      <c r="AU301" s="214"/>
      <c r="AV301" s="214"/>
      <c r="AW301" s="214"/>
      <c r="AX301" s="214"/>
      <c r="AY301" s="214"/>
      <c r="AZ301" s="214"/>
      <c r="BA301" s="214"/>
      <c r="BB301" s="214"/>
      <c r="BC301" s="214"/>
      <c r="BD301" s="214"/>
      <c r="BE301" s="214"/>
      <c r="BF301" s="214"/>
      <c r="BG301" s="214"/>
      <c r="BH301" s="214"/>
      <c r="BI301" s="214"/>
      <c r="BJ301" s="214"/>
      <c r="BK301" s="214"/>
      <c r="BL301" s="214"/>
      <c r="BM301" s="214"/>
      <c r="BN301" s="214"/>
      <c r="BO301" s="214"/>
      <c r="BP301" s="214"/>
      <c r="BQ301" s="214"/>
      <c r="BR301" s="214"/>
      <c r="BS301" s="214"/>
      <c r="BT301" s="214"/>
      <c r="BU301" s="214"/>
      <c r="BV301" s="214"/>
      <c r="BW301" s="214"/>
      <c r="BX301" s="214"/>
      <c r="BY301" s="214"/>
      <c r="BZ301" s="214"/>
      <c r="CA301" s="214"/>
      <c r="CB301" s="214"/>
      <c r="CC301" s="214"/>
      <c r="CD301" s="214"/>
      <c r="CE301" s="214"/>
      <c r="CF301" s="214"/>
      <c r="CG301" s="214"/>
      <c r="CH301" s="214"/>
    </row>
    <row r="302" spans="1:86" s="1" customFormat="1" ht="27.95" customHeight="1" x14ac:dyDescent="0.2">
      <c r="A302" s="373"/>
      <c r="B302" s="270"/>
      <c r="C302" s="171" t="s">
        <v>724</v>
      </c>
      <c r="D302" s="651"/>
      <c r="E302" s="671"/>
      <c r="F302" s="651"/>
      <c r="G302" s="671"/>
      <c r="H302" s="651"/>
      <c r="I302" s="671"/>
      <c r="J302" s="651"/>
      <c r="K302" s="671"/>
      <c r="L302" s="651"/>
      <c r="M302" s="671"/>
      <c r="N302" s="651"/>
      <c r="O302" s="671"/>
      <c r="P302" s="651"/>
      <c r="Q302" s="671"/>
      <c r="R302" s="651"/>
      <c r="S302" s="671"/>
      <c r="T302" s="751"/>
      <c r="U302" s="749"/>
      <c r="V302" s="750"/>
      <c r="W302" s="77">
        <f t="shared" si="44"/>
        <v>0</v>
      </c>
      <c r="X302" s="257"/>
      <c r="Y302" s="258"/>
      <c r="Z302" s="217"/>
      <c r="AA302" s="214"/>
      <c r="AB302" s="214"/>
      <c r="AC302" s="214"/>
      <c r="AD302" s="214"/>
      <c r="AE302" s="214"/>
      <c r="AF302" s="214"/>
      <c r="AG302" s="214"/>
      <c r="AH302" s="214"/>
      <c r="AI302" s="214"/>
      <c r="AJ302" s="214"/>
      <c r="AK302" s="214"/>
      <c r="AL302" s="214"/>
      <c r="AM302" s="214"/>
      <c r="AN302" s="214"/>
      <c r="AO302" s="214"/>
      <c r="AP302" s="214"/>
      <c r="AQ302" s="214"/>
      <c r="AR302" s="214"/>
      <c r="AS302" s="214"/>
      <c r="AT302" s="214"/>
      <c r="AU302" s="214"/>
      <c r="AV302" s="214"/>
      <c r="AW302" s="214"/>
      <c r="AX302" s="214"/>
      <c r="AY302" s="214"/>
      <c r="AZ302" s="214"/>
      <c r="BA302" s="214"/>
      <c r="BB302" s="214"/>
      <c r="BC302" s="214"/>
      <c r="BD302" s="214"/>
      <c r="BE302" s="214"/>
      <c r="BF302" s="214"/>
      <c r="BG302" s="214"/>
      <c r="BH302" s="214"/>
      <c r="BI302" s="214"/>
      <c r="BJ302" s="214"/>
      <c r="BK302" s="214"/>
      <c r="BL302" s="214"/>
      <c r="BM302" s="214"/>
      <c r="BN302" s="214"/>
      <c r="BO302" s="214"/>
      <c r="BP302" s="214"/>
      <c r="BQ302" s="214"/>
      <c r="BR302" s="214"/>
      <c r="BS302" s="214"/>
      <c r="BT302" s="214"/>
      <c r="BU302" s="214"/>
      <c r="BV302" s="214"/>
      <c r="BW302" s="214"/>
      <c r="BX302" s="214"/>
      <c r="BY302" s="214"/>
      <c r="BZ302" s="214"/>
      <c r="CA302" s="214"/>
      <c r="CB302" s="214"/>
      <c r="CC302" s="214"/>
      <c r="CD302" s="214"/>
      <c r="CE302" s="214"/>
      <c r="CF302" s="214"/>
      <c r="CG302" s="214"/>
      <c r="CH302" s="214"/>
    </row>
    <row r="303" spans="1:86" s="1" customFormat="1" ht="27.95" customHeight="1" x14ac:dyDescent="0.2">
      <c r="A303" s="373"/>
      <c r="B303" s="270"/>
      <c r="C303" s="171" t="s">
        <v>802</v>
      </c>
      <c r="D303" s="639"/>
      <c r="E303" s="663"/>
      <c r="F303" s="639"/>
      <c r="G303" s="663"/>
      <c r="H303" s="639"/>
      <c r="I303" s="663"/>
      <c r="J303" s="639"/>
      <c r="K303" s="663"/>
      <c r="L303" s="639"/>
      <c r="M303" s="663"/>
      <c r="N303" s="639"/>
      <c r="O303" s="663"/>
      <c r="P303" s="639"/>
      <c r="Q303" s="663"/>
      <c r="R303" s="639"/>
      <c r="S303" s="663"/>
      <c r="T303" s="751"/>
      <c r="U303" s="749"/>
      <c r="V303" s="750"/>
      <c r="W303" s="77">
        <f t="shared" si="44"/>
        <v>0</v>
      </c>
      <c r="X303" s="257"/>
      <c r="Y303" s="258"/>
      <c r="Z303" s="217"/>
      <c r="AA303" s="214"/>
      <c r="AB303" s="214"/>
      <c r="AC303" s="214"/>
      <c r="AD303" s="214"/>
      <c r="AE303" s="214"/>
      <c r="AF303" s="214"/>
      <c r="AG303" s="214"/>
      <c r="AH303" s="214"/>
      <c r="AI303" s="214"/>
      <c r="AJ303" s="214"/>
      <c r="AK303" s="214"/>
      <c r="AL303" s="214"/>
      <c r="AM303" s="214"/>
      <c r="AN303" s="214"/>
      <c r="AO303" s="214"/>
      <c r="AP303" s="214"/>
      <c r="AQ303" s="214"/>
      <c r="AR303" s="214"/>
      <c r="AS303" s="214"/>
      <c r="AT303" s="214"/>
      <c r="AU303" s="214"/>
      <c r="AV303" s="214"/>
      <c r="AW303" s="214"/>
      <c r="AX303" s="214"/>
      <c r="AY303" s="214"/>
      <c r="AZ303" s="214"/>
      <c r="BA303" s="214"/>
      <c r="BB303" s="214"/>
      <c r="BC303" s="214"/>
      <c r="BD303" s="214"/>
      <c r="BE303" s="214"/>
      <c r="BF303" s="214"/>
      <c r="BG303" s="214"/>
      <c r="BH303" s="214"/>
      <c r="BI303" s="214"/>
      <c r="BJ303" s="214"/>
      <c r="BK303" s="214"/>
      <c r="BL303" s="214"/>
      <c r="BM303" s="214"/>
      <c r="BN303" s="214"/>
      <c r="BO303" s="214"/>
      <c r="BP303" s="214"/>
      <c r="BQ303" s="214"/>
      <c r="BR303" s="214"/>
      <c r="BS303" s="214"/>
      <c r="BT303" s="214"/>
      <c r="BU303" s="214"/>
      <c r="BV303" s="214"/>
      <c r="BW303" s="214"/>
      <c r="BX303" s="214"/>
      <c r="BY303" s="214"/>
      <c r="BZ303" s="214"/>
      <c r="CA303" s="214"/>
      <c r="CB303" s="214"/>
      <c r="CC303" s="214"/>
      <c r="CD303" s="214"/>
      <c r="CE303" s="214"/>
      <c r="CF303" s="214"/>
      <c r="CG303" s="214"/>
      <c r="CH303" s="214"/>
    </row>
    <row r="304" spans="1:86" s="1" customFormat="1" ht="27.95" customHeight="1" x14ac:dyDescent="0.2">
      <c r="A304" s="373"/>
      <c r="B304" s="271"/>
      <c r="C304" s="529" t="s">
        <v>803</v>
      </c>
      <c r="D304" s="767"/>
      <c r="E304" s="768"/>
      <c r="F304" s="768"/>
      <c r="G304" s="768"/>
      <c r="H304" s="768"/>
      <c r="I304" s="768"/>
      <c r="J304" s="768"/>
      <c r="K304" s="768"/>
      <c r="L304" s="768"/>
      <c r="M304" s="768"/>
      <c r="N304" s="768"/>
      <c r="O304" s="768"/>
      <c r="P304" s="768"/>
      <c r="Q304" s="768"/>
      <c r="R304" s="768"/>
      <c r="S304" s="769"/>
      <c r="T304" s="764"/>
      <c r="U304" s="765"/>
      <c r="V304" s="766"/>
      <c r="W304" s="77" t="str">
        <f>IF(AND(ISTEXT(D304),COUNTIF(D303:S303,"a")),1,IF(COUNTIF(D303:S303,"a"),0,""))</f>
        <v/>
      </c>
      <c r="X304" s="257"/>
      <c r="Y304" s="258"/>
      <c r="Z304" s="217"/>
      <c r="AA304" s="214"/>
      <c r="AB304" s="214"/>
      <c r="AC304" s="214"/>
      <c r="AD304" s="214"/>
      <c r="AE304" s="214"/>
      <c r="AF304" s="214"/>
      <c r="AG304" s="214"/>
      <c r="AH304" s="214"/>
      <c r="AI304" s="214"/>
      <c r="AJ304" s="214"/>
      <c r="AK304" s="214"/>
      <c r="AL304" s="214"/>
      <c r="AM304" s="214"/>
      <c r="AN304" s="214"/>
      <c r="AO304" s="214"/>
      <c r="AP304" s="214"/>
      <c r="AQ304" s="214"/>
      <c r="AR304" s="214"/>
      <c r="AS304" s="214"/>
      <c r="AT304" s="214"/>
      <c r="AU304" s="214"/>
      <c r="AV304" s="214"/>
      <c r="AW304" s="214"/>
      <c r="AX304" s="214"/>
      <c r="AY304" s="214"/>
      <c r="AZ304" s="214"/>
      <c r="BA304" s="214"/>
      <c r="BB304" s="214"/>
      <c r="BC304" s="214"/>
      <c r="BD304" s="214"/>
      <c r="BE304" s="214"/>
      <c r="BF304" s="214"/>
      <c r="BG304" s="214"/>
      <c r="BH304" s="214"/>
      <c r="BI304" s="214"/>
      <c r="BJ304" s="214"/>
      <c r="BK304" s="214"/>
      <c r="BL304" s="214"/>
      <c r="BM304" s="214"/>
      <c r="BN304" s="214"/>
      <c r="BO304" s="214"/>
      <c r="BP304" s="214"/>
      <c r="BQ304" s="214"/>
      <c r="BR304" s="214"/>
      <c r="BS304" s="214"/>
      <c r="BT304" s="214"/>
      <c r="BU304" s="214"/>
      <c r="BV304" s="214"/>
      <c r="BW304" s="214"/>
      <c r="BX304" s="214"/>
      <c r="BY304" s="214"/>
      <c r="BZ304" s="214"/>
      <c r="CA304" s="214"/>
      <c r="CB304" s="214"/>
      <c r="CC304" s="214"/>
      <c r="CD304" s="214"/>
      <c r="CE304" s="214"/>
      <c r="CF304" s="214"/>
      <c r="CG304" s="214"/>
      <c r="CH304" s="214"/>
    </row>
    <row r="305" spans="1:86" s="1" customFormat="1" ht="45" customHeight="1" x14ac:dyDescent="0.2">
      <c r="A305" s="373"/>
      <c r="B305" s="274" t="s">
        <v>725</v>
      </c>
      <c r="C305" s="171" t="s">
        <v>804</v>
      </c>
      <c r="D305" s="639"/>
      <c r="E305" s="663"/>
      <c r="F305" s="639"/>
      <c r="G305" s="663"/>
      <c r="H305" s="639"/>
      <c r="I305" s="663"/>
      <c r="J305" s="639"/>
      <c r="K305" s="663"/>
      <c r="L305" s="639"/>
      <c r="M305" s="663"/>
      <c r="N305" s="639"/>
      <c r="O305" s="663"/>
      <c r="P305" s="639"/>
      <c r="Q305" s="663"/>
      <c r="R305" s="639"/>
      <c r="S305" s="663"/>
      <c r="T305" s="432"/>
      <c r="U305" s="116">
        <f>IF(OR(D305="s",F305="s",H305="s",J305="s",L305="s",N305="s",P305="s",R305="s"), 0, IF(OR(D305="a",F305="a",H305="a",J305="a",L305="a",N305="a",P305="a",R305="a"),V305,0))</f>
        <v>0</v>
      </c>
      <c r="V305" s="363">
        <v>15</v>
      </c>
      <c r="W305" s="77">
        <f>COUNTIF(D305:S305,"a")+COUNTIF(D305:S305,"s")</f>
        <v>0</v>
      </c>
      <c r="X305" s="257"/>
      <c r="Y305" s="258"/>
      <c r="Z305" s="217"/>
      <c r="AA305" s="214"/>
      <c r="AB305" s="214"/>
      <c r="AC305" s="214"/>
      <c r="AD305" s="214"/>
      <c r="AE305" s="214"/>
      <c r="AF305" s="214"/>
      <c r="AG305" s="214"/>
      <c r="AH305" s="214"/>
      <c r="AI305" s="214"/>
      <c r="AJ305" s="214"/>
      <c r="AK305" s="214"/>
      <c r="AL305" s="214"/>
      <c r="AM305" s="214"/>
      <c r="AN305" s="214"/>
      <c r="AO305" s="214"/>
      <c r="AP305" s="214"/>
      <c r="AQ305" s="214"/>
      <c r="AR305" s="214"/>
      <c r="AS305" s="214"/>
      <c r="AT305" s="214"/>
      <c r="AU305" s="214"/>
      <c r="AV305" s="214"/>
      <c r="AW305" s="214"/>
      <c r="AX305" s="214"/>
      <c r="AY305" s="214"/>
      <c r="AZ305" s="214"/>
      <c r="BA305" s="214"/>
      <c r="BB305" s="214"/>
      <c r="BC305" s="214"/>
      <c r="BD305" s="214"/>
      <c r="BE305" s="214"/>
      <c r="BF305" s="214"/>
      <c r="BG305" s="214"/>
      <c r="BH305" s="214"/>
      <c r="BI305" s="214"/>
      <c r="BJ305" s="214"/>
      <c r="BK305" s="214"/>
      <c r="BL305" s="214"/>
      <c r="BM305" s="214"/>
      <c r="BN305" s="214"/>
      <c r="BO305" s="214"/>
      <c r="BP305" s="214"/>
      <c r="BQ305" s="214"/>
      <c r="BR305" s="214"/>
      <c r="BS305" s="214"/>
      <c r="BT305" s="214"/>
      <c r="BU305" s="214"/>
      <c r="BV305" s="214"/>
      <c r="BW305" s="214"/>
      <c r="BX305" s="214"/>
      <c r="BY305" s="214"/>
      <c r="BZ305" s="214"/>
      <c r="CA305" s="214"/>
      <c r="CB305" s="214"/>
      <c r="CC305" s="214"/>
      <c r="CD305" s="214"/>
      <c r="CE305" s="214"/>
      <c r="CF305" s="214"/>
      <c r="CG305" s="214"/>
      <c r="CH305" s="214"/>
    </row>
    <row r="306" spans="1:86" s="1" customFormat="1" ht="30" customHeight="1" x14ac:dyDescent="0.2">
      <c r="A306" s="373"/>
      <c r="B306" s="270"/>
      <c r="C306" s="495" t="s">
        <v>717</v>
      </c>
      <c r="D306" s="752" t="s">
        <v>691</v>
      </c>
      <c r="E306" s="753"/>
      <c r="F306" s="753"/>
      <c r="G306" s="753"/>
      <c r="H306" s="753"/>
      <c r="I306" s="753"/>
      <c r="J306" s="753"/>
      <c r="K306" s="753"/>
      <c r="L306" s="753"/>
      <c r="M306" s="753"/>
      <c r="N306" s="753"/>
      <c r="O306" s="753"/>
      <c r="P306" s="753"/>
      <c r="Q306" s="753"/>
      <c r="R306" s="753"/>
      <c r="S306" s="753"/>
      <c r="T306" s="753"/>
      <c r="U306" s="753"/>
      <c r="V306" s="754"/>
      <c r="W306" s="77"/>
      <c r="X306" s="266"/>
      <c r="Y306" s="258"/>
      <c r="Z306" s="217"/>
      <c r="AA306" s="214"/>
      <c r="AB306" s="214"/>
      <c r="AC306" s="214"/>
      <c r="AD306" s="214"/>
      <c r="AE306" s="214"/>
      <c r="AF306" s="214"/>
      <c r="AG306" s="214"/>
      <c r="AH306" s="214"/>
      <c r="AI306" s="214"/>
      <c r="AJ306" s="214"/>
      <c r="AK306" s="214"/>
      <c r="AL306" s="214"/>
      <c r="AM306" s="214"/>
      <c r="AN306" s="214"/>
      <c r="AO306" s="214"/>
      <c r="AP306" s="214"/>
      <c r="AQ306" s="214"/>
      <c r="AR306" s="214"/>
      <c r="AS306" s="214"/>
      <c r="AT306" s="214"/>
      <c r="AU306" s="214"/>
      <c r="AV306" s="214"/>
      <c r="AW306" s="214"/>
      <c r="AX306" s="214"/>
      <c r="AY306" s="214"/>
      <c r="AZ306" s="214"/>
      <c r="BA306" s="214"/>
      <c r="BB306" s="214"/>
      <c r="BC306" s="214"/>
      <c r="BD306" s="214"/>
      <c r="BE306" s="214"/>
      <c r="BF306" s="214"/>
      <c r="BG306" s="214"/>
      <c r="BH306" s="214"/>
      <c r="BI306" s="214"/>
      <c r="BJ306" s="214"/>
      <c r="BK306" s="214"/>
      <c r="BL306" s="214"/>
      <c r="BM306" s="214"/>
      <c r="BN306" s="214"/>
      <c r="BO306" s="214"/>
      <c r="BP306" s="214"/>
      <c r="BQ306" s="214"/>
      <c r="BR306" s="214"/>
      <c r="BS306" s="214"/>
      <c r="BT306" s="214"/>
      <c r="BU306" s="214"/>
      <c r="BV306" s="214"/>
      <c r="BW306" s="214"/>
      <c r="BX306" s="214"/>
      <c r="BY306" s="214"/>
      <c r="BZ306" s="214"/>
      <c r="CA306" s="214"/>
      <c r="CB306" s="214"/>
      <c r="CC306" s="214"/>
      <c r="CD306" s="214"/>
      <c r="CE306" s="214"/>
      <c r="CF306" s="214"/>
      <c r="CG306" s="214"/>
      <c r="CH306" s="214"/>
    </row>
    <row r="307" spans="1:86" s="1" customFormat="1" ht="27.95" customHeight="1" x14ac:dyDescent="0.2">
      <c r="A307" s="373"/>
      <c r="B307" s="528"/>
      <c r="C307" s="171" t="s">
        <v>718</v>
      </c>
      <c r="D307" s="666"/>
      <c r="E307" s="667"/>
      <c r="F307" s="666"/>
      <c r="G307" s="667"/>
      <c r="H307" s="666"/>
      <c r="I307" s="667"/>
      <c r="J307" s="666"/>
      <c r="K307" s="667"/>
      <c r="L307" s="666"/>
      <c r="M307" s="667"/>
      <c r="N307" s="666"/>
      <c r="O307" s="667"/>
      <c r="P307" s="666"/>
      <c r="Q307" s="667"/>
      <c r="R307" s="666"/>
      <c r="S307" s="667"/>
      <c r="T307" s="751"/>
      <c r="U307" s="749"/>
      <c r="V307" s="750"/>
      <c r="W307" s="77">
        <f>IF(COUNTIF($D$305:$S$305,"s"),1,COUNTIF(D307:S307, "a"))</f>
        <v>0</v>
      </c>
      <c r="X307" s="257"/>
      <c r="Y307" s="258"/>
      <c r="Z307" s="217"/>
      <c r="AA307" s="214"/>
      <c r="AB307" s="214"/>
      <c r="AC307" s="214"/>
      <c r="AD307" s="214"/>
      <c r="AE307" s="214"/>
      <c r="AF307" s="214"/>
      <c r="AG307" s="214"/>
      <c r="AH307" s="214"/>
      <c r="AI307" s="214"/>
      <c r="AJ307" s="214"/>
      <c r="AK307" s="214"/>
      <c r="AL307" s="214"/>
      <c r="AM307" s="214"/>
      <c r="AN307" s="214"/>
      <c r="AO307" s="214"/>
      <c r="AP307" s="214"/>
      <c r="AQ307" s="214"/>
      <c r="AR307" s="214"/>
      <c r="AS307" s="214"/>
      <c r="AT307" s="214"/>
      <c r="AU307" s="214"/>
      <c r="AV307" s="214"/>
      <c r="AW307" s="214"/>
      <c r="AX307" s="214"/>
      <c r="AY307" s="214"/>
      <c r="AZ307" s="214"/>
      <c r="BA307" s="214"/>
      <c r="BB307" s="214"/>
      <c r="BC307" s="214"/>
      <c r="BD307" s="214"/>
      <c r="BE307" s="214"/>
      <c r="BF307" s="214"/>
      <c r="BG307" s="214"/>
      <c r="BH307" s="214"/>
      <c r="BI307" s="214"/>
      <c r="BJ307" s="214"/>
      <c r="BK307" s="214"/>
      <c r="BL307" s="214"/>
      <c r="BM307" s="214"/>
      <c r="BN307" s="214"/>
      <c r="BO307" s="214"/>
      <c r="BP307" s="214"/>
      <c r="BQ307" s="214"/>
      <c r="BR307" s="214"/>
      <c r="BS307" s="214"/>
      <c r="BT307" s="214"/>
      <c r="BU307" s="214"/>
      <c r="BV307" s="214"/>
      <c r="BW307" s="214"/>
      <c r="BX307" s="214"/>
      <c r="BY307" s="214"/>
      <c r="BZ307" s="214"/>
      <c r="CA307" s="214"/>
      <c r="CB307" s="214"/>
      <c r="CC307" s="214"/>
      <c r="CD307" s="214"/>
      <c r="CE307" s="214"/>
      <c r="CF307" s="214"/>
      <c r="CG307" s="214"/>
      <c r="CH307" s="214"/>
    </row>
    <row r="308" spans="1:86" s="1" customFormat="1" ht="27.95" customHeight="1" x14ac:dyDescent="0.2">
      <c r="A308" s="373"/>
      <c r="B308" s="270"/>
      <c r="C308" s="171" t="s">
        <v>719</v>
      </c>
      <c r="D308" s="639"/>
      <c r="E308" s="663"/>
      <c r="F308" s="639"/>
      <c r="G308" s="663"/>
      <c r="H308" s="639"/>
      <c r="I308" s="663"/>
      <c r="J308" s="639"/>
      <c r="K308" s="663"/>
      <c r="L308" s="639"/>
      <c r="M308" s="663"/>
      <c r="N308" s="639"/>
      <c r="O308" s="663"/>
      <c r="P308" s="639"/>
      <c r="Q308" s="663"/>
      <c r="R308" s="639"/>
      <c r="S308" s="663"/>
      <c r="T308" s="751"/>
      <c r="U308" s="749"/>
      <c r="V308" s="750"/>
      <c r="W308" s="77">
        <f t="shared" ref="W308:W315" si="45">IF(COUNTIF($D$305:$S$305,"s"),1,COUNTIF(D308:S308, "a"))</f>
        <v>0</v>
      </c>
      <c r="X308" s="257"/>
      <c r="Y308" s="258"/>
      <c r="Z308" s="217"/>
      <c r="AA308" s="214"/>
      <c r="AB308" s="214"/>
      <c r="AC308" s="214"/>
      <c r="AD308" s="214"/>
      <c r="AE308" s="214"/>
      <c r="AF308" s="214"/>
      <c r="AG308" s="214"/>
      <c r="AH308" s="214"/>
      <c r="AI308" s="214"/>
      <c r="AJ308" s="214"/>
      <c r="AK308" s="214"/>
      <c r="AL308" s="214"/>
      <c r="AM308" s="214"/>
      <c r="AN308" s="214"/>
      <c r="AO308" s="214"/>
      <c r="AP308" s="214"/>
      <c r="AQ308" s="214"/>
      <c r="AR308" s="214"/>
      <c r="AS308" s="214"/>
      <c r="AT308" s="214"/>
      <c r="AU308" s="214"/>
      <c r="AV308" s="214"/>
      <c r="AW308" s="214"/>
      <c r="AX308" s="214"/>
      <c r="AY308" s="214"/>
      <c r="AZ308" s="214"/>
      <c r="BA308" s="214"/>
      <c r="BB308" s="214"/>
      <c r="BC308" s="214"/>
      <c r="BD308" s="214"/>
      <c r="BE308" s="214"/>
      <c r="BF308" s="214"/>
      <c r="BG308" s="214"/>
      <c r="BH308" s="214"/>
      <c r="BI308" s="214"/>
      <c r="BJ308" s="214"/>
      <c r="BK308" s="214"/>
      <c r="BL308" s="214"/>
      <c r="BM308" s="214"/>
      <c r="BN308" s="214"/>
      <c r="BO308" s="214"/>
      <c r="BP308" s="214"/>
      <c r="BQ308" s="214"/>
      <c r="BR308" s="214"/>
      <c r="BS308" s="214"/>
      <c r="BT308" s="214"/>
      <c r="BU308" s="214"/>
      <c r="BV308" s="214"/>
      <c r="BW308" s="214"/>
      <c r="BX308" s="214"/>
      <c r="BY308" s="214"/>
      <c r="BZ308" s="214"/>
      <c r="CA308" s="214"/>
      <c r="CB308" s="214"/>
      <c r="CC308" s="214"/>
      <c r="CD308" s="214"/>
      <c r="CE308" s="214"/>
      <c r="CF308" s="214"/>
      <c r="CG308" s="214"/>
      <c r="CH308" s="214"/>
    </row>
    <row r="309" spans="1:86" s="1" customFormat="1" ht="27.95" customHeight="1" x14ac:dyDescent="0.2">
      <c r="A309" s="373"/>
      <c r="B309" s="270"/>
      <c r="C309" s="171" t="s">
        <v>801</v>
      </c>
      <c r="D309" s="639"/>
      <c r="E309" s="663"/>
      <c r="F309" s="639"/>
      <c r="G309" s="663"/>
      <c r="H309" s="639"/>
      <c r="I309" s="663"/>
      <c r="J309" s="639"/>
      <c r="K309" s="663"/>
      <c r="L309" s="639"/>
      <c r="M309" s="663"/>
      <c r="N309" s="639"/>
      <c r="O309" s="663"/>
      <c r="P309" s="639"/>
      <c r="Q309" s="663"/>
      <c r="R309" s="639"/>
      <c r="S309" s="663"/>
      <c r="T309" s="751"/>
      <c r="U309" s="749"/>
      <c r="V309" s="750"/>
      <c r="W309" s="77">
        <f t="shared" si="45"/>
        <v>0</v>
      </c>
      <c r="X309" s="257"/>
      <c r="Y309" s="258"/>
      <c r="Z309" s="217"/>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4"/>
      <c r="AY309" s="214"/>
      <c r="AZ309" s="214"/>
      <c r="BA309" s="214"/>
      <c r="BB309" s="214"/>
      <c r="BC309" s="214"/>
      <c r="BD309" s="214"/>
      <c r="BE309" s="214"/>
      <c r="BF309" s="214"/>
      <c r="BG309" s="214"/>
      <c r="BH309" s="214"/>
      <c r="BI309" s="214"/>
      <c r="BJ309" s="214"/>
      <c r="BK309" s="214"/>
      <c r="BL309" s="214"/>
      <c r="BM309" s="214"/>
      <c r="BN309" s="214"/>
      <c r="BO309" s="214"/>
      <c r="BP309" s="214"/>
      <c r="BQ309" s="214"/>
      <c r="BR309" s="214"/>
      <c r="BS309" s="214"/>
      <c r="BT309" s="214"/>
      <c r="BU309" s="214"/>
      <c r="BV309" s="214"/>
      <c r="BW309" s="214"/>
      <c r="BX309" s="214"/>
      <c r="BY309" s="214"/>
      <c r="BZ309" s="214"/>
      <c r="CA309" s="214"/>
      <c r="CB309" s="214"/>
      <c r="CC309" s="214"/>
      <c r="CD309" s="214"/>
      <c r="CE309" s="214"/>
      <c r="CF309" s="214"/>
      <c r="CG309" s="214"/>
      <c r="CH309" s="214"/>
    </row>
    <row r="310" spans="1:86" s="1" customFormat="1" ht="27.95" customHeight="1" x14ac:dyDescent="0.2">
      <c r="A310" s="373"/>
      <c r="B310" s="270"/>
      <c r="C310" s="171" t="s">
        <v>720</v>
      </c>
      <c r="D310" s="639"/>
      <c r="E310" s="663"/>
      <c r="F310" s="639"/>
      <c r="G310" s="663"/>
      <c r="H310" s="639"/>
      <c r="I310" s="663"/>
      <c r="J310" s="639"/>
      <c r="K310" s="663"/>
      <c r="L310" s="639"/>
      <c r="M310" s="663"/>
      <c r="N310" s="639"/>
      <c r="O310" s="663"/>
      <c r="P310" s="639"/>
      <c r="Q310" s="663"/>
      <c r="R310" s="639"/>
      <c r="S310" s="663"/>
      <c r="T310" s="751"/>
      <c r="U310" s="749"/>
      <c r="V310" s="750"/>
      <c r="W310" s="77">
        <f t="shared" si="45"/>
        <v>0</v>
      </c>
      <c r="X310" s="257"/>
      <c r="Y310" s="258"/>
      <c r="Z310" s="217"/>
      <c r="AA310" s="214"/>
      <c r="AB310" s="214"/>
      <c r="AC310" s="214"/>
      <c r="AD310" s="214"/>
      <c r="AE310" s="214"/>
      <c r="AF310" s="214"/>
      <c r="AG310" s="214"/>
      <c r="AH310" s="214"/>
      <c r="AI310" s="214"/>
      <c r="AJ310" s="214"/>
      <c r="AK310" s="214"/>
      <c r="AL310" s="214"/>
      <c r="AM310" s="214"/>
      <c r="AN310" s="214"/>
      <c r="AO310" s="214"/>
      <c r="AP310" s="214"/>
      <c r="AQ310" s="214"/>
      <c r="AR310" s="214"/>
      <c r="AS310" s="214"/>
      <c r="AT310" s="214"/>
      <c r="AU310" s="214"/>
      <c r="AV310" s="214"/>
      <c r="AW310" s="214"/>
      <c r="AX310" s="214"/>
      <c r="AY310" s="214"/>
      <c r="AZ310" s="214"/>
      <c r="BA310" s="214"/>
      <c r="BB310" s="214"/>
      <c r="BC310" s="214"/>
      <c r="BD310" s="214"/>
      <c r="BE310" s="214"/>
      <c r="BF310" s="214"/>
      <c r="BG310" s="214"/>
      <c r="BH310" s="214"/>
      <c r="BI310" s="214"/>
      <c r="BJ310" s="214"/>
      <c r="BK310" s="214"/>
      <c r="BL310" s="214"/>
      <c r="BM310" s="214"/>
      <c r="BN310" s="214"/>
      <c r="BO310" s="214"/>
      <c r="BP310" s="214"/>
      <c r="BQ310" s="214"/>
      <c r="BR310" s="214"/>
      <c r="BS310" s="214"/>
      <c r="BT310" s="214"/>
      <c r="BU310" s="214"/>
      <c r="BV310" s="214"/>
      <c r="BW310" s="214"/>
      <c r="BX310" s="214"/>
      <c r="BY310" s="214"/>
      <c r="BZ310" s="214"/>
      <c r="CA310" s="214"/>
      <c r="CB310" s="214"/>
      <c r="CC310" s="214"/>
      <c r="CD310" s="214"/>
      <c r="CE310" s="214"/>
      <c r="CF310" s="214"/>
      <c r="CG310" s="214"/>
      <c r="CH310" s="214"/>
    </row>
    <row r="311" spans="1:86" s="1" customFormat="1" ht="27.95" customHeight="1" x14ac:dyDescent="0.2">
      <c r="A311" s="373"/>
      <c r="B311" s="271"/>
      <c r="C311" s="174" t="s">
        <v>721</v>
      </c>
      <c r="D311" s="651"/>
      <c r="E311" s="671"/>
      <c r="F311" s="651"/>
      <c r="G311" s="671"/>
      <c r="H311" s="651"/>
      <c r="I311" s="671"/>
      <c r="J311" s="651"/>
      <c r="K311" s="671"/>
      <c r="L311" s="651"/>
      <c r="M311" s="671"/>
      <c r="N311" s="651"/>
      <c r="O311" s="671"/>
      <c r="P311" s="651"/>
      <c r="Q311" s="671"/>
      <c r="R311" s="651"/>
      <c r="S311" s="671"/>
      <c r="T311" s="751"/>
      <c r="U311" s="749"/>
      <c r="V311" s="750"/>
      <c r="W311" s="77">
        <f t="shared" si="45"/>
        <v>0</v>
      </c>
      <c r="X311" s="257"/>
      <c r="Y311" s="258"/>
      <c r="Z311" s="217"/>
      <c r="AA311" s="214"/>
      <c r="AB311" s="214"/>
      <c r="AC311" s="214"/>
      <c r="AD311" s="214"/>
      <c r="AE311" s="214"/>
      <c r="AF311" s="214"/>
      <c r="AG311" s="214"/>
      <c r="AH311" s="214"/>
      <c r="AI311" s="214"/>
      <c r="AJ311" s="214"/>
      <c r="AK311" s="214"/>
      <c r="AL311" s="214"/>
      <c r="AM311" s="214"/>
      <c r="AN311" s="214"/>
      <c r="AO311" s="214"/>
      <c r="AP311" s="214"/>
      <c r="AQ311" s="214"/>
      <c r="AR311" s="214"/>
      <c r="AS311" s="214"/>
      <c r="AT311" s="214"/>
      <c r="AU311" s="214"/>
      <c r="AV311" s="214"/>
      <c r="AW311" s="214"/>
      <c r="AX311" s="214"/>
      <c r="AY311" s="214"/>
      <c r="AZ311" s="214"/>
      <c r="BA311" s="214"/>
      <c r="BB311" s="214"/>
      <c r="BC311" s="214"/>
      <c r="BD311" s="214"/>
      <c r="BE311" s="214"/>
      <c r="BF311" s="214"/>
      <c r="BG311" s="214"/>
      <c r="BH311" s="214"/>
      <c r="BI311" s="214"/>
      <c r="BJ311" s="214"/>
      <c r="BK311" s="214"/>
      <c r="BL311" s="214"/>
      <c r="BM311" s="214"/>
      <c r="BN311" s="214"/>
      <c r="BO311" s="214"/>
      <c r="BP311" s="214"/>
      <c r="BQ311" s="214"/>
      <c r="BR311" s="214"/>
      <c r="BS311" s="214"/>
      <c r="BT311" s="214"/>
      <c r="BU311" s="214"/>
      <c r="BV311" s="214"/>
      <c r="BW311" s="214"/>
      <c r="BX311" s="214"/>
      <c r="BY311" s="214"/>
      <c r="BZ311" s="214"/>
      <c r="CA311" s="214"/>
      <c r="CB311" s="214"/>
      <c r="CC311" s="214"/>
      <c r="CD311" s="214"/>
      <c r="CE311" s="214"/>
      <c r="CF311" s="214"/>
      <c r="CG311" s="214"/>
      <c r="CH311" s="214"/>
    </row>
    <row r="312" spans="1:86" s="1" customFormat="1" ht="27.95" customHeight="1" x14ac:dyDescent="0.2">
      <c r="A312" s="373"/>
      <c r="B312" s="270"/>
      <c r="C312" s="171" t="s">
        <v>722</v>
      </c>
      <c r="D312" s="639"/>
      <c r="E312" s="663"/>
      <c r="F312" s="639"/>
      <c r="G312" s="663"/>
      <c r="H312" s="639"/>
      <c r="I312" s="663"/>
      <c r="J312" s="639"/>
      <c r="K312" s="663"/>
      <c r="L312" s="639"/>
      <c r="M312" s="663"/>
      <c r="N312" s="639"/>
      <c r="O312" s="663"/>
      <c r="P312" s="639"/>
      <c r="Q312" s="663"/>
      <c r="R312" s="639"/>
      <c r="S312" s="663"/>
      <c r="T312" s="751"/>
      <c r="U312" s="749"/>
      <c r="V312" s="750"/>
      <c r="W312" s="77">
        <f t="shared" si="45"/>
        <v>0</v>
      </c>
      <c r="X312" s="257"/>
      <c r="Y312" s="258"/>
      <c r="Z312" s="217"/>
      <c r="AA312" s="214"/>
      <c r="AB312" s="214"/>
      <c r="AC312" s="214"/>
      <c r="AD312" s="214"/>
      <c r="AE312" s="214"/>
      <c r="AF312" s="214"/>
      <c r="AG312" s="214"/>
      <c r="AH312" s="214"/>
      <c r="AI312" s="214"/>
      <c r="AJ312" s="214"/>
      <c r="AK312" s="214"/>
      <c r="AL312" s="214"/>
      <c r="AM312" s="214"/>
      <c r="AN312" s="214"/>
      <c r="AO312" s="214"/>
      <c r="AP312" s="214"/>
      <c r="AQ312" s="214"/>
      <c r="AR312" s="214"/>
      <c r="AS312" s="214"/>
      <c r="AT312" s="214"/>
      <c r="AU312" s="214"/>
      <c r="AV312" s="214"/>
      <c r="AW312" s="214"/>
      <c r="AX312" s="214"/>
      <c r="AY312" s="214"/>
      <c r="AZ312" s="214"/>
      <c r="BA312" s="214"/>
      <c r="BB312" s="214"/>
      <c r="BC312" s="214"/>
      <c r="BD312" s="214"/>
      <c r="BE312" s="214"/>
      <c r="BF312" s="214"/>
      <c r="BG312" s="214"/>
      <c r="BH312" s="214"/>
      <c r="BI312" s="214"/>
      <c r="BJ312" s="214"/>
      <c r="BK312" s="214"/>
      <c r="BL312" s="214"/>
      <c r="BM312" s="214"/>
      <c r="BN312" s="214"/>
      <c r="BO312" s="214"/>
      <c r="BP312" s="214"/>
      <c r="BQ312" s="214"/>
      <c r="BR312" s="214"/>
      <c r="BS312" s="214"/>
      <c r="BT312" s="214"/>
      <c r="BU312" s="214"/>
      <c r="BV312" s="214"/>
      <c r="BW312" s="214"/>
      <c r="BX312" s="214"/>
      <c r="BY312" s="214"/>
      <c r="BZ312" s="214"/>
      <c r="CA312" s="214"/>
      <c r="CB312" s="214"/>
      <c r="CC312" s="214"/>
      <c r="CD312" s="214"/>
      <c r="CE312" s="214"/>
      <c r="CF312" s="214"/>
      <c r="CG312" s="214"/>
      <c r="CH312" s="214"/>
    </row>
    <row r="313" spans="1:86" s="1" customFormat="1" ht="27.95" customHeight="1" x14ac:dyDescent="0.2">
      <c r="A313" s="373"/>
      <c r="B313" s="270"/>
      <c r="C313" s="171" t="s">
        <v>723</v>
      </c>
      <c r="D313" s="639"/>
      <c r="E313" s="663"/>
      <c r="F313" s="639"/>
      <c r="G313" s="663"/>
      <c r="H313" s="639"/>
      <c r="I313" s="663"/>
      <c r="J313" s="639"/>
      <c r="K313" s="663"/>
      <c r="L313" s="639"/>
      <c r="M313" s="663"/>
      <c r="N313" s="639"/>
      <c r="O313" s="663"/>
      <c r="P313" s="639"/>
      <c r="Q313" s="663"/>
      <c r="R313" s="639"/>
      <c r="S313" s="663"/>
      <c r="T313" s="751"/>
      <c r="U313" s="749"/>
      <c r="V313" s="750"/>
      <c r="W313" s="77">
        <f t="shared" si="45"/>
        <v>0</v>
      </c>
      <c r="X313" s="257"/>
      <c r="Y313" s="258"/>
      <c r="Z313" s="217"/>
      <c r="AA313" s="214"/>
      <c r="AB313" s="214"/>
      <c r="AC313" s="214"/>
      <c r="AD313" s="214"/>
      <c r="AE313" s="214"/>
      <c r="AF313" s="214"/>
      <c r="AG313" s="214"/>
      <c r="AH313" s="214"/>
      <c r="AI313" s="214"/>
      <c r="AJ313" s="214"/>
      <c r="AK313" s="214"/>
      <c r="AL313" s="214"/>
      <c r="AM313" s="214"/>
      <c r="AN313" s="214"/>
      <c r="AO313" s="214"/>
      <c r="AP313" s="214"/>
      <c r="AQ313" s="214"/>
      <c r="AR313" s="214"/>
      <c r="AS313" s="214"/>
      <c r="AT313" s="214"/>
      <c r="AU313" s="214"/>
      <c r="AV313" s="214"/>
      <c r="AW313" s="214"/>
      <c r="AX313" s="214"/>
      <c r="AY313" s="214"/>
      <c r="AZ313" s="214"/>
      <c r="BA313" s="214"/>
      <c r="BB313" s="214"/>
      <c r="BC313" s="214"/>
      <c r="BD313" s="214"/>
      <c r="BE313" s="214"/>
      <c r="BF313" s="214"/>
      <c r="BG313" s="214"/>
      <c r="BH313" s="214"/>
      <c r="BI313" s="214"/>
      <c r="BJ313" s="214"/>
      <c r="BK313" s="214"/>
      <c r="BL313" s="214"/>
      <c r="BM313" s="214"/>
      <c r="BN313" s="214"/>
      <c r="BO313" s="214"/>
      <c r="BP313" s="214"/>
      <c r="BQ313" s="214"/>
      <c r="BR313" s="214"/>
      <c r="BS313" s="214"/>
      <c r="BT313" s="214"/>
      <c r="BU313" s="214"/>
      <c r="BV313" s="214"/>
      <c r="BW313" s="214"/>
      <c r="BX313" s="214"/>
      <c r="BY313" s="214"/>
      <c r="BZ313" s="214"/>
      <c r="CA313" s="214"/>
      <c r="CB313" s="214"/>
      <c r="CC313" s="214"/>
      <c r="CD313" s="214"/>
      <c r="CE313" s="214"/>
      <c r="CF313" s="214"/>
      <c r="CG313" s="214"/>
      <c r="CH313" s="214"/>
    </row>
    <row r="314" spans="1:86" s="1" customFormat="1" ht="27.95" customHeight="1" x14ac:dyDescent="0.2">
      <c r="A314" s="373"/>
      <c r="B314" s="270"/>
      <c r="C314" s="171" t="s">
        <v>724</v>
      </c>
      <c r="D314" s="639"/>
      <c r="E314" s="663"/>
      <c r="F314" s="639"/>
      <c r="G314" s="663"/>
      <c r="H314" s="639"/>
      <c r="I314" s="663"/>
      <c r="J314" s="639"/>
      <c r="K314" s="663"/>
      <c r="L314" s="639"/>
      <c r="M314" s="663"/>
      <c r="N314" s="639"/>
      <c r="O314" s="663"/>
      <c r="P314" s="639"/>
      <c r="Q314" s="663"/>
      <c r="R314" s="639"/>
      <c r="S314" s="663"/>
      <c r="T314" s="751"/>
      <c r="U314" s="749"/>
      <c r="V314" s="750"/>
      <c r="W314" s="77">
        <f t="shared" si="45"/>
        <v>0</v>
      </c>
      <c r="X314" s="257"/>
      <c r="Y314" s="258"/>
      <c r="Z314" s="217"/>
      <c r="AA314" s="214"/>
      <c r="AB314" s="214"/>
      <c r="AC314" s="214"/>
      <c r="AD314" s="214"/>
      <c r="AE314" s="214"/>
      <c r="AF314" s="214"/>
      <c r="AG314" s="214"/>
      <c r="AH314" s="214"/>
      <c r="AI314" s="214"/>
      <c r="AJ314" s="214"/>
      <c r="AK314" s="214"/>
      <c r="AL314" s="214"/>
      <c r="AM314" s="214"/>
      <c r="AN314" s="214"/>
      <c r="AO314" s="214"/>
      <c r="AP314" s="214"/>
      <c r="AQ314" s="214"/>
      <c r="AR314" s="214"/>
      <c r="AS314" s="214"/>
      <c r="AT314" s="214"/>
      <c r="AU314" s="214"/>
      <c r="AV314" s="214"/>
      <c r="AW314" s="214"/>
      <c r="AX314" s="214"/>
      <c r="AY314" s="214"/>
      <c r="AZ314" s="214"/>
      <c r="BA314" s="214"/>
      <c r="BB314" s="214"/>
      <c r="BC314" s="214"/>
      <c r="BD314" s="214"/>
      <c r="BE314" s="214"/>
      <c r="BF314" s="214"/>
      <c r="BG314" s="214"/>
      <c r="BH314" s="214"/>
      <c r="BI314" s="214"/>
      <c r="BJ314" s="214"/>
      <c r="BK314" s="214"/>
      <c r="BL314" s="214"/>
      <c r="BM314" s="214"/>
      <c r="BN314" s="214"/>
      <c r="BO314" s="214"/>
      <c r="BP314" s="214"/>
      <c r="BQ314" s="214"/>
      <c r="BR314" s="214"/>
      <c r="BS314" s="214"/>
      <c r="BT314" s="214"/>
      <c r="BU314" s="214"/>
      <c r="BV314" s="214"/>
      <c r="BW314" s="214"/>
      <c r="BX314" s="214"/>
      <c r="BY314" s="214"/>
      <c r="BZ314" s="214"/>
      <c r="CA314" s="214"/>
      <c r="CB314" s="214"/>
      <c r="CC314" s="214"/>
      <c r="CD314" s="214"/>
      <c r="CE314" s="214"/>
      <c r="CF314" s="214"/>
      <c r="CG314" s="214"/>
      <c r="CH314" s="214"/>
    </row>
    <row r="315" spans="1:86" s="1" customFormat="1" ht="27.95" customHeight="1" x14ac:dyDescent="0.2">
      <c r="A315" s="373"/>
      <c r="B315" s="270"/>
      <c r="C315" s="171" t="s">
        <v>802</v>
      </c>
      <c r="D315" s="639"/>
      <c r="E315" s="663"/>
      <c r="F315" s="639"/>
      <c r="G315" s="663"/>
      <c r="H315" s="639"/>
      <c r="I315" s="663"/>
      <c r="J315" s="639"/>
      <c r="K315" s="663"/>
      <c r="L315" s="639"/>
      <c r="M315" s="663"/>
      <c r="N315" s="639"/>
      <c r="O315" s="663"/>
      <c r="P315" s="639"/>
      <c r="Q315" s="663"/>
      <c r="R315" s="639"/>
      <c r="S315" s="663"/>
      <c r="T315" s="751"/>
      <c r="U315" s="749"/>
      <c r="V315" s="750"/>
      <c r="W315" s="77">
        <f t="shared" si="45"/>
        <v>0</v>
      </c>
      <c r="X315" s="257"/>
      <c r="Y315" s="258"/>
      <c r="Z315" s="217"/>
      <c r="AA315" s="214"/>
      <c r="AB315" s="214"/>
      <c r="AC315" s="214"/>
      <c r="AD315" s="214"/>
      <c r="AE315" s="214"/>
      <c r="AF315" s="214"/>
      <c r="AG315" s="214"/>
      <c r="AH315" s="214"/>
      <c r="AI315" s="214"/>
      <c r="AJ315" s="214"/>
      <c r="AK315" s="214"/>
      <c r="AL315" s="214"/>
      <c r="AM315" s="214"/>
      <c r="AN315" s="214"/>
      <c r="AO315" s="214"/>
      <c r="AP315" s="214"/>
      <c r="AQ315" s="214"/>
      <c r="AR315" s="214"/>
      <c r="AS315" s="214"/>
      <c r="AT315" s="214"/>
      <c r="AU315" s="214"/>
      <c r="AV315" s="214"/>
      <c r="AW315" s="214"/>
      <c r="AX315" s="214"/>
      <c r="AY315" s="214"/>
      <c r="AZ315" s="214"/>
      <c r="BA315" s="214"/>
      <c r="BB315" s="214"/>
      <c r="BC315" s="214"/>
      <c r="BD315" s="214"/>
      <c r="BE315" s="214"/>
      <c r="BF315" s="214"/>
      <c r="BG315" s="214"/>
      <c r="BH315" s="214"/>
      <c r="BI315" s="214"/>
      <c r="BJ315" s="214"/>
      <c r="BK315" s="214"/>
      <c r="BL315" s="214"/>
      <c r="BM315" s="214"/>
      <c r="BN315" s="214"/>
      <c r="BO315" s="214"/>
      <c r="BP315" s="214"/>
      <c r="BQ315" s="214"/>
      <c r="BR315" s="214"/>
      <c r="BS315" s="214"/>
      <c r="BT315" s="214"/>
      <c r="BU315" s="214"/>
      <c r="BV315" s="214"/>
      <c r="BW315" s="214"/>
      <c r="BX315" s="214"/>
      <c r="BY315" s="214"/>
      <c r="BZ315" s="214"/>
      <c r="CA315" s="214"/>
      <c r="CB315" s="214"/>
      <c r="CC315" s="214"/>
      <c r="CD315" s="214"/>
      <c r="CE315" s="214"/>
      <c r="CF315" s="214"/>
      <c r="CG315" s="214"/>
      <c r="CH315" s="214"/>
    </row>
    <row r="316" spans="1:86" s="1" customFormat="1" ht="27.95" customHeight="1" thickBot="1" x14ac:dyDescent="0.25">
      <c r="A316" s="406"/>
      <c r="B316" s="320"/>
      <c r="C316" s="582" t="s">
        <v>803</v>
      </c>
      <c r="D316" s="771"/>
      <c r="E316" s="772"/>
      <c r="F316" s="772"/>
      <c r="G316" s="772"/>
      <c r="H316" s="772"/>
      <c r="I316" s="772"/>
      <c r="J316" s="772"/>
      <c r="K316" s="772"/>
      <c r="L316" s="772"/>
      <c r="M316" s="772"/>
      <c r="N316" s="772"/>
      <c r="O316" s="772"/>
      <c r="P316" s="772"/>
      <c r="Q316" s="772"/>
      <c r="R316" s="772"/>
      <c r="S316" s="938"/>
      <c r="T316" s="935"/>
      <c r="U316" s="936"/>
      <c r="V316" s="937"/>
      <c r="W316" s="77" t="str">
        <f>IF(AND(ISTEXT(D316),COUNTIF(D315:S315,"a")),1,IF(COUNTIF(D315:S315,"a"),0,""))</f>
        <v/>
      </c>
      <c r="X316" s="257"/>
      <c r="Y316" s="258"/>
      <c r="Z316" s="217"/>
      <c r="AA316" s="214"/>
      <c r="AB316" s="214"/>
      <c r="AC316" s="214"/>
      <c r="AD316" s="214"/>
      <c r="AE316" s="214"/>
      <c r="AF316" s="214"/>
      <c r="AG316" s="214"/>
      <c r="AH316" s="214"/>
      <c r="AI316" s="214"/>
      <c r="AJ316" s="214"/>
      <c r="AK316" s="214"/>
      <c r="AL316" s="214"/>
      <c r="AM316" s="214"/>
      <c r="AN316" s="214"/>
      <c r="AO316" s="214"/>
      <c r="AP316" s="214"/>
      <c r="AQ316" s="214"/>
      <c r="AR316" s="214"/>
      <c r="AS316" s="214"/>
      <c r="AT316" s="214"/>
      <c r="AU316" s="214"/>
      <c r="AV316" s="214"/>
      <c r="AW316" s="214"/>
      <c r="AX316" s="214"/>
      <c r="AY316" s="214"/>
      <c r="AZ316" s="214"/>
      <c r="BA316" s="214"/>
      <c r="BB316" s="214"/>
      <c r="BC316" s="214"/>
      <c r="BD316" s="214"/>
      <c r="BE316" s="214"/>
      <c r="BF316" s="214"/>
      <c r="BG316" s="214"/>
      <c r="BH316" s="214"/>
      <c r="BI316" s="214"/>
      <c r="BJ316" s="214"/>
      <c r="BK316" s="214"/>
      <c r="BL316" s="214"/>
      <c r="BM316" s="214"/>
      <c r="BN316" s="214"/>
      <c r="BO316" s="214"/>
      <c r="BP316" s="214"/>
      <c r="BQ316" s="214"/>
      <c r="BR316" s="214"/>
      <c r="BS316" s="214"/>
      <c r="BT316" s="214"/>
      <c r="BU316" s="214"/>
      <c r="BV316" s="214"/>
      <c r="BW316" s="214"/>
      <c r="BX316" s="214"/>
      <c r="BY316" s="214"/>
      <c r="BZ316" s="214"/>
      <c r="CA316" s="214"/>
      <c r="CB316" s="214"/>
      <c r="CC316" s="214"/>
      <c r="CD316" s="214"/>
      <c r="CE316" s="214"/>
      <c r="CF316" s="214"/>
      <c r="CG316" s="214"/>
      <c r="CH316" s="214"/>
    </row>
    <row r="317" spans="1:86" s="1" customFormat="1" ht="30" customHeight="1" x14ac:dyDescent="0.2">
      <c r="A317" s="353"/>
      <c r="B317" s="249"/>
      <c r="C317" s="526" t="s">
        <v>726</v>
      </c>
      <c r="D317" s="870"/>
      <c r="E317" s="871"/>
      <c r="F317" s="871"/>
      <c r="G317" s="871"/>
      <c r="H317" s="871"/>
      <c r="I317" s="871"/>
      <c r="J317" s="871"/>
      <c r="K317" s="871"/>
      <c r="L317" s="871"/>
      <c r="M317" s="871"/>
      <c r="N317" s="871"/>
      <c r="O317" s="871"/>
      <c r="P317" s="871"/>
      <c r="Q317" s="871"/>
      <c r="R317" s="871"/>
      <c r="S317" s="871"/>
      <c r="T317" s="871"/>
      <c r="U317" s="871"/>
      <c r="V317" s="872"/>
      <c r="W317" s="77"/>
      <c r="X317" s="197"/>
      <c r="Y317" s="214"/>
      <c r="Z317" s="217"/>
      <c r="AA317" s="214"/>
      <c r="AB317" s="214"/>
      <c r="AC317" s="214"/>
      <c r="AD317" s="214"/>
      <c r="AE317" s="214"/>
      <c r="AF317" s="214"/>
      <c r="AG317" s="214"/>
      <c r="AH317" s="214"/>
      <c r="AI317" s="214"/>
      <c r="AJ317" s="214"/>
      <c r="AK317" s="214"/>
      <c r="AL317" s="214"/>
      <c r="AM317" s="214"/>
      <c r="AN317" s="214"/>
      <c r="AO317" s="214"/>
      <c r="AP317" s="214"/>
      <c r="AQ317" s="214"/>
      <c r="AR317" s="214"/>
      <c r="AS317" s="214"/>
      <c r="AT317" s="214"/>
      <c r="AU317" s="214"/>
      <c r="AV317" s="214"/>
      <c r="AW317" s="214"/>
      <c r="AX317" s="214"/>
      <c r="AY317" s="214"/>
      <c r="AZ317" s="214"/>
      <c r="BA317" s="214"/>
      <c r="BB317" s="214"/>
      <c r="BC317" s="214"/>
      <c r="BD317" s="214"/>
      <c r="BE317" s="214"/>
      <c r="BF317" s="214"/>
      <c r="BG317" s="214"/>
      <c r="BH317" s="214"/>
      <c r="BI317" s="214"/>
      <c r="BJ317" s="214"/>
      <c r="BK317" s="214"/>
      <c r="BL317" s="214"/>
      <c r="BM317" s="214"/>
      <c r="BN317" s="214"/>
      <c r="BO317" s="214"/>
      <c r="BP317" s="214"/>
      <c r="BQ317" s="214"/>
      <c r="BR317" s="214"/>
      <c r="BS317" s="214"/>
      <c r="BT317" s="214"/>
      <c r="BU317" s="214"/>
      <c r="BV317" s="214"/>
      <c r="BW317" s="214"/>
      <c r="BX317" s="214"/>
      <c r="BY317" s="214"/>
      <c r="BZ317" s="214"/>
      <c r="CA317" s="214"/>
      <c r="CB317" s="214"/>
      <c r="CC317" s="214"/>
      <c r="CD317" s="214"/>
      <c r="CE317" s="214"/>
      <c r="CF317" s="214"/>
      <c r="CG317" s="214"/>
      <c r="CH317" s="214"/>
    </row>
    <row r="318" spans="1:86" s="1" customFormat="1" ht="45" customHeight="1" x14ac:dyDescent="0.2">
      <c r="A318" s="373"/>
      <c r="B318" s="274" t="s">
        <v>727</v>
      </c>
      <c r="C318" s="171" t="s">
        <v>805</v>
      </c>
      <c r="D318" s="639"/>
      <c r="E318" s="663"/>
      <c r="F318" s="639"/>
      <c r="G318" s="663"/>
      <c r="H318" s="639"/>
      <c r="I318" s="663"/>
      <c r="J318" s="639"/>
      <c r="K318" s="663"/>
      <c r="L318" s="639"/>
      <c r="M318" s="663"/>
      <c r="N318" s="639"/>
      <c r="O318" s="663"/>
      <c r="P318" s="639"/>
      <c r="Q318" s="663"/>
      <c r="R318" s="639"/>
      <c r="S318" s="663"/>
      <c r="T318" s="432"/>
      <c r="U318" s="112">
        <f>IF(OR(D318="s",F318="s",H318="s",J318="s",L318="s",N318="s",P318="s",R318="s"), 0, IF(OR(D318="a",F318="a",H318="a",J318="a",L318="a",N318="a",P318="a",R318="a"),V318,0))</f>
        <v>0</v>
      </c>
      <c r="V318" s="361">
        <v>25</v>
      </c>
      <c r="W318" s="77">
        <f>COUNTIF(D318:S318,"a")+COUNTIF(D318:S318,"s")</f>
        <v>0</v>
      </c>
      <c r="X318" s="257"/>
      <c r="Y318" s="258"/>
      <c r="Z318" s="217"/>
      <c r="AA318" s="214"/>
      <c r="AB318" s="214"/>
      <c r="AC318" s="214"/>
      <c r="AD318" s="214"/>
      <c r="AE318" s="214"/>
      <c r="AF318" s="214"/>
      <c r="AG318" s="214"/>
      <c r="AH318" s="214"/>
      <c r="AI318" s="214"/>
      <c r="AJ318" s="214"/>
      <c r="AK318" s="214"/>
      <c r="AL318" s="214"/>
      <c r="AM318" s="214"/>
      <c r="AN318" s="214"/>
      <c r="AO318" s="214"/>
      <c r="AP318" s="214"/>
      <c r="AQ318" s="214"/>
      <c r="AR318" s="214"/>
      <c r="AS318" s="214"/>
      <c r="AT318" s="214"/>
      <c r="AU318" s="214"/>
      <c r="AV318" s="214"/>
      <c r="AW318" s="214"/>
      <c r="AX318" s="214"/>
      <c r="AY318" s="214"/>
      <c r="AZ318" s="214"/>
      <c r="BA318" s="214"/>
      <c r="BB318" s="214"/>
      <c r="BC318" s="214"/>
      <c r="BD318" s="214"/>
      <c r="BE318" s="214"/>
      <c r="BF318" s="214"/>
      <c r="BG318" s="214"/>
      <c r="BH318" s="214"/>
      <c r="BI318" s="214"/>
      <c r="BJ318" s="214"/>
      <c r="BK318" s="214"/>
      <c r="BL318" s="214"/>
      <c r="BM318" s="214"/>
      <c r="BN318" s="214"/>
      <c r="BO318" s="214"/>
      <c r="BP318" s="214"/>
      <c r="BQ318" s="214"/>
      <c r="BR318" s="214"/>
      <c r="BS318" s="214"/>
      <c r="BT318" s="214"/>
      <c r="BU318" s="214"/>
      <c r="BV318" s="214"/>
      <c r="BW318" s="214"/>
      <c r="BX318" s="214"/>
      <c r="BY318" s="214"/>
      <c r="BZ318" s="214"/>
      <c r="CA318" s="214"/>
      <c r="CB318" s="214"/>
      <c r="CC318" s="214"/>
      <c r="CD318" s="214"/>
      <c r="CE318" s="214"/>
      <c r="CF318" s="214"/>
      <c r="CG318" s="214"/>
      <c r="CH318" s="214"/>
    </row>
    <row r="319" spans="1:86" s="1" customFormat="1" ht="30" customHeight="1" x14ac:dyDescent="0.2">
      <c r="A319" s="373"/>
      <c r="B319" s="270"/>
      <c r="C319" s="495" t="s">
        <v>728</v>
      </c>
      <c r="D319" s="752" t="s">
        <v>691</v>
      </c>
      <c r="E319" s="753"/>
      <c r="F319" s="753"/>
      <c r="G319" s="753"/>
      <c r="H319" s="753"/>
      <c r="I319" s="753"/>
      <c r="J319" s="753"/>
      <c r="K319" s="753"/>
      <c r="L319" s="753"/>
      <c r="M319" s="753"/>
      <c r="N319" s="753"/>
      <c r="O319" s="753"/>
      <c r="P319" s="753"/>
      <c r="Q319" s="753"/>
      <c r="R319" s="753"/>
      <c r="S319" s="753"/>
      <c r="T319" s="753"/>
      <c r="U319" s="753"/>
      <c r="V319" s="754"/>
      <c r="W319" s="77"/>
      <c r="X319" s="266"/>
      <c r="Y319" s="258"/>
      <c r="Z319" s="217"/>
      <c r="AA319" s="214"/>
      <c r="AB319" s="214"/>
      <c r="AC319" s="214"/>
      <c r="AD319" s="214"/>
      <c r="AE319" s="214"/>
      <c r="AF319" s="214"/>
      <c r="AG319" s="214"/>
      <c r="AH319" s="214"/>
      <c r="AI319" s="214"/>
      <c r="AJ319" s="214"/>
      <c r="AK319" s="214"/>
      <c r="AL319" s="214"/>
      <c r="AM319" s="214"/>
      <c r="AN319" s="214"/>
      <c r="AO319" s="214"/>
      <c r="AP319" s="214"/>
      <c r="AQ319" s="214"/>
      <c r="AR319" s="214"/>
      <c r="AS319" s="214"/>
      <c r="AT319" s="214"/>
      <c r="AU319" s="214"/>
      <c r="AV319" s="214"/>
      <c r="AW319" s="214"/>
      <c r="AX319" s="214"/>
      <c r="AY319" s="214"/>
      <c r="AZ319" s="214"/>
      <c r="BA319" s="214"/>
      <c r="BB319" s="214"/>
      <c r="BC319" s="214"/>
      <c r="BD319" s="214"/>
      <c r="BE319" s="214"/>
      <c r="BF319" s="214"/>
      <c r="BG319" s="214"/>
      <c r="BH319" s="214"/>
      <c r="BI319" s="214"/>
      <c r="BJ319" s="214"/>
      <c r="BK319" s="214"/>
      <c r="BL319" s="214"/>
      <c r="BM319" s="214"/>
      <c r="BN319" s="214"/>
      <c r="BO319" s="214"/>
      <c r="BP319" s="214"/>
      <c r="BQ319" s="214"/>
      <c r="BR319" s="214"/>
      <c r="BS319" s="214"/>
      <c r="BT319" s="214"/>
      <c r="BU319" s="214"/>
      <c r="BV319" s="214"/>
      <c r="BW319" s="214"/>
      <c r="BX319" s="214"/>
      <c r="BY319" s="214"/>
      <c r="BZ319" s="214"/>
      <c r="CA319" s="214"/>
      <c r="CB319" s="214"/>
      <c r="CC319" s="214"/>
      <c r="CD319" s="214"/>
      <c r="CE319" s="214"/>
      <c r="CF319" s="214"/>
      <c r="CG319" s="214"/>
      <c r="CH319" s="214"/>
    </row>
    <row r="320" spans="1:86" s="1" customFormat="1" ht="27.95" customHeight="1" x14ac:dyDescent="0.2">
      <c r="A320" s="373"/>
      <c r="B320" s="528"/>
      <c r="C320" s="171" t="s">
        <v>729</v>
      </c>
      <c r="D320" s="666"/>
      <c r="E320" s="667"/>
      <c r="F320" s="666"/>
      <c r="G320" s="667"/>
      <c r="H320" s="666"/>
      <c r="I320" s="667"/>
      <c r="J320" s="666"/>
      <c r="K320" s="667"/>
      <c r="L320" s="666"/>
      <c r="M320" s="667"/>
      <c r="N320" s="666"/>
      <c r="O320" s="667"/>
      <c r="P320" s="666"/>
      <c r="Q320" s="667"/>
      <c r="R320" s="666"/>
      <c r="S320" s="667"/>
      <c r="T320" s="751"/>
      <c r="U320" s="749"/>
      <c r="V320" s="750"/>
      <c r="W320" s="77">
        <f>IF(COUNTIF($D$318:$S$318,"s"),1,COUNTIF(D320:S320, "a"))</f>
        <v>0</v>
      </c>
      <c r="X320" s="257"/>
      <c r="Y320" s="258"/>
      <c r="Z320" s="217"/>
      <c r="AA320" s="214"/>
      <c r="AB320" s="214"/>
      <c r="AC320" s="214"/>
      <c r="AD320" s="214"/>
      <c r="AE320" s="214"/>
      <c r="AF320" s="214"/>
      <c r="AG320" s="214"/>
      <c r="AH320" s="214"/>
      <c r="AI320" s="214"/>
      <c r="AJ320" s="214"/>
      <c r="AK320" s="214"/>
      <c r="AL320" s="214"/>
      <c r="AM320" s="214"/>
      <c r="AN320" s="214"/>
      <c r="AO320" s="214"/>
      <c r="AP320" s="214"/>
      <c r="AQ320" s="214"/>
      <c r="AR320" s="214"/>
      <c r="AS320" s="214"/>
      <c r="AT320" s="214"/>
      <c r="AU320" s="214"/>
      <c r="AV320" s="214"/>
      <c r="AW320" s="214"/>
      <c r="AX320" s="214"/>
      <c r="AY320" s="214"/>
      <c r="AZ320" s="214"/>
      <c r="BA320" s="214"/>
      <c r="BB320" s="214"/>
      <c r="BC320" s="214"/>
      <c r="BD320" s="214"/>
      <c r="BE320" s="214"/>
      <c r="BF320" s="214"/>
      <c r="BG320" s="214"/>
      <c r="BH320" s="214"/>
      <c r="BI320" s="214"/>
      <c r="BJ320" s="214"/>
      <c r="BK320" s="214"/>
      <c r="BL320" s="214"/>
      <c r="BM320" s="214"/>
      <c r="BN320" s="214"/>
      <c r="BO320" s="214"/>
      <c r="BP320" s="214"/>
      <c r="BQ320" s="214"/>
      <c r="BR320" s="214"/>
      <c r="BS320" s="214"/>
      <c r="BT320" s="214"/>
      <c r="BU320" s="214"/>
      <c r="BV320" s="214"/>
      <c r="BW320" s="214"/>
      <c r="BX320" s="214"/>
      <c r="BY320" s="214"/>
      <c r="BZ320" s="214"/>
      <c r="CA320" s="214"/>
      <c r="CB320" s="214"/>
      <c r="CC320" s="214"/>
      <c r="CD320" s="214"/>
      <c r="CE320" s="214"/>
      <c r="CF320" s="214"/>
      <c r="CG320" s="214"/>
      <c r="CH320" s="214"/>
    </row>
    <row r="321" spans="1:86" s="1" customFormat="1" ht="27.95" customHeight="1" x14ac:dyDescent="0.2">
      <c r="A321" s="373"/>
      <c r="B321" s="270"/>
      <c r="C321" s="171" t="s">
        <v>730</v>
      </c>
      <c r="D321" s="639"/>
      <c r="E321" s="663"/>
      <c r="F321" s="639"/>
      <c r="G321" s="663"/>
      <c r="H321" s="639"/>
      <c r="I321" s="663"/>
      <c r="J321" s="639"/>
      <c r="K321" s="663"/>
      <c r="L321" s="639"/>
      <c r="M321" s="663"/>
      <c r="N321" s="639"/>
      <c r="O321" s="663"/>
      <c r="P321" s="639"/>
      <c r="Q321" s="663"/>
      <c r="R321" s="639"/>
      <c r="S321" s="663"/>
      <c r="T321" s="751"/>
      <c r="U321" s="749"/>
      <c r="V321" s="750"/>
      <c r="W321" s="77">
        <f t="shared" ref="W321:W325" si="46">IF(COUNTIF($D$318:$S$318,"s"),1,COUNTIF(D321:S321, "a"))</f>
        <v>0</v>
      </c>
      <c r="X321" s="257"/>
      <c r="Y321" s="258"/>
      <c r="Z321" s="217"/>
      <c r="AA321" s="214"/>
      <c r="AB321" s="214"/>
      <c r="AC321" s="214"/>
      <c r="AD321" s="214"/>
      <c r="AE321" s="214"/>
      <c r="AF321" s="214"/>
      <c r="AG321" s="214"/>
      <c r="AH321" s="214"/>
      <c r="AI321" s="214"/>
      <c r="AJ321" s="214"/>
      <c r="AK321" s="214"/>
      <c r="AL321" s="214"/>
      <c r="AM321" s="214"/>
      <c r="AN321" s="214"/>
      <c r="AO321" s="214"/>
      <c r="AP321" s="214"/>
      <c r="AQ321" s="214"/>
      <c r="AR321" s="214"/>
      <c r="AS321" s="214"/>
      <c r="AT321" s="214"/>
      <c r="AU321" s="214"/>
      <c r="AV321" s="214"/>
      <c r="AW321" s="214"/>
      <c r="AX321" s="214"/>
      <c r="AY321" s="214"/>
      <c r="AZ321" s="214"/>
      <c r="BA321" s="214"/>
      <c r="BB321" s="214"/>
      <c r="BC321" s="214"/>
      <c r="BD321" s="214"/>
      <c r="BE321" s="214"/>
      <c r="BF321" s="214"/>
      <c r="BG321" s="214"/>
      <c r="BH321" s="214"/>
      <c r="BI321" s="214"/>
      <c r="BJ321" s="214"/>
      <c r="BK321" s="214"/>
      <c r="BL321" s="214"/>
      <c r="BM321" s="214"/>
      <c r="BN321" s="214"/>
      <c r="BO321" s="214"/>
      <c r="BP321" s="214"/>
      <c r="BQ321" s="214"/>
      <c r="BR321" s="214"/>
      <c r="BS321" s="214"/>
      <c r="BT321" s="214"/>
      <c r="BU321" s="214"/>
      <c r="BV321" s="214"/>
      <c r="BW321" s="214"/>
      <c r="BX321" s="214"/>
      <c r="BY321" s="214"/>
      <c r="BZ321" s="214"/>
      <c r="CA321" s="214"/>
      <c r="CB321" s="214"/>
      <c r="CC321" s="214"/>
      <c r="CD321" s="214"/>
      <c r="CE321" s="214"/>
      <c r="CF321" s="214"/>
      <c r="CG321" s="214"/>
      <c r="CH321" s="214"/>
    </row>
    <row r="322" spans="1:86" s="1" customFormat="1" ht="27.95" customHeight="1" x14ac:dyDescent="0.2">
      <c r="A322" s="373"/>
      <c r="B322" s="270"/>
      <c r="C322" s="171" t="s">
        <v>731</v>
      </c>
      <c r="D322" s="639"/>
      <c r="E322" s="663"/>
      <c r="F322" s="639"/>
      <c r="G322" s="663"/>
      <c r="H322" s="639"/>
      <c r="I322" s="663"/>
      <c r="J322" s="639"/>
      <c r="K322" s="663"/>
      <c r="L322" s="639"/>
      <c r="M322" s="663"/>
      <c r="N322" s="639"/>
      <c r="O322" s="663"/>
      <c r="P322" s="639"/>
      <c r="Q322" s="663"/>
      <c r="R322" s="639"/>
      <c r="S322" s="663"/>
      <c r="T322" s="751"/>
      <c r="U322" s="749"/>
      <c r="V322" s="750"/>
      <c r="W322" s="77">
        <f t="shared" si="46"/>
        <v>0</v>
      </c>
      <c r="X322" s="257"/>
      <c r="Y322" s="258"/>
      <c r="Z322" s="217"/>
      <c r="AA322" s="214"/>
      <c r="AB322" s="214"/>
      <c r="AC322" s="214"/>
      <c r="AD322" s="214"/>
      <c r="AE322" s="214"/>
      <c r="AF322" s="214"/>
      <c r="AG322" s="214"/>
      <c r="AH322" s="214"/>
      <c r="AI322" s="214"/>
      <c r="AJ322" s="214"/>
      <c r="AK322" s="214"/>
      <c r="AL322" s="214"/>
      <c r="AM322" s="214"/>
      <c r="AN322" s="214"/>
      <c r="AO322" s="214"/>
      <c r="AP322" s="214"/>
      <c r="AQ322" s="214"/>
      <c r="AR322" s="214"/>
      <c r="AS322" s="214"/>
      <c r="AT322" s="214"/>
      <c r="AU322" s="214"/>
      <c r="AV322" s="214"/>
      <c r="AW322" s="214"/>
      <c r="AX322" s="214"/>
      <c r="AY322" s="214"/>
      <c r="AZ322" s="214"/>
      <c r="BA322" s="214"/>
      <c r="BB322" s="214"/>
      <c r="BC322" s="214"/>
      <c r="BD322" s="214"/>
      <c r="BE322" s="214"/>
      <c r="BF322" s="214"/>
      <c r="BG322" s="214"/>
      <c r="BH322" s="214"/>
      <c r="BI322" s="214"/>
      <c r="BJ322" s="214"/>
      <c r="BK322" s="214"/>
      <c r="BL322" s="214"/>
      <c r="BM322" s="214"/>
      <c r="BN322" s="214"/>
      <c r="BO322" s="214"/>
      <c r="BP322" s="214"/>
      <c r="BQ322" s="214"/>
      <c r="BR322" s="214"/>
      <c r="BS322" s="214"/>
      <c r="BT322" s="214"/>
      <c r="BU322" s="214"/>
      <c r="BV322" s="214"/>
      <c r="BW322" s="214"/>
      <c r="BX322" s="214"/>
      <c r="BY322" s="214"/>
      <c r="BZ322" s="214"/>
      <c r="CA322" s="214"/>
      <c r="CB322" s="214"/>
      <c r="CC322" s="214"/>
      <c r="CD322" s="214"/>
      <c r="CE322" s="214"/>
      <c r="CF322" s="214"/>
      <c r="CG322" s="214"/>
      <c r="CH322" s="214"/>
    </row>
    <row r="323" spans="1:86" s="1" customFormat="1" ht="27.95" customHeight="1" x14ac:dyDescent="0.2">
      <c r="A323" s="373"/>
      <c r="B323" s="270"/>
      <c r="C323" s="171" t="s">
        <v>732</v>
      </c>
      <c r="D323" s="639"/>
      <c r="E323" s="663"/>
      <c r="F323" s="639"/>
      <c r="G323" s="663"/>
      <c r="H323" s="639"/>
      <c r="I323" s="663"/>
      <c r="J323" s="639"/>
      <c r="K323" s="663"/>
      <c r="L323" s="639"/>
      <c r="M323" s="663"/>
      <c r="N323" s="639"/>
      <c r="O323" s="663"/>
      <c r="P323" s="639"/>
      <c r="Q323" s="663"/>
      <c r="R323" s="639"/>
      <c r="S323" s="663"/>
      <c r="T323" s="751"/>
      <c r="U323" s="749"/>
      <c r="V323" s="750"/>
      <c r="W323" s="77">
        <f t="shared" si="46"/>
        <v>0</v>
      </c>
      <c r="X323" s="257"/>
      <c r="Y323" s="258"/>
      <c r="Z323" s="217"/>
      <c r="AA323" s="214"/>
      <c r="AB323" s="214"/>
      <c r="AC323" s="214"/>
      <c r="AD323" s="214"/>
      <c r="AE323" s="214"/>
      <c r="AF323" s="214"/>
      <c r="AG323" s="214"/>
      <c r="AH323" s="214"/>
      <c r="AI323" s="214"/>
      <c r="AJ323" s="214"/>
      <c r="AK323" s="214"/>
      <c r="AL323" s="214"/>
      <c r="AM323" s="214"/>
      <c r="AN323" s="214"/>
      <c r="AO323" s="214"/>
      <c r="AP323" s="214"/>
      <c r="AQ323" s="214"/>
      <c r="AR323" s="214"/>
      <c r="AS323" s="214"/>
      <c r="AT323" s="214"/>
      <c r="AU323" s="214"/>
      <c r="AV323" s="214"/>
      <c r="AW323" s="214"/>
      <c r="AX323" s="214"/>
      <c r="AY323" s="214"/>
      <c r="AZ323" s="214"/>
      <c r="BA323" s="214"/>
      <c r="BB323" s="214"/>
      <c r="BC323" s="214"/>
      <c r="BD323" s="214"/>
      <c r="BE323" s="214"/>
      <c r="BF323" s="214"/>
      <c r="BG323" s="214"/>
      <c r="BH323" s="214"/>
      <c r="BI323" s="214"/>
      <c r="BJ323" s="214"/>
      <c r="BK323" s="214"/>
      <c r="BL323" s="214"/>
      <c r="BM323" s="214"/>
      <c r="BN323" s="214"/>
      <c r="BO323" s="214"/>
      <c r="BP323" s="214"/>
      <c r="BQ323" s="214"/>
      <c r="BR323" s="214"/>
      <c r="BS323" s="214"/>
      <c r="BT323" s="214"/>
      <c r="BU323" s="214"/>
      <c r="BV323" s="214"/>
      <c r="BW323" s="214"/>
      <c r="BX323" s="214"/>
      <c r="BY323" s="214"/>
      <c r="BZ323" s="214"/>
      <c r="CA323" s="214"/>
      <c r="CB323" s="214"/>
      <c r="CC323" s="214"/>
      <c r="CD323" s="214"/>
      <c r="CE323" s="214"/>
      <c r="CF323" s="214"/>
      <c r="CG323" s="214"/>
      <c r="CH323" s="214"/>
    </row>
    <row r="324" spans="1:86" s="1" customFormat="1" ht="27.95" customHeight="1" x14ac:dyDescent="0.2">
      <c r="A324" s="373"/>
      <c r="B324" s="271"/>
      <c r="C324" s="174" t="s">
        <v>733</v>
      </c>
      <c r="D324" s="651"/>
      <c r="E324" s="671"/>
      <c r="F324" s="651"/>
      <c r="G324" s="671"/>
      <c r="H324" s="651"/>
      <c r="I324" s="671"/>
      <c r="J324" s="651"/>
      <c r="K324" s="671"/>
      <c r="L324" s="651"/>
      <c r="M324" s="671"/>
      <c r="N324" s="651"/>
      <c r="O324" s="671"/>
      <c r="P324" s="651"/>
      <c r="Q324" s="671"/>
      <c r="R324" s="651"/>
      <c r="S324" s="671"/>
      <c r="T324" s="751"/>
      <c r="U324" s="749"/>
      <c r="V324" s="750"/>
      <c r="W324" s="77">
        <f t="shared" si="46"/>
        <v>0</v>
      </c>
      <c r="X324" s="257"/>
      <c r="Y324" s="258"/>
      <c r="Z324" s="217"/>
      <c r="AA324" s="214"/>
      <c r="AB324" s="214"/>
      <c r="AC324" s="214"/>
      <c r="AD324" s="214"/>
      <c r="AE324" s="214"/>
      <c r="AF324" s="214"/>
      <c r="AG324" s="214"/>
      <c r="AH324" s="214"/>
      <c r="AI324" s="214"/>
      <c r="AJ324" s="214"/>
      <c r="AK324" s="214"/>
      <c r="AL324" s="214"/>
      <c r="AM324" s="214"/>
      <c r="AN324" s="214"/>
      <c r="AO324" s="214"/>
      <c r="AP324" s="214"/>
      <c r="AQ324" s="214"/>
      <c r="AR324" s="214"/>
      <c r="AS324" s="214"/>
      <c r="AT324" s="214"/>
      <c r="AU324" s="214"/>
      <c r="AV324" s="214"/>
      <c r="AW324" s="214"/>
      <c r="AX324" s="214"/>
      <c r="AY324" s="214"/>
      <c r="AZ324" s="214"/>
      <c r="BA324" s="214"/>
      <c r="BB324" s="214"/>
      <c r="BC324" s="214"/>
      <c r="BD324" s="214"/>
      <c r="BE324" s="214"/>
      <c r="BF324" s="214"/>
      <c r="BG324" s="214"/>
      <c r="BH324" s="214"/>
      <c r="BI324" s="214"/>
      <c r="BJ324" s="214"/>
      <c r="BK324" s="214"/>
      <c r="BL324" s="214"/>
      <c r="BM324" s="214"/>
      <c r="BN324" s="214"/>
      <c r="BO324" s="214"/>
      <c r="BP324" s="214"/>
      <c r="BQ324" s="214"/>
      <c r="BR324" s="214"/>
      <c r="BS324" s="214"/>
      <c r="BT324" s="214"/>
      <c r="BU324" s="214"/>
      <c r="BV324" s="214"/>
      <c r="BW324" s="214"/>
      <c r="BX324" s="214"/>
      <c r="BY324" s="214"/>
      <c r="BZ324" s="214"/>
      <c r="CA324" s="214"/>
      <c r="CB324" s="214"/>
      <c r="CC324" s="214"/>
      <c r="CD324" s="214"/>
      <c r="CE324" s="214"/>
      <c r="CF324" s="214"/>
      <c r="CG324" s="214"/>
      <c r="CH324" s="214"/>
    </row>
    <row r="325" spans="1:86" s="1" customFormat="1" ht="27.95" customHeight="1" x14ac:dyDescent="0.2">
      <c r="A325" s="373"/>
      <c r="B325" s="270"/>
      <c r="C325" s="171" t="s">
        <v>802</v>
      </c>
      <c r="D325" s="639"/>
      <c r="E325" s="663"/>
      <c r="F325" s="639"/>
      <c r="G325" s="663"/>
      <c r="H325" s="639"/>
      <c r="I325" s="663"/>
      <c r="J325" s="639"/>
      <c r="K325" s="663"/>
      <c r="L325" s="639"/>
      <c r="M325" s="663"/>
      <c r="N325" s="639"/>
      <c r="O325" s="663"/>
      <c r="P325" s="639"/>
      <c r="Q325" s="663"/>
      <c r="R325" s="639"/>
      <c r="S325" s="663"/>
      <c r="T325" s="751"/>
      <c r="U325" s="749"/>
      <c r="V325" s="750"/>
      <c r="W325" s="77">
        <f t="shared" si="46"/>
        <v>0</v>
      </c>
      <c r="X325" s="257"/>
      <c r="Y325" s="258"/>
      <c r="Z325" s="217"/>
      <c r="AA325" s="214"/>
      <c r="AB325" s="214"/>
      <c r="AC325" s="214"/>
      <c r="AD325" s="214"/>
      <c r="AE325" s="214"/>
      <c r="AF325" s="214"/>
      <c r="AG325" s="214"/>
      <c r="AH325" s="214"/>
      <c r="AI325" s="214"/>
      <c r="AJ325" s="214"/>
      <c r="AK325" s="214"/>
      <c r="AL325" s="214"/>
      <c r="AM325" s="214"/>
      <c r="AN325" s="214"/>
      <c r="AO325" s="214"/>
      <c r="AP325" s="214"/>
      <c r="AQ325" s="214"/>
      <c r="AR325" s="214"/>
      <c r="AS325" s="214"/>
      <c r="AT325" s="214"/>
      <c r="AU325" s="214"/>
      <c r="AV325" s="214"/>
      <c r="AW325" s="214"/>
      <c r="AX325" s="214"/>
      <c r="AY325" s="214"/>
      <c r="AZ325" s="214"/>
      <c r="BA325" s="214"/>
      <c r="BB325" s="214"/>
      <c r="BC325" s="214"/>
      <c r="BD325" s="214"/>
      <c r="BE325" s="214"/>
      <c r="BF325" s="214"/>
      <c r="BG325" s="214"/>
      <c r="BH325" s="214"/>
      <c r="BI325" s="214"/>
      <c r="BJ325" s="214"/>
      <c r="BK325" s="214"/>
      <c r="BL325" s="214"/>
      <c r="BM325" s="214"/>
      <c r="BN325" s="214"/>
      <c r="BO325" s="214"/>
      <c r="BP325" s="214"/>
      <c r="BQ325" s="214"/>
      <c r="BR325" s="214"/>
      <c r="BS325" s="214"/>
      <c r="BT325" s="214"/>
      <c r="BU325" s="214"/>
      <c r="BV325" s="214"/>
      <c r="BW325" s="214"/>
      <c r="BX325" s="214"/>
      <c r="BY325" s="214"/>
      <c r="BZ325" s="214"/>
      <c r="CA325" s="214"/>
      <c r="CB325" s="214"/>
      <c r="CC325" s="214"/>
      <c r="CD325" s="214"/>
      <c r="CE325" s="214"/>
      <c r="CF325" s="214"/>
      <c r="CG325" s="214"/>
      <c r="CH325" s="214"/>
    </row>
    <row r="326" spans="1:86" s="1" customFormat="1" ht="27.95" customHeight="1" x14ac:dyDescent="0.2">
      <c r="A326" s="373"/>
      <c r="B326" s="270"/>
      <c r="C326" s="530" t="s">
        <v>803</v>
      </c>
      <c r="D326" s="767"/>
      <c r="E326" s="768"/>
      <c r="F326" s="768"/>
      <c r="G326" s="768"/>
      <c r="H326" s="768"/>
      <c r="I326" s="768"/>
      <c r="J326" s="768"/>
      <c r="K326" s="768"/>
      <c r="L326" s="768"/>
      <c r="M326" s="768"/>
      <c r="N326" s="768"/>
      <c r="O326" s="768"/>
      <c r="P326" s="768"/>
      <c r="Q326" s="768"/>
      <c r="R326" s="768"/>
      <c r="S326" s="769"/>
      <c r="T326" s="764"/>
      <c r="U326" s="765"/>
      <c r="V326" s="766"/>
      <c r="W326" s="77" t="str">
        <f>IF(AND(ISTEXT(D326),COUNTIF(D325:S325,"a")),1,IF(COUNTIF(D325:S325,"a"),0,""))</f>
        <v/>
      </c>
      <c r="X326" s="257"/>
      <c r="Y326" s="258"/>
      <c r="Z326" s="217"/>
      <c r="AA326" s="214"/>
      <c r="AB326" s="214"/>
      <c r="AC326" s="214"/>
      <c r="AD326" s="214"/>
      <c r="AE326" s="214"/>
      <c r="AF326" s="214"/>
      <c r="AG326" s="214"/>
      <c r="AH326" s="214"/>
      <c r="AI326" s="214"/>
      <c r="AJ326" s="214"/>
      <c r="AK326" s="214"/>
      <c r="AL326" s="214"/>
      <c r="AM326" s="214"/>
      <c r="AN326" s="214"/>
      <c r="AO326" s="214"/>
      <c r="AP326" s="214"/>
      <c r="AQ326" s="214"/>
      <c r="AR326" s="214"/>
      <c r="AS326" s="214"/>
      <c r="AT326" s="214"/>
      <c r="AU326" s="214"/>
      <c r="AV326" s="214"/>
      <c r="AW326" s="214"/>
      <c r="AX326" s="214"/>
      <c r="AY326" s="214"/>
      <c r="AZ326" s="214"/>
      <c r="BA326" s="214"/>
      <c r="BB326" s="214"/>
      <c r="BC326" s="214"/>
      <c r="BD326" s="214"/>
      <c r="BE326" s="214"/>
      <c r="BF326" s="214"/>
      <c r="BG326" s="214"/>
      <c r="BH326" s="214"/>
      <c r="BI326" s="214"/>
      <c r="BJ326" s="214"/>
      <c r="BK326" s="214"/>
      <c r="BL326" s="214"/>
      <c r="BM326" s="214"/>
      <c r="BN326" s="214"/>
      <c r="BO326" s="214"/>
      <c r="BP326" s="214"/>
      <c r="BQ326" s="214"/>
      <c r="BR326" s="214"/>
      <c r="BS326" s="214"/>
      <c r="BT326" s="214"/>
      <c r="BU326" s="214"/>
      <c r="BV326" s="214"/>
      <c r="BW326" s="214"/>
      <c r="BX326" s="214"/>
      <c r="BY326" s="214"/>
      <c r="BZ326" s="214"/>
      <c r="CA326" s="214"/>
      <c r="CB326" s="214"/>
      <c r="CC326" s="214"/>
      <c r="CD326" s="214"/>
      <c r="CE326" s="214"/>
      <c r="CF326" s="214"/>
      <c r="CG326" s="214"/>
      <c r="CH326" s="214"/>
    </row>
    <row r="327" spans="1:86" s="1" customFormat="1" ht="45" customHeight="1" x14ac:dyDescent="0.2">
      <c r="A327" s="373"/>
      <c r="B327" s="274" t="s">
        <v>734</v>
      </c>
      <c r="C327" s="171" t="s">
        <v>806</v>
      </c>
      <c r="D327" s="639"/>
      <c r="E327" s="663"/>
      <c r="F327" s="639"/>
      <c r="G327" s="663"/>
      <c r="H327" s="639"/>
      <c r="I327" s="663"/>
      <c r="J327" s="639"/>
      <c r="K327" s="663"/>
      <c r="L327" s="639"/>
      <c r="M327" s="663"/>
      <c r="N327" s="639"/>
      <c r="O327" s="663"/>
      <c r="P327" s="639"/>
      <c r="Q327" s="663"/>
      <c r="R327" s="639"/>
      <c r="S327" s="663"/>
      <c r="T327" s="432"/>
      <c r="U327" s="112">
        <f>IF(OR(D327="s",F327="s",H327="s",J327="s",L327="s",N327="s",P327="s",R327="s"), 0, IF(OR(D327="a",F327="a",H327="a",J327="a",L327="a",N327="a",P327="a",R327="a"),V327,0))</f>
        <v>0</v>
      </c>
      <c r="V327" s="361">
        <v>25</v>
      </c>
      <c r="W327" s="77">
        <f>COUNTIF(D327:S327,"a")+COUNTIF(D327:S327,"s")</f>
        <v>0</v>
      </c>
      <c r="X327" s="257"/>
      <c r="Y327" s="258"/>
      <c r="Z327" s="217"/>
      <c r="AA327" s="214"/>
      <c r="AB327" s="214"/>
      <c r="AC327" s="214"/>
      <c r="AD327" s="214"/>
      <c r="AE327" s="214"/>
      <c r="AF327" s="214"/>
      <c r="AG327" s="214"/>
      <c r="AH327" s="214"/>
      <c r="AI327" s="214"/>
      <c r="AJ327" s="214"/>
      <c r="AK327" s="214"/>
      <c r="AL327" s="214"/>
      <c r="AM327" s="214"/>
      <c r="AN327" s="214"/>
      <c r="AO327" s="214"/>
      <c r="AP327" s="214"/>
      <c r="AQ327" s="214"/>
      <c r="AR327" s="214"/>
      <c r="AS327" s="214"/>
      <c r="AT327" s="214"/>
      <c r="AU327" s="214"/>
      <c r="AV327" s="214"/>
      <c r="AW327" s="214"/>
      <c r="AX327" s="214"/>
      <c r="AY327" s="214"/>
      <c r="AZ327" s="214"/>
      <c r="BA327" s="214"/>
      <c r="BB327" s="214"/>
      <c r="BC327" s="214"/>
      <c r="BD327" s="214"/>
      <c r="BE327" s="214"/>
      <c r="BF327" s="214"/>
      <c r="BG327" s="214"/>
      <c r="BH327" s="214"/>
      <c r="BI327" s="214"/>
      <c r="BJ327" s="214"/>
      <c r="BK327" s="214"/>
      <c r="BL327" s="214"/>
      <c r="BM327" s="214"/>
      <c r="BN327" s="214"/>
      <c r="BO327" s="214"/>
      <c r="BP327" s="214"/>
      <c r="BQ327" s="214"/>
      <c r="BR327" s="214"/>
      <c r="BS327" s="214"/>
      <c r="BT327" s="214"/>
      <c r="BU327" s="214"/>
      <c r="BV327" s="214"/>
      <c r="BW327" s="214"/>
      <c r="BX327" s="214"/>
      <c r="BY327" s="214"/>
      <c r="BZ327" s="214"/>
      <c r="CA327" s="214"/>
      <c r="CB327" s="214"/>
      <c r="CC327" s="214"/>
      <c r="CD327" s="214"/>
      <c r="CE327" s="214"/>
      <c r="CF327" s="214"/>
      <c r="CG327" s="214"/>
      <c r="CH327" s="214"/>
    </row>
    <row r="328" spans="1:86" s="1" customFormat="1" ht="30" customHeight="1" x14ac:dyDescent="0.2">
      <c r="A328" s="373"/>
      <c r="B328" s="270"/>
      <c r="C328" s="495" t="s">
        <v>728</v>
      </c>
      <c r="D328" s="752" t="s">
        <v>691</v>
      </c>
      <c r="E328" s="753"/>
      <c r="F328" s="753"/>
      <c r="G328" s="753"/>
      <c r="H328" s="753"/>
      <c r="I328" s="753"/>
      <c r="J328" s="753"/>
      <c r="K328" s="753"/>
      <c r="L328" s="753"/>
      <c r="M328" s="753"/>
      <c r="N328" s="753"/>
      <c r="O328" s="753"/>
      <c r="P328" s="753"/>
      <c r="Q328" s="753"/>
      <c r="R328" s="753"/>
      <c r="S328" s="753"/>
      <c r="T328" s="753"/>
      <c r="U328" s="753"/>
      <c r="V328" s="754"/>
      <c r="W328" s="77"/>
      <c r="X328" s="266"/>
      <c r="Y328" s="258"/>
      <c r="Z328" s="217"/>
      <c r="AA328" s="214"/>
      <c r="AB328" s="214"/>
      <c r="AC328" s="214"/>
      <c r="AD328" s="214"/>
      <c r="AE328" s="214"/>
      <c r="AF328" s="214"/>
      <c r="AG328" s="214"/>
      <c r="AH328" s="214"/>
      <c r="AI328" s="214"/>
      <c r="AJ328" s="214"/>
      <c r="AK328" s="214"/>
      <c r="AL328" s="214"/>
      <c r="AM328" s="214"/>
      <c r="AN328" s="214"/>
      <c r="AO328" s="214"/>
      <c r="AP328" s="214"/>
      <c r="AQ328" s="214"/>
      <c r="AR328" s="214"/>
      <c r="AS328" s="214"/>
      <c r="AT328" s="214"/>
      <c r="AU328" s="214"/>
      <c r="AV328" s="214"/>
      <c r="AW328" s="214"/>
      <c r="AX328" s="214"/>
      <c r="AY328" s="214"/>
      <c r="AZ328" s="214"/>
      <c r="BA328" s="214"/>
      <c r="BB328" s="214"/>
      <c r="BC328" s="214"/>
      <c r="BD328" s="214"/>
      <c r="BE328" s="214"/>
      <c r="BF328" s="214"/>
      <c r="BG328" s="214"/>
      <c r="BH328" s="214"/>
      <c r="BI328" s="214"/>
      <c r="BJ328" s="214"/>
      <c r="BK328" s="214"/>
      <c r="BL328" s="214"/>
      <c r="BM328" s="214"/>
      <c r="BN328" s="214"/>
      <c r="BO328" s="214"/>
      <c r="BP328" s="214"/>
      <c r="BQ328" s="214"/>
      <c r="BR328" s="214"/>
      <c r="BS328" s="214"/>
      <c r="BT328" s="214"/>
      <c r="BU328" s="214"/>
      <c r="BV328" s="214"/>
      <c r="BW328" s="214"/>
      <c r="BX328" s="214"/>
      <c r="BY328" s="214"/>
      <c r="BZ328" s="214"/>
      <c r="CA328" s="214"/>
      <c r="CB328" s="214"/>
      <c r="CC328" s="214"/>
      <c r="CD328" s="214"/>
      <c r="CE328" s="214"/>
      <c r="CF328" s="214"/>
      <c r="CG328" s="214"/>
      <c r="CH328" s="214"/>
    </row>
    <row r="329" spans="1:86" s="1" customFormat="1" ht="27.95" customHeight="1" x14ac:dyDescent="0.2">
      <c r="A329" s="373"/>
      <c r="B329" s="528"/>
      <c r="C329" s="171" t="s">
        <v>729</v>
      </c>
      <c r="D329" s="666"/>
      <c r="E329" s="667"/>
      <c r="F329" s="666"/>
      <c r="G329" s="667"/>
      <c r="H329" s="666"/>
      <c r="I329" s="667"/>
      <c r="J329" s="666"/>
      <c r="K329" s="667"/>
      <c r="L329" s="666"/>
      <c r="M329" s="667"/>
      <c r="N329" s="666"/>
      <c r="O329" s="667"/>
      <c r="P329" s="666"/>
      <c r="Q329" s="667"/>
      <c r="R329" s="666"/>
      <c r="S329" s="667"/>
      <c r="T329" s="751"/>
      <c r="U329" s="749"/>
      <c r="V329" s="750"/>
      <c r="W329" s="77">
        <f>IF(COUNTIF($D$327:$S$327,"s"),1,COUNTIF(D329:S329, "a"))</f>
        <v>0</v>
      </c>
      <c r="X329" s="257"/>
      <c r="Y329" s="258"/>
      <c r="Z329" s="217"/>
      <c r="AA329" s="214"/>
      <c r="AB329" s="214"/>
      <c r="AC329" s="214"/>
      <c r="AD329" s="214"/>
      <c r="AE329" s="214"/>
      <c r="AF329" s="214"/>
      <c r="AG329" s="214"/>
      <c r="AH329" s="214"/>
      <c r="AI329" s="214"/>
      <c r="AJ329" s="214"/>
      <c r="AK329" s="214"/>
      <c r="AL329" s="214"/>
      <c r="AM329" s="214"/>
      <c r="AN329" s="214"/>
      <c r="AO329" s="214"/>
      <c r="AP329" s="214"/>
      <c r="AQ329" s="214"/>
      <c r="AR329" s="214"/>
      <c r="AS329" s="214"/>
      <c r="AT329" s="214"/>
      <c r="AU329" s="214"/>
      <c r="AV329" s="214"/>
      <c r="AW329" s="214"/>
      <c r="AX329" s="214"/>
      <c r="AY329" s="214"/>
      <c r="AZ329" s="214"/>
      <c r="BA329" s="214"/>
      <c r="BB329" s="214"/>
      <c r="BC329" s="214"/>
      <c r="BD329" s="214"/>
      <c r="BE329" s="214"/>
      <c r="BF329" s="214"/>
      <c r="BG329" s="214"/>
      <c r="BH329" s="214"/>
      <c r="BI329" s="214"/>
      <c r="BJ329" s="214"/>
      <c r="BK329" s="214"/>
      <c r="BL329" s="214"/>
      <c r="BM329" s="214"/>
      <c r="BN329" s="214"/>
      <c r="BO329" s="214"/>
      <c r="BP329" s="214"/>
      <c r="BQ329" s="214"/>
      <c r="BR329" s="214"/>
      <c r="BS329" s="214"/>
      <c r="BT329" s="214"/>
      <c r="BU329" s="214"/>
      <c r="BV329" s="214"/>
      <c r="BW329" s="214"/>
      <c r="BX329" s="214"/>
      <c r="BY329" s="214"/>
      <c r="BZ329" s="214"/>
      <c r="CA329" s="214"/>
      <c r="CB329" s="214"/>
      <c r="CC329" s="214"/>
      <c r="CD329" s="214"/>
      <c r="CE329" s="214"/>
      <c r="CF329" s="214"/>
      <c r="CG329" s="214"/>
      <c r="CH329" s="214"/>
    </row>
    <row r="330" spans="1:86" s="1" customFormat="1" ht="27.95" customHeight="1" x14ac:dyDescent="0.2">
      <c r="A330" s="373"/>
      <c r="B330" s="270"/>
      <c r="C330" s="171" t="s">
        <v>730</v>
      </c>
      <c r="D330" s="639"/>
      <c r="E330" s="663"/>
      <c r="F330" s="639"/>
      <c r="G330" s="663"/>
      <c r="H330" s="639"/>
      <c r="I330" s="663"/>
      <c r="J330" s="639"/>
      <c r="K330" s="663"/>
      <c r="L330" s="639"/>
      <c r="M330" s="663"/>
      <c r="N330" s="639"/>
      <c r="O330" s="663"/>
      <c r="P330" s="639"/>
      <c r="Q330" s="663"/>
      <c r="R330" s="639"/>
      <c r="S330" s="663"/>
      <c r="T330" s="751"/>
      <c r="U330" s="749"/>
      <c r="V330" s="750"/>
      <c r="W330" s="77">
        <f t="shared" ref="W330:W334" si="47">IF(COUNTIF($D$327:$S$327,"s"),1,COUNTIF(D330:S330, "a"))</f>
        <v>0</v>
      </c>
      <c r="X330" s="257"/>
      <c r="Y330" s="258"/>
      <c r="Z330" s="217"/>
      <c r="AA330" s="214"/>
      <c r="AB330" s="214"/>
      <c r="AC330" s="214"/>
      <c r="AD330" s="214"/>
      <c r="AE330" s="214"/>
      <c r="AF330" s="214"/>
      <c r="AG330" s="214"/>
      <c r="AH330" s="214"/>
      <c r="AI330" s="214"/>
      <c r="AJ330" s="214"/>
      <c r="AK330" s="214"/>
      <c r="AL330" s="214"/>
      <c r="AM330" s="214"/>
      <c r="AN330" s="214"/>
      <c r="AO330" s="214"/>
      <c r="AP330" s="214"/>
      <c r="AQ330" s="214"/>
      <c r="AR330" s="214"/>
      <c r="AS330" s="214"/>
      <c r="AT330" s="214"/>
      <c r="AU330" s="214"/>
      <c r="AV330" s="214"/>
      <c r="AW330" s="214"/>
      <c r="AX330" s="214"/>
      <c r="AY330" s="214"/>
      <c r="AZ330" s="214"/>
      <c r="BA330" s="214"/>
      <c r="BB330" s="214"/>
      <c r="BC330" s="214"/>
      <c r="BD330" s="214"/>
      <c r="BE330" s="214"/>
      <c r="BF330" s="214"/>
      <c r="BG330" s="214"/>
      <c r="BH330" s="214"/>
      <c r="BI330" s="214"/>
      <c r="BJ330" s="214"/>
      <c r="BK330" s="214"/>
      <c r="BL330" s="214"/>
      <c r="BM330" s="214"/>
      <c r="BN330" s="214"/>
      <c r="BO330" s="214"/>
      <c r="BP330" s="214"/>
      <c r="BQ330" s="214"/>
      <c r="BR330" s="214"/>
      <c r="BS330" s="214"/>
      <c r="BT330" s="214"/>
      <c r="BU330" s="214"/>
      <c r="BV330" s="214"/>
      <c r="BW330" s="214"/>
      <c r="BX330" s="214"/>
      <c r="BY330" s="214"/>
      <c r="BZ330" s="214"/>
      <c r="CA330" s="214"/>
      <c r="CB330" s="214"/>
      <c r="CC330" s="214"/>
      <c r="CD330" s="214"/>
      <c r="CE330" s="214"/>
      <c r="CF330" s="214"/>
      <c r="CG330" s="214"/>
      <c r="CH330" s="214"/>
    </row>
    <row r="331" spans="1:86" s="1" customFormat="1" ht="27.95" customHeight="1" x14ac:dyDescent="0.2">
      <c r="A331" s="373"/>
      <c r="B331" s="270"/>
      <c r="C331" s="171" t="s">
        <v>731</v>
      </c>
      <c r="D331" s="639"/>
      <c r="E331" s="663"/>
      <c r="F331" s="639"/>
      <c r="G331" s="663"/>
      <c r="H331" s="639"/>
      <c r="I331" s="663"/>
      <c r="J331" s="639"/>
      <c r="K331" s="663"/>
      <c r="L331" s="639"/>
      <c r="M331" s="663"/>
      <c r="N331" s="639"/>
      <c r="O331" s="663"/>
      <c r="P331" s="639"/>
      <c r="Q331" s="663"/>
      <c r="R331" s="639"/>
      <c r="S331" s="663"/>
      <c r="T331" s="751"/>
      <c r="U331" s="749"/>
      <c r="V331" s="750"/>
      <c r="W331" s="77">
        <f t="shared" si="47"/>
        <v>0</v>
      </c>
      <c r="X331" s="257"/>
      <c r="Y331" s="258"/>
      <c r="Z331" s="217"/>
      <c r="AA331" s="214"/>
      <c r="AB331" s="214"/>
      <c r="AC331" s="214"/>
      <c r="AD331" s="214"/>
      <c r="AE331" s="214"/>
      <c r="AF331" s="214"/>
      <c r="AG331" s="214"/>
      <c r="AH331" s="214"/>
      <c r="AI331" s="214"/>
      <c r="AJ331" s="214"/>
      <c r="AK331" s="214"/>
      <c r="AL331" s="214"/>
      <c r="AM331" s="214"/>
      <c r="AN331" s="214"/>
      <c r="AO331" s="214"/>
      <c r="AP331" s="214"/>
      <c r="AQ331" s="214"/>
      <c r="AR331" s="214"/>
      <c r="AS331" s="214"/>
      <c r="AT331" s="214"/>
      <c r="AU331" s="214"/>
      <c r="AV331" s="214"/>
      <c r="AW331" s="214"/>
      <c r="AX331" s="214"/>
      <c r="AY331" s="214"/>
      <c r="AZ331" s="214"/>
      <c r="BA331" s="214"/>
      <c r="BB331" s="214"/>
      <c r="BC331" s="214"/>
      <c r="BD331" s="214"/>
      <c r="BE331" s="214"/>
      <c r="BF331" s="214"/>
      <c r="BG331" s="214"/>
      <c r="BH331" s="214"/>
      <c r="BI331" s="214"/>
      <c r="BJ331" s="214"/>
      <c r="BK331" s="214"/>
      <c r="BL331" s="214"/>
      <c r="BM331" s="214"/>
      <c r="BN331" s="214"/>
      <c r="BO331" s="214"/>
      <c r="BP331" s="214"/>
      <c r="BQ331" s="214"/>
      <c r="BR331" s="214"/>
      <c r="BS331" s="214"/>
      <c r="BT331" s="214"/>
      <c r="BU331" s="214"/>
      <c r="BV331" s="214"/>
      <c r="BW331" s="214"/>
      <c r="BX331" s="214"/>
      <c r="BY331" s="214"/>
      <c r="BZ331" s="214"/>
      <c r="CA331" s="214"/>
      <c r="CB331" s="214"/>
      <c r="CC331" s="214"/>
      <c r="CD331" s="214"/>
      <c r="CE331" s="214"/>
      <c r="CF331" s="214"/>
      <c r="CG331" s="214"/>
      <c r="CH331" s="214"/>
    </row>
    <row r="332" spans="1:86" s="1" customFormat="1" ht="27.95" customHeight="1" x14ac:dyDescent="0.2">
      <c r="A332" s="373"/>
      <c r="B332" s="270"/>
      <c r="C332" s="171" t="s">
        <v>732</v>
      </c>
      <c r="D332" s="639"/>
      <c r="E332" s="663"/>
      <c r="F332" s="639"/>
      <c r="G332" s="663"/>
      <c r="H332" s="639"/>
      <c r="I332" s="663"/>
      <c r="J332" s="639"/>
      <c r="K332" s="663"/>
      <c r="L332" s="639"/>
      <c r="M332" s="663"/>
      <c r="N332" s="639"/>
      <c r="O332" s="663"/>
      <c r="P332" s="639"/>
      <c r="Q332" s="663"/>
      <c r="R332" s="639"/>
      <c r="S332" s="663"/>
      <c r="T332" s="751"/>
      <c r="U332" s="749"/>
      <c r="V332" s="750"/>
      <c r="W332" s="77">
        <f t="shared" si="47"/>
        <v>0</v>
      </c>
      <c r="X332" s="257"/>
      <c r="Y332" s="258"/>
      <c r="Z332" s="217"/>
      <c r="AA332" s="214"/>
      <c r="AB332" s="214"/>
      <c r="AC332" s="214"/>
      <c r="AD332" s="214"/>
      <c r="AE332" s="214"/>
      <c r="AF332" s="214"/>
      <c r="AG332" s="214"/>
      <c r="AH332" s="214"/>
      <c r="AI332" s="214"/>
      <c r="AJ332" s="214"/>
      <c r="AK332" s="214"/>
      <c r="AL332" s="214"/>
      <c r="AM332" s="214"/>
      <c r="AN332" s="214"/>
      <c r="AO332" s="214"/>
      <c r="AP332" s="214"/>
      <c r="AQ332" s="214"/>
      <c r="AR332" s="214"/>
      <c r="AS332" s="214"/>
      <c r="AT332" s="214"/>
      <c r="AU332" s="214"/>
      <c r="AV332" s="214"/>
      <c r="AW332" s="214"/>
      <c r="AX332" s="214"/>
      <c r="AY332" s="214"/>
      <c r="AZ332" s="214"/>
      <c r="BA332" s="214"/>
      <c r="BB332" s="214"/>
      <c r="BC332" s="214"/>
      <c r="BD332" s="214"/>
      <c r="BE332" s="214"/>
      <c r="BF332" s="214"/>
      <c r="BG332" s="214"/>
      <c r="BH332" s="214"/>
      <c r="BI332" s="214"/>
      <c r="BJ332" s="214"/>
      <c r="BK332" s="214"/>
      <c r="BL332" s="214"/>
      <c r="BM332" s="214"/>
      <c r="BN332" s="214"/>
      <c r="BO332" s="214"/>
      <c r="BP332" s="214"/>
      <c r="BQ332" s="214"/>
      <c r="BR332" s="214"/>
      <c r="BS332" s="214"/>
      <c r="BT332" s="214"/>
      <c r="BU332" s="214"/>
      <c r="BV332" s="214"/>
      <c r="BW332" s="214"/>
      <c r="BX332" s="214"/>
      <c r="BY332" s="214"/>
      <c r="BZ332" s="214"/>
      <c r="CA332" s="214"/>
      <c r="CB332" s="214"/>
      <c r="CC332" s="214"/>
      <c r="CD332" s="214"/>
      <c r="CE332" s="214"/>
      <c r="CF332" s="214"/>
      <c r="CG332" s="214"/>
      <c r="CH332" s="214"/>
    </row>
    <row r="333" spans="1:86" s="1" customFormat="1" ht="27.95" customHeight="1" x14ac:dyDescent="0.2">
      <c r="A333" s="373"/>
      <c r="B333" s="271"/>
      <c r="C333" s="174" t="s">
        <v>733</v>
      </c>
      <c r="D333" s="651"/>
      <c r="E333" s="671"/>
      <c r="F333" s="651"/>
      <c r="G333" s="671"/>
      <c r="H333" s="651"/>
      <c r="I333" s="671"/>
      <c r="J333" s="651"/>
      <c r="K333" s="671"/>
      <c r="L333" s="651"/>
      <c r="M333" s="671"/>
      <c r="N333" s="651"/>
      <c r="O333" s="671"/>
      <c r="P333" s="651"/>
      <c r="Q333" s="671"/>
      <c r="R333" s="651"/>
      <c r="S333" s="671"/>
      <c r="T333" s="751"/>
      <c r="U333" s="749"/>
      <c r="V333" s="750"/>
      <c r="W333" s="77">
        <f t="shared" si="47"/>
        <v>0</v>
      </c>
      <c r="X333" s="257"/>
      <c r="Y333" s="258"/>
      <c r="Z333" s="217"/>
      <c r="AA333" s="214"/>
      <c r="AB333" s="214"/>
      <c r="AC333" s="214"/>
      <c r="AD333" s="214"/>
      <c r="AE333" s="214"/>
      <c r="AF333" s="214"/>
      <c r="AG333" s="214"/>
      <c r="AH333" s="214"/>
      <c r="AI333" s="214"/>
      <c r="AJ333" s="214"/>
      <c r="AK333" s="214"/>
      <c r="AL333" s="214"/>
      <c r="AM333" s="214"/>
      <c r="AN333" s="214"/>
      <c r="AO333" s="214"/>
      <c r="AP333" s="214"/>
      <c r="AQ333" s="214"/>
      <c r="AR333" s="214"/>
      <c r="AS333" s="214"/>
      <c r="AT333" s="214"/>
      <c r="AU333" s="214"/>
      <c r="AV333" s="214"/>
      <c r="AW333" s="214"/>
      <c r="AX333" s="214"/>
      <c r="AY333" s="214"/>
      <c r="AZ333" s="214"/>
      <c r="BA333" s="214"/>
      <c r="BB333" s="214"/>
      <c r="BC333" s="214"/>
      <c r="BD333" s="214"/>
      <c r="BE333" s="214"/>
      <c r="BF333" s="214"/>
      <c r="BG333" s="214"/>
      <c r="BH333" s="214"/>
      <c r="BI333" s="214"/>
      <c r="BJ333" s="214"/>
      <c r="BK333" s="214"/>
      <c r="BL333" s="214"/>
      <c r="BM333" s="214"/>
      <c r="BN333" s="214"/>
      <c r="BO333" s="214"/>
      <c r="BP333" s="214"/>
      <c r="BQ333" s="214"/>
      <c r="BR333" s="214"/>
      <c r="BS333" s="214"/>
      <c r="BT333" s="214"/>
      <c r="BU333" s="214"/>
      <c r="BV333" s="214"/>
      <c r="BW333" s="214"/>
      <c r="BX333" s="214"/>
      <c r="BY333" s="214"/>
      <c r="BZ333" s="214"/>
      <c r="CA333" s="214"/>
      <c r="CB333" s="214"/>
      <c r="CC333" s="214"/>
      <c r="CD333" s="214"/>
      <c r="CE333" s="214"/>
      <c r="CF333" s="214"/>
      <c r="CG333" s="214"/>
      <c r="CH333" s="214"/>
    </row>
    <row r="334" spans="1:86" s="1" customFormat="1" ht="27.95" customHeight="1" x14ac:dyDescent="0.2">
      <c r="A334" s="373"/>
      <c r="B334" s="270"/>
      <c r="C334" s="171" t="s">
        <v>802</v>
      </c>
      <c r="D334" s="639"/>
      <c r="E334" s="663"/>
      <c r="F334" s="639"/>
      <c r="G334" s="663"/>
      <c r="H334" s="639"/>
      <c r="I334" s="663"/>
      <c r="J334" s="639"/>
      <c r="K334" s="663"/>
      <c r="L334" s="639"/>
      <c r="M334" s="663"/>
      <c r="N334" s="639"/>
      <c r="O334" s="663"/>
      <c r="P334" s="639"/>
      <c r="Q334" s="663"/>
      <c r="R334" s="639"/>
      <c r="S334" s="663"/>
      <c r="T334" s="751"/>
      <c r="U334" s="749"/>
      <c r="V334" s="750"/>
      <c r="W334" s="77">
        <f t="shared" si="47"/>
        <v>0</v>
      </c>
      <c r="X334" s="257"/>
      <c r="Y334" s="258"/>
      <c r="Z334" s="217"/>
      <c r="AA334" s="214"/>
      <c r="AB334" s="214"/>
      <c r="AC334" s="214"/>
      <c r="AD334" s="214"/>
      <c r="AE334" s="214"/>
      <c r="AF334" s="214"/>
      <c r="AG334" s="214"/>
      <c r="AH334" s="214"/>
      <c r="AI334" s="214"/>
      <c r="AJ334" s="214"/>
      <c r="AK334" s="214"/>
      <c r="AL334" s="214"/>
      <c r="AM334" s="214"/>
      <c r="AN334" s="214"/>
      <c r="AO334" s="214"/>
      <c r="AP334" s="214"/>
      <c r="AQ334" s="214"/>
      <c r="AR334" s="214"/>
      <c r="AS334" s="214"/>
      <c r="AT334" s="214"/>
      <c r="AU334" s="214"/>
      <c r="AV334" s="214"/>
      <c r="AW334" s="214"/>
      <c r="AX334" s="214"/>
      <c r="AY334" s="214"/>
      <c r="AZ334" s="214"/>
      <c r="BA334" s="214"/>
      <c r="BB334" s="214"/>
      <c r="BC334" s="214"/>
      <c r="BD334" s="214"/>
      <c r="BE334" s="214"/>
      <c r="BF334" s="214"/>
      <c r="BG334" s="214"/>
      <c r="BH334" s="214"/>
      <c r="BI334" s="214"/>
      <c r="BJ334" s="214"/>
      <c r="BK334" s="214"/>
      <c r="BL334" s="214"/>
      <c r="BM334" s="214"/>
      <c r="BN334" s="214"/>
      <c r="BO334" s="214"/>
      <c r="BP334" s="214"/>
      <c r="BQ334" s="214"/>
      <c r="BR334" s="214"/>
      <c r="BS334" s="214"/>
      <c r="BT334" s="214"/>
      <c r="BU334" s="214"/>
      <c r="BV334" s="214"/>
      <c r="BW334" s="214"/>
      <c r="BX334" s="214"/>
      <c r="BY334" s="214"/>
      <c r="BZ334" s="214"/>
      <c r="CA334" s="214"/>
      <c r="CB334" s="214"/>
      <c r="CC334" s="214"/>
      <c r="CD334" s="214"/>
      <c r="CE334" s="214"/>
      <c r="CF334" s="214"/>
      <c r="CG334" s="214"/>
      <c r="CH334" s="214"/>
    </row>
    <row r="335" spans="1:86" s="1" customFormat="1" ht="27.95" customHeight="1" x14ac:dyDescent="0.2">
      <c r="A335" s="373"/>
      <c r="B335" s="270"/>
      <c r="C335" s="530" t="s">
        <v>803</v>
      </c>
      <c r="D335" s="767"/>
      <c r="E335" s="768"/>
      <c r="F335" s="768"/>
      <c r="G335" s="768"/>
      <c r="H335" s="768"/>
      <c r="I335" s="768"/>
      <c r="J335" s="768"/>
      <c r="K335" s="768"/>
      <c r="L335" s="768"/>
      <c r="M335" s="768"/>
      <c r="N335" s="768"/>
      <c r="O335" s="768"/>
      <c r="P335" s="768"/>
      <c r="Q335" s="768"/>
      <c r="R335" s="768"/>
      <c r="S335" s="769"/>
      <c r="T335" s="764"/>
      <c r="U335" s="765"/>
      <c r="V335" s="766"/>
      <c r="W335" s="77" t="str">
        <f>IF(AND(ISTEXT(D335),COUNTIF(D334:S334,"a")),1,IF(COUNTIF(D334:S334,"a"),0,""))</f>
        <v/>
      </c>
      <c r="X335" s="257"/>
      <c r="Y335" s="258"/>
      <c r="Z335" s="217"/>
      <c r="AA335" s="214"/>
      <c r="AB335" s="214"/>
      <c r="AC335" s="214"/>
      <c r="AD335" s="214"/>
      <c r="AE335" s="214"/>
      <c r="AF335" s="214"/>
      <c r="AG335" s="214"/>
      <c r="AH335" s="214"/>
      <c r="AI335" s="214"/>
      <c r="AJ335" s="214"/>
      <c r="AK335" s="214"/>
      <c r="AL335" s="214"/>
      <c r="AM335" s="214"/>
      <c r="AN335" s="214"/>
      <c r="AO335" s="214"/>
      <c r="AP335" s="214"/>
      <c r="AQ335" s="214"/>
      <c r="AR335" s="214"/>
      <c r="AS335" s="214"/>
      <c r="AT335" s="214"/>
      <c r="AU335" s="214"/>
      <c r="AV335" s="214"/>
      <c r="AW335" s="214"/>
      <c r="AX335" s="214"/>
      <c r="AY335" s="214"/>
      <c r="AZ335" s="214"/>
      <c r="BA335" s="214"/>
      <c r="BB335" s="214"/>
      <c r="BC335" s="214"/>
      <c r="BD335" s="214"/>
      <c r="BE335" s="214"/>
      <c r="BF335" s="214"/>
      <c r="BG335" s="214"/>
      <c r="BH335" s="214"/>
      <c r="BI335" s="214"/>
      <c r="BJ335" s="214"/>
      <c r="BK335" s="214"/>
      <c r="BL335" s="214"/>
      <c r="BM335" s="214"/>
      <c r="BN335" s="214"/>
      <c r="BO335" s="214"/>
      <c r="BP335" s="214"/>
      <c r="BQ335" s="214"/>
      <c r="BR335" s="214"/>
      <c r="BS335" s="214"/>
      <c r="BT335" s="214"/>
      <c r="BU335" s="214"/>
      <c r="BV335" s="214"/>
      <c r="BW335" s="214"/>
      <c r="BX335" s="214"/>
      <c r="BY335" s="214"/>
      <c r="BZ335" s="214"/>
      <c r="CA335" s="214"/>
      <c r="CB335" s="214"/>
      <c r="CC335" s="214"/>
      <c r="CD335" s="214"/>
      <c r="CE335" s="214"/>
      <c r="CF335" s="214"/>
      <c r="CG335" s="214"/>
      <c r="CH335" s="214"/>
    </row>
    <row r="336" spans="1:86" s="1" customFormat="1" ht="27.95" customHeight="1" x14ac:dyDescent="0.2">
      <c r="A336" s="373"/>
      <c r="B336" s="274" t="s">
        <v>735</v>
      </c>
      <c r="C336" s="171" t="s">
        <v>807</v>
      </c>
      <c r="D336" s="639"/>
      <c r="E336" s="663"/>
      <c r="F336" s="639"/>
      <c r="G336" s="663"/>
      <c r="H336" s="639"/>
      <c r="I336" s="663"/>
      <c r="J336" s="639"/>
      <c r="K336" s="663"/>
      <c r="L336" s="639"/>
      <c r="M336" s="663"/>
      <c r="N336" s="639"/>
      <c r="O336" s="663"/>
      <c r="P336" s="639"/>
      <c r="Q336" s="663"/>
      <c r="R336" s="639"/>
      <c r="S336" s="663"/>
      <c r="T336" s="432"/>
      <c r="U336" s="116">
        <f>IF(OR(D336="s",F336="s",H336="s",J336="s",L336="s",N336="s",P336="s",R336="s"), 0, IF(OR(D336="a",F336="a",H336="a",J336="a",L336="a",N336="a",P336="a",R336="a"),V336,0))</f>
        <v>0</v>
      </c>
      <c r="V336" s="363">
        <v>25</v>
      </c>
      <c r="W336" s="77">
        <f>COUNTIF(D336:S336,"a")+COUNTIF(D336:S336,"s")</f>
        <v>0</v>
      </c>
      <c r="X336" s="257"/>
      <c r="Y336" s="258"/>
      <c r="Z336" s="217"/>
      <c r="AA336" s="214"/>
      <c r="AB336" s="214"/>
      <c r="AC336" s="214"/>
      <c r="AD336" s="214"/>
      <c r="AE336" s="214"/>
      <c r="AF336" s="214"/>
      <c r="AG336" s="214"/>
      <c r="AH336" s="214"/>
      <c r="AI336" s="214"/>
      <c r="AJ336" s="214"/>
      <c r="AK336" s="214"/>
      <c r="AL336" s="214"/>
      <c r="AM336" s="214"/>
      <c r="AN336" s="214"/>
      <c r="AO336" s="214"/>
      <c r="AP336" s="214"/>
      <c r="AQ336" s="214"/>
      <c r="AR336" s="214"/>
      <c r="AS336" s="214"/>
      <c r="AT336" s="214"/>
      <c r="AU336" s="214"/>
      <c r="AV336" s="214"/>
      <c r="AW336" s="214"/>
      <c r="AX336" s="214"/>
      <c r="AY336" s="214"/>
      <c r="AZ336" s="214"/>
      <c r="BA336" s="214"/>
      <c r="BB336" s="214"/>
      <c r="BC336" s="214"/>
      <c r="BD336" s="214"/>
      <c r="BE336" s="214"/>
      <c r="BF336" s="214"/>
      <c r="BG336" s="214"/>
      <c r="BH336" s="214"/>
      <c r="BI336" s="214"/>
      <c r="BJ336" s="214"/>
      <c r="BK336" s="214"/>
      <c r="BL336" s="214"/>
      <c r="BM336" s="214"/>
      <c r="BN336" s="214"/>
      <c r="BO336" s="214"/>
      <c r="BP336" s="214"/>
      <c r="BQ336" s="214"/>
      <c r="BR336" s="214"/>
      <c r="BS336" s="214"/>
      <c r="BT336" s="214"/>
      <c r="BU336" s="214"/>
      <c r="BV336" s="214"/>
      <c r="BW336" s="214"/>
      <c r="BX336" s="214"/>
      <c r="BY336" s="214"/>
      <c r="BZ336" s="214"/>
      <c r="CA336" s="214"/>
      <c r="CB336" s="214"/>
      <c r="CC336" s="214"/>
      <c r="CD336" s="214"/>
      <c r="CE336" s="214"/>
      <c r="CF336" s="214"/>
      <c r="CG336" s="214"/>
      <c r="CH336" s="214"/>
    </row>
    <row r="337" spans="1:86" s="1" customFormat="1" ht="30" customHeight="1" x14ac:dyDescent="0.2">
      <c r="A337" s="373"/>
      <c r="B337" s="270"/>
      <c r="C337" s="495" t="s">
        <v>736</v>
      </c>
      <c r="D337" s="752" t="s">
        <v>691</v>
      </c>
      <c r="E337" s="753"/>
      <c r="F337" s="753"/>
      <c r="G337" s="753"/>
      <c r="H337" s="753"/>
      <c r="I337" s="753"/>
      <c r="J337" s="753"/>
      <c r="K337" s="753"/>
      <c r="L337" s="753"/>
      <c r="M337" s="753"/>
      <c r="N337" s="753"/>
      <c r="O337" s="753"/>
      <c r="P337" s="753"/>
      <c r="Q337" s="753"/>
      <c r="R337" s="753"/>
      <c r="S337" s="753"/>
      <c r="T337" s="753"/>
      <c r="U337" s="753"/>
      <c r="V337" s="754"/>
      <c r="W337" s="77"/>
      <c r="X337" s="266"/>
      <c r="Y337" s="258"/>
      <c r="Z337" s="217"/>
      <c r="AA337" s="214"/>
      <c r="AB337" s="214"/>
      <c r="AC337" s="214"/>
      <c r="AD337" s="214"/>
      <c r="AE337" s="214"/>
      <c r="AF337" s="214"/>
      <c r="AG337" s="214"/>
      <c r="AH337" s="214"/>
      <c r="AI337" s="214"/>
      <c r="AJ337" s="214"/>
      <c r="AK337" s="214"/>
      <c r="AL337" s="214"/>
      <c r="AM337" s="214"/>
      <c r="AN337" s="214"/>
      <c r="AO337" s="214"/>
      <c r="AP337" s="214"/>
      <c r="AQ337" s="214"/>
      <c r="AR337" s="214"/>
      <c r="AS337" s="214"/>
      <c r="AT337" s="214"/>
      <c r="AU337" s="214"/>
      <c r="AV337" s="214"/>
      <c r="AW337" s="214"/>
      <c r="AX337" s="214"/>
      <c r="AY337" s="214"/>
      <c r="AZ337" s="214"/>
      <c r="BA337" s="214"/>
      <c r="BB337" s="214"/>
      <c r="BC337" s="214"/>
      <c r="BD337" s="214"/>
      <c r="BE337" s="214"/>
      <c r="BF337" s="214"/>
      <c r="BG337" s="214"/>
      <c r="BH337" s="214"/>
      <c r="BI337" s="214"/>
      <c r="BJ337" s="214"/>
      <c r="BK337" s="214"/>
      <c r="BL337" s="214"/>
      <c r="BM337" s="214"/>
      <c r="BN337" s="214"/>
      <c r="BO337" s="214"/>
      <c r="BP337" s="214"/>
      <c r="BQ337" s="214"/>
      <c r="BR337" s="214"/>
      <c r="BS337" s="214"/>
      <c r="BT337" s="214"/>
      <c r="BU337" s="214"/>
      <c r="BV337" s="214"/>
      <c r="BW337" s="214"/>
      <c r="BX337" s="214"/>
      <c r="BY337" s="214"/>
      <c r="BZ337" s="214"/>
      <c r="CA337" s="214"/>
      <c r="CB337" s="214"/>
      <c r="CC337" s="214"/>
      <c r="CD337" s="214"/>
      <c r="CE337" s="214"/>
      <c r="CF337" s="214"/>
      <c r="CG337" s="214"/>
      <c r="CH337" s="214"/>
    </row>
    <row r="338" spans="1:86" s="1" customFormat="1" ht="27.95" customHeight="1" x14ac:dyDescent="0.2">
      <c r="A338" s="373"/>
      <c r="B338" s="528"/>
      <c r="C338" s="171" t="s">
        <v>808</v>
      </c>
      <c r="D338" s="666"/>
      <c r="E338" s="667"/>
      <c r="F338" s="666"/>
      <c r="G338" s="667"/>
      <c r="H338" s="666"/>
      <c r="I338" s="667"/>
      <c r="J338" s="666"/>
      <c r="K338" s="667"/>
      <c r="L338" s="666"/>
      <c r="M338" s="667"/>
      <c r="N338" s="666"/>
      <c r="O338" s="667"/>
      <c r="P338" s="666"/>
      <c r="Q338" s="667"/>
      <c r="R338" s="666"/>
      <c r="S338" s="667"/>
      <c r="T338" s="939"/>
      <c r="U338" s="940"/>
      <c r="V338" s="941"/>
      <c r="W338" s="77">
        <f>IF(COUNTIF($D$336:$S$336,"s"),1,COUNTIF(D338:S338, "a"))</f>
        <v>0</v>
      </c>
      <c r="X338" s="257"/>
      <c r="Y338" s="258"/>
      <c r="Z338" s="217"/>
      <c r="AA338" s="214"/>
      <c r="AB338" s="214"/>
      <c r="AC338" s="214"/>
      <c r="AD338" s="214"/>
      <c r="AE338" s="214"/>
      <c r="AF338" s="214"/>
      <c r="AG338" s="214"/>
      <c r="AH338" s="214"/>
      <c r="AI338" s="214"/>
      <c r="AJ338" s="214"/>
      <c r="AK338" s="214"/>
      <c r="AL338" s="214"/>
      <c r="AM338" s="214"/>
      <c r="AN338" s="214"/>
      <c r="AO338" s="214"/>
      <c r="AP338" s="214"/>
      <c r="AQ338" s="214"/>
      <c r="AR338" s="214"/>
      <c r="AS338" s="214"/>
      <c r="AT338" s="214"/>
      <c r="AU338" s="214"/>
      <c r="AV338" s="214"/>
      <c r="AW338" s="214"/>
      <c r="AX338" s="214"/>
      <c r="AY338" s="214"/>
      <c r="AZ338" s="214"/>
      <c r="BA338" s="214"/>
      <c r="BB338" s="214"/>
      <c r="BC338" s="214"/>
      <c r="BD338" s="214"/>
      <c r="BE338" s="214"/>
      <c r="BF338" s="214"/>
      <c r="BG338" s="214"/>
      <c r="BH338" s="214"/>
      <c r="BI338" s="214"/>
      <c r="BJ338" s="214"/>
      <c r="BK338" s="214"/>
      <c r="BL338" s="214"/>
      <c r="BM338" s="214"/>
      <c r="BN338" s="214"/>
      <c r="BO338" s="214"/>
      <c r="BP338" s="214"/>
      <c r="BQ338" s="214"/>
      <c r="BR338" s="214"/>
      <c r="BS338" s="214"/>
      <c r="BT338" s="214"/>
      <c r="BU338" s="214"/>
      <c r="BV338" s="214"/>
      <c r="BW338" s="214"/>
      <c r="BX338" s="214"/>
      <c r="BY338" s="214"/>
      <c r="BZ338" s="214"/>
      <c r="CA338" s="214"/>
      <c r="CB338" s="214"/>
      <c r="CC338" s="214"/>
      <c r="CD338" s="214"/>
      <c r="CE338" s="214"/>
      <c r="CF338" s="214"/>
      <c r="CG338" s="214"/>
      <c r="CH338" s="214"/>
    </row>
    <row r="339" spans="1:86" s="1" customFormat="1" ht="27.95" customHeight="1" x14ac:dyDescent="0.2">
      <c r="A339" s="373"/>
      <c r="B339" s="270"/>
      <c r="C339" s="171" t="s">
        <v>737</v>
      </c>
      <c r="D339" s="639"/>
      <c r="E339" s="663"/>
      <c r="F339" s="639"/>
      <c r="G339" s="663"/>
      <c r="H339" s="639"/>
      <c r="I339" s="663"/>
      <c r="J339" s="639"/>
      <c r="K339" s="663"/>
      <c r="L339" s="639"/>
      <c r="M339" s="663"/>
      <c r="N339" s="639"/>
      <c r="O339" s="663"/>
      <c r="P339" s="639"/>
      <c r="Q339" s="663"/>
      <c r="R339" s="639"/>
      <c r="S339" s="663"/>
      <c r="T339" s="939"/>
      <c r="U339" s="940"/>
      <c r="V339" s="941"/>
      <c r="W339" s="77">
        <f t="shared" ref="W339:W340" si="48">IF(COUNTIF($D$336:$S$336,"s"),1,COUNTIF(D339:S339, "a"))</f>
        <v>0</v>
      </c>
      <c r="X339" s="257"/>
      <c r="Y339" s="258"/>
      <c r="Z339" s="217"/>
      <c r="AA339" s="214"/>
      <c r="AB339" s="214"/>
      <c r="AC339" s="214"/>
      <c r="AD339" s="214"/>
      <c r="AE339" s="214"/>
      <c r="AF339" s="214"/>
      <c r="AG339" s="214"/>
      <c r="AH339" s="214"/>
      <c r="AI339" s="214"/>
      <c r="AJ339" s="214"/>
      <c r="AK339" s="214"/>
      <c r="AL339" s="214"/>
      <c r="AM339" s="214"/>
      <c r="AN339" s="214"/>
      <c r="AO339" s="214"/>
      <c r="AP339" s="214"/>
      <c r="AQ339" s="214"/>
      <c r="AR339" s="214"/>
      <c r="AS339" s="214"/>
      <c r="AT339" s="214"/>
      <c r="AU339" s="214"/>
      <c r="AV339" s="214"/>
      <c r="AW339" s="214"/>
      <c r="AX339" s="214"/>
      <c r="AY339" s="214"/>
      <c r="AZ339" s="214"/>
      <c r="BA339" s="214"/>
      <c r="BB339" s="214"/>
      <c r="BC339" s="214"/>
      <c r="BD339" s="214"/>
      <c r="BE339" s="214"/>
      <c r="BF339" s="214"/>
      <c r="BG339" s="214"/>
      <c r="BH339" s="214"/>
      <c r="BI339" s="214"/>
      <c r="BJ339" s="214"/>
      <c r="BK339" s="214"/>
      <c r="BL339" s="214"/>
      <c r="BM339" s="214"/>
      <c r="BN339" s="214"/>
      <c r="BO339" s="214"/>
      <c r="BP339" s="214"/>
      <c r="BQ339" s="214"/>
      <c r="BR339" s="214"/>
      <c r="BS339" s="214"/>
      <c r="BT339" s="214"/>
      <c r="BU339" s="214"/>
      <c r="BV339" s="214"/>
      <c r="BW339" s="214"/>
      <c r="BX339" s="214"/>
      <c r="BY339" s="214"/>
      <c r="BZ339" s="214"/>
      <c r="CA339" s="214"/>
      <c r="CB339" s="214"/>
      <c r="CC339" s="214"/>
      <c r="CD339" s="214"/>
      <c r="CE339" s="214"/>
      <c r="CF339" s="214"/>
      <c r="CG339" s="214"/>
      <c r="CH339" s="214"/>
    </row>
    <row r="340" spans="1:86" s="1" customFormat="1" ht="27.95" customHeight="1" x14ac:dyDescent="0.2">
      <c r="A340" s="373"/>
      <c r="B340" s="270"/>
      <c r="C340" s="171" t="s">
        <v>802</v>
      </c>
      <c r="D340" s="639"/>
      <c r="E340" s="663"/>
      <c r="F340" s="639"/>
      <c r="G340" s="663"/>
      <c r="H340" s="639"/>
      <c r="I340" s="663"/>
      <c r="J340" s="639"/>
      <c r="K340" s="663"/>
      <c r="L340" s="639"/>
      <c r="M340" s="663"/>
      <c r="N340" s="639"/>
      <c r="O340" s="663"/>
      <c r="P340" s="639"/>
      <c r="Q340" s="663"/>
      <c r="R340" s="639"/>
      <c r="S340" s="663"/>
      <c r="T340" s="939"/>
      <c r="U340" s="940"/>
      <c r="V340" s="941"/>
      <c r="W340" s="77">
        <f t="shared" si="48"/>
        <v>0</v>
      </c>
      <c r="X340" s="257"/>
      <c r="Y340" s="258"/>
      <c r="Z340" s="217"/>
      <c r="AA340" s="214"/>
      <c r="AB340" s="214"/>
      <c r="AC340" s="214"/>
      <c r="AD340" s="214"/>
      <c r="AE340" s="214"/>
      <c r="AF340" s="214"/>
      <c r="AG340" s="214"/>
      <c r="AH340" s="214"/>
      <c r="AI340" s="214"/>
      <c r="AJ340" s="214"/>
      <c r="AK340" s="214"/>
      <c r="AL340" s="214"/>
      <c r="AM340" s="214"/>
      <c r="AN340" s="214"/>
      <c r="AO340" s="214"/>
      <c r="AP340" s="214"/>
      <c r="AQ340" s="214"/>
      <c r="AR340" s="214"/>
      <c r="AS340" s="214"/>
      <c r="AT340" s="214"/>
      <c r="AU340" s="214"/>
      <c r="AV340" s="214"/>
      <c r="AW340" s="214"/>
      <c r="AX340" s="214"/>
      <c r="AY340" s="214"/>
      <c r="AZ340" s="214"/>
      <c r="BA340" s="214"/>
      <c r="BB340" s="214"/>
      <c r="BC340" s="214"/>
      <c r="BD340" s="214"/>
      <c r="BE340" s="214"/>
      <c r="BF340" s="214"/>
      <c r="BG340" s="214"/>
      <c r="BH340" s="214"/>
      <c r="BI340" s="214"/>
      <c r="BJ340" s="214"/>
      <c r="BK340" s="214"/>
      <c r="BL340" s="214"/>
      <c r="BM340" s="214"/>
      <c r="BN340" s="214"/>
      <c r="BO340" s="214"/>
      <c r="BP340" s="214"/>
      <c r="BQ340" s="214"/>
      <c r="BR340" s="214"/>
      <c r="BS340" s="214"/>
      <c r="BT340" s="214"/>
      <c r="BU340" s="214"/>
      <c r="BV340" s="214"/>
      <c r="BW340" s="214"/>
      <c r="BX340" s="214"/>
      <c r="BY340" s="214"/>
      <c r="BZ340" s="214"/>
      <c r="CA340" s="214"/>
      <c r="CB340" s="214"/>
      <c r="CC340" s="214"/>
      <c r="CD340" s="214"/>
      <c r="CE340" s="214"/>
      <c r="CF340" s="214"/>
      <c r="CG340" s="214"/>
      <c r="CH340" s="214"/>
    </row>
    <row r="341" spans="1:86" s="1" customFormat="1" ht="27.95" customHeight="1" x14ac:dyDescent="0.2">
      <c r="A341" s="373"/>
      <c r="B341" s="270"/>
      <c r="C341" s="530" t="s">
        <v>809</v>
      </c>
      <c r="D341" s="945"/>
      <c r="E341" s="946"/>
      <c r="F341" s="946"/>
      <c r="G341" s="946"/>
      <c r="H341" s="946"/>
      <c r="I341" s="946"/>
      <c r="J341" s="946"/>
      <c r="K341" s="946"/>
      <c r="L341" s="946"/>
      <c r="M341" s="946"/>
      <c r="N341" s="946"/>
      <c r="O341" s="946"/>
      <c r="P341" s="946"/>
      <c r="Q341" s="946"/>
      <c r="R341" s="946"/>
      <c r="S341" s="947"/>
      <c r="T341" s="939"/>
      <c r="U341" s="940"/>
      <c r="V341" s="941"/>
      <c r="W341" s="77" t="str">
        <f>IF(AND(ISTEXT(D341),COUNTIF(D338:S338,"a")),1,IF(COUNTIF(D338:S338,"a"),0,""))</f>
        <v/>
      </c>
      <c r="X341" s="257"/>
      <c r="Y341" s="258"/>
      <c r="Z341" s="217"/>
      <c r="AA341" s="214"/>
      <c r="AB341" s="214"/>
      <c r="AC341" s="214"/>
      <c r="AD341" s="214"/>
      <c r="AE341" s="214"/>
      <c r="AF341" s="214"/>
      <c r="AG341" s="214"/>
      <c r="AH341" s="214"/>
      <c r="AI341" s="214"/>
      <c r="AJ341" s="214"/>
      <c r="AK341" s="214"/>
      <c r="AL341" s="214"/>
      <c r="AM341" s="214"/>
      <c r="AN341" s="214"/>
      <c r="AO341" s="214"/>
      <c r="AP341" s="214"/>
      <c r="AQ341" s="214"/>
      <c r="AR341" s="214"/>
      <c r="AS341" s="214"/>
      <c r="AT341" s="214"/>
      <c r="AU341" s="214"/>
      <c r="AV341" s="214"/>
      <c r="AW341" s="214"/>
      <c r="AX341" s="214"/>
      <c r="AY341" s="214"/>
      <c r="AZ341" s="214"/>
      <c r="BA341" s="214"/>
      <c r="BB341" s="214"/>
      <c r="BC341" s="214"/>
      <c r="BD341" s="214"/>
      <c r="BE341" s="214"/>
      <c r="BF341" s="214"/>
      <c r="BG341" s="214"/>
      <c r="BH341" s="214"/>
      <c r="BI341" s="214"/>
      <c r="BJ341" s="214"/>
      <c r="BK341" s="214"/>
      <c r="BL341" s="214"/>
      <c r="BM341" s="214"/>
      <c r="BN341" s="214"/>
      <c r="BO341" s="214"/>
      <c r="BP341" s="214"/>
      <c r="BQ341" s="214"/>
      <c r="BR341" s="214"/>
      <c r="BS341" s="214"/>
      <c r="BT341" s="214"/>
      <c r="BU341" s="214"/>
      <c r="BV341" s="214"/>
      <c r="BW341" s="214"/>
      <c r="BX341" s="214"/>
      <c r="BY341" s="214"/>
      <c r="BZ341" s="214"/>
      <c r="CA341" s="214"/>
      <c r="CB341" s="214"/>
      <c r="CC341" s="214"/>
      <c r="CD341" s="214"/>
      <c r="CE341" s="214"/>
      <c r="CF341" s="214"/>
      <c r="CG341" s="214"/>
      <c r="CH341" s="214"/>
    </row>
    <row r="342" spans="1:86" s="1" customFormat="1" ht="27.95" customHeight="1" x14ac:dyDescent="0.2">
      <c r="A342" s="373"/>
      <c r="B342" s="270"/>
      <c r="C342" s="530" t="s">
        <v>803</v>
      </c>
      <c r="D342" s="767"/>
      <c r="E342" s="768"/>
      <c r="F342" s="768"/>
      <c r="G342" s="768"/>
      <c r="H342" s="768"/>
      <c r="I342" s="768"/>
      <c r="J342" s="768"/>
      <c r="K342" s="768"/>
      <c r="L342" s="768"/>
      <c r="M342" s="768"/>
      <c r="N342" s="768"/>
      <c r="O342" s="768"/>
      <c r="P342" s="768"/>
      <c r="Q342" s="768"/>
      <c r="R342" s="768"/>
      <c r="S342" s="769"/>
      <c r="T342" s="942"/>
      <c r="U342" s="943"/>
      <c r="V342" s="944"/>
      <c r="W342" s="77" t="str">
        <f>IF(AND(ISTEXT(D342),COUNTIF(D340:S340,"a")),1,IF(COUNTIF(D340:S340,"a"),0,""))</f>
        <v/>
      </c>
      <c r="X342" s="257"/>
      <c r="Y342" s="258"/>
      <c r="Z342" s="217"/>
      <c r="AA342" s="214"/>
      <c r="AB342" s="214"/>
      <c r="AC342" s="214"/>
      <c r="AD342" s="214"/>
      <c r="AE342" s="214"/>
      <c r="AF342" s="214"/>
      <c r="AG342" s="214"/>
      <c r="AH342" s="214"/>
      <c r="AI342" s="214"/>
      <c r="AJ342" s="214"/>
      <c r="AK342" s="214"/>
      <c r="AL342" s="214"/>
      <c r="AM342" s="214"/>
      <c r="AN342" s="214"/>
      <c r="AO342" s="214"/>
      <c r="AP342" s="214"/>
      <c r="AQ342" s="214"/>
      <c r="AR342" s="214"/>
      <c r="AS342" s="214"/>
      <c r="AT342" s="214"/>
      <c r="AU342" s="214"/>
      <c r="AV342" s="214"/>
      <c r="AW342" s="214"/>
      <c r="AX342" s="214"/>
      <c r="AY342" s="214"/>
      <c r="AZ342" s="214"/>
      <c r="BA342" s="214"/>
      <c r="BB342" s="214"/>
      <c r="BC342" s="214"/>
      <c r="BD342" s="214"/>
      <c r="BE342" s="214"/>
      <c r="BF342" s="214"/>
      <c r="BG342" s="214"/>
      <c r="BH342" s="214"/>
      <c r="BI342" s="214"/>
      <c r="BJ342" s="214"/>
      <c r="BK342" s="214"/>
      <c r="BL342" s="214"/>
      <c r="BM342" s="214"/>
      <c r="BN342" s="214"/>
      <c r="BO342" s="214"/>
      <c r="BP342" s="214"/>
      <c r="BQ342" s="214"/>
      <c r="BR342" s="214"/>
      <c r="BS342" s="214"/>
      <c r="BT342" s="214"/>
      <c r="BU342" s="214"/>
      <c r="BV342" s="214"/>
      <c r="BW342" s="214"/>
      <c r="BX342" s="214"/>
      <c r="BY342" s="214"/>
      <c r="BZ342" s="214"/>
      <c r="CA342" s="214"/>
      <c r="CB342" s="214"/>
      <c r="CC342" s="214"/>
      <c r="CD342" s="214"/>
      <c r="CE342" s="214"/>
      <c r="CF342" s="214"/>
      <c r="CG342" s="214"/>
      <c r="CH342" s="214"/>
    </row>
    <row r="343" spans="1:86" s="1" customFormat="1" ht="30" customHeight="1" x14ac:dyDescent="0.2">
      <c r="A343" s="364"/>
      <c r="B343" s="241"/>
      <c r="C343" s="599" t="s">
        <v>692</v>
      </c>
      <c r="D343" s="778"/>
      <c r="E343" s="779"/>
      <c r="F343" s="779"/>
      <c r="G343" s="779"/>
      <c r="H343" s="779"/>
      <c r="I343" s="779"/>
      <c r="J343" s="779"/>
      <c r="K343" s="779"/>
      <c r="L343" s="779"/>
      <c r="M343" s="779"/>
      <c r="N343" s="779"/>
      <c r="O343" s="779"/>
      <c r="P343" s="779"/>
      <c r="Q343" s="779"/>
      <c r="R343" s="779"/>
      <c r="S343" s="779"/>
      <c r="T343" s="779"/>
      <c r="U343" s="779"/>
      <c r="V343" s="919"/>
      <c r="W343" s="77"/>
      <c r="X343" s="197"/>
      <c r="Y343" s="214"/>
      <c r="Z343" s="217"/>
      <c r="AA343" s="214"/>
      <c r="AB343" s="214"/>
      <c r="AC343" s="214"/>
      <c r="AD343" s="214"/>
      <c r="AE343" s="214"/>
      <c r="AF343" s="214"/>
      <c r="AG343" s="214"/>
      <c r="AH343" s="214"/>
      <c r="AI343" s="214"/>
      <c r="AJ343" s="214"/>
      <c r="AK343" s="214"/>
      <c r="AL343" s="214"/>
      <c r="AM343" s="214"/>
      <c r="AN343" s="214"/>
      <c r="AO343" s="214"/>
      <c r="AP343" s="214"/>
      <c r="AQ343" s="214"/>
      <c r="AR343" s="214"/>
      <c r="AS343" s="214"/>
      <c r="AT343" s="214"/>
      <c r="AU343" s="214"/>
      <c r="AV343" s="214"/>
      <c r="AW343" s="214"/>
      <c r="AX343" s="214"/>
      <c r="AY343" s="214"/>
      <c r="AZ343" s="214"/>
      <c r="BA343" s="214"/>
      <c r="BB343" s="214"/>
      <c r="BC343" s="214"/>
      <c r="BD343" s="214"/>
      <c r="BE343" s="214"/>
      <c r="BF343" s="214"/>
      <c r="BG343" s="214"/>
      <c r="BH343" s="214"/>
      <c r="BI343" s="214"/>
      <c r="BJ343" s="214"/>
      <c r="BK343" s="214"/>
      <c r="BL343" s="214"/>
      <c r="BM343" s="214"/>
      <c r="BN343" s="214"/>
      <c r="BO343" s="214"/>
      <c r="BP343" s="214"/>
      <c r="BQ343" s="214"/>
      <c r="BR343" s="214"/>
      <c r="BS343" s="214"/>
      <c r="BT343" s="214"/>
      <c r="BU343" s="214"/>
      <c r="BV343" s="214"/>
      <c r="BW343" s="214"/>
      <c r="BX343" s="214"/>
      <c r="BY343" s="214"/>
      <c r="BZ343" s="214"/>
      <c r="CA343" s="214"/>
      <c r="CB343" s="214"/>
      <c r="CC343" s="214"/>
      <c r="CD343" s="214"/>
      <c r="CE343" s="214"/>
      <c r="CF343" s="214"/>
      <c r="CG343" s="214"/>
      <c r="CH343" s="214"/>
    </row>
    <row r="344" spans="1:86" s="1" customFormat="1" ht="45" customHeight="1" thickBot="1" x14ac:dyDescent="0.25">
      <c r="A344" s="373"/>
      <c r="B344" s="274" t="s">
        <v>810</v>
      </c>
      <c r="C344" s="171" t="s">
        <v>811</v>
      </c>
      <c r="D344" s="639"/>
      <c r="E344" s="663"/>
      <c r="F344" s="639"/>
      <c r="G344" s="663"/>
      <c r="H344" s="639"/>
      <c r="I344" s="663"/>
      <c r="J344" s="639"/>
      <c r="K344" s="663"/>
      <c r="L344" s="639"/>
      <c r="M344" s="663"/>
      <c r="N344" s="639"/>
      <c r="O344" s="663"/>
      <c r="P344" s="639"/>
      <c r="Q344" s="663"/>
      <c r="R344" s="639"/>
      <c r="S344" s="663"/>
      <c r="T344" s="497"/>
      <c r="U344" s="116">
        <f>IF(OR(D344="s",F344="s",H344="s",J344="s",L344="s",N344="s",P344="s",R344="s"), 0, IF(OR(D344="a",F344="a",H344="a",J344="a",L344="a",N344="a",P344="a",R344="a"),V344,0))</f>
        <v>0</v>
      </c>
      <c r="V344" s="363">
        <f>IF(T344="na",0,10)</f>
        <v>10</v>
      </c>
      <c r="W344" s="77">
        <f>COUNTIF(D344:S344,"a")+COUNTIF(D344:S344,"s")+COUNTIF(T344,"na")</f>
        <v>0</v>
      </c>
      <c r="X344" s="257"/>
      <c r="Y344" s="258"/>
      <c r="Z344" s="217" t="s">
        <v>31</v>
      </c>
      <c r="AA344" s="214"/>
      <c r="AB344" s="214"/>
      <c r="AC344" s="214"/>
      <c r="AD344" s="214"/>
      <c r="AE344" s="214"/>
      <c r="AF344" s="214"/>
      <c r="AG344" s="214"/>
      <c r="AH344" s="214"/>
      <c r="AI344" s="214"/>
      <c r="AJ344" s="214"/>
      <c r="AK344" s="214"/>
      <c r="AL344" s="214"/>
      <c r="AM344" s="214"/>
      <c r="AN344" s="214"/>
      <c r="AO344" s="214"/>
      <c r="AP344" s="214"/>
      <c r="AQ344" s="214"/>
      <c r="AR344" s="214"/>
      <c r="AS344" s="214"/>
      <c r="AT344" s="214"/>
      <c r="AU344" s="214"/>
      <c r="AV344" s="214"/>
      <c r="AW344" s="214"/>
      <c r="AX344" s="214"/>
      <c r="AY344" s="214"/>
      <c r="AZ344" s="214"/>
      <c r="BA344" s="214"/>
      <c r="BB344" s="214"/>
      <c r="BC344" s="214"/>
      <c r="BD344" s="214"/>
      <c r="BE344" s="214"/>
      <c r="BF344" s="214"/>
      <c r="BG344" s="214"/>
      <c r="BH344" s="214"/>
      <c r="BI344" s="214"/>
      <c r="BJ344" s="214"/>
      <c r="BK344" s="214"/>
      <c r="BL344" s="214"/>
      <c r="BM344" s="214"/>
      <c r="BN344" s="214"/>
      <c r="BO344" s="214"/>
      <c r="BP344" s="214"/>
      <c r="BQ344" s="214"/>
      <c r="BR344" s="214"/>
      <c r="BS344" s="214"/>
      <c r="BT344" s="214"/>
      <c r="BU344" s="214"/>
      <c r="BV344" s="214"/>
      <c r="BW344" s="214"/>
      <c r="BX344" s="214"/>
      <c r="BY344" s="214"/>
      <c r="BZ344" s="214"/>
      <c r="CA344" s="214"/>
      <c r="CB344" s="214"/>
      <c r="CC344" s="214"/>
      <c r="CD344" s="214"/>
      <c r="CE344" s="214"/>
      <c r="CF344" s="214"/>
      <c r="CG344" s="214"/>
      <c r="CH344" s="214"/>
    </row>
    <row r="345" spans="1:86" s="1" customFormat="1" ht="21" customHeight="1" thickTop="1" thickBot="1" x14ac:dyDescent="0.25">
      <c r="A345" s="364"/>
      <c r="B345" s="272"/>
      <c r="C345" s="182"/>
      <c r="D345" s="656" t="s">
        <v>173</v>
      </c>
      <c r="E345" s="682"/>
      <c r="F345" s="682"/>
      <c r="G345" s="682"/>
      <c r="H345" s="682"/>
      <c r="I345" s="682"/>
      <c r="J345" s="682"/>
      <c r="K345" s="682"/>
      <c r="L345" s="682"/>
      <c r="M345" s="682"/>
      <c r="N345" s="682"/>
      <c r="O345" s="682"/>
      <c r="P345" s="682"/>
      <c r="Q345" s="682"/>
      <c r="R345" s="682"/>
      <c r="S345" s="682"/>
      <c r="T345" s="691"/>
      <c r="U345" s="183">
        <f>SUM(U279:U344)</f>
        <v>0</v>
      </c>
      <c r="V345" s="362">
        <f>SUM(V279:V344)</f>
        <v>155</v>
      </c>
      <c r="W345" s="77"/>
      <c r="X345" s="267"/>
      <c r="Y345" s="258"/>
      <c r="Z345" s="217"/>
      <c r="AA345" s="214"/>
      <c r="AB345" s="214"/>
      <c r="AC345" s="214"/>
      <c r="AD345" s="214"/>
      <c r="AE345" s="214"/>
      <c r="AF345" s="214"/>
      <c r="AG345" s="214"/>
      <c r="AH345" s="214"/>
      <c r="AI345" s="214"/>
      <c r="AJ345" s="214"/>
      <c r="AK345" s="214"/>
      <c r="AL345" s="214"/>
      <c r="AM345" s="214"/>
      <c r="AN345" s="214"/>
      <c r="AO345" s="214"/>
      <c r="AP345" s="214"/>
      <c r="AQ345" s="214"/>
      <c r="AR345" s="214"/>
      <c r="AS345" s="214"/>
      <c r="AT345" s="214"/>
      <c r="AU345" s="214"/>
      <c r="AV345" s="214"/>
      <c r="AW345" s="214"/>
      <c r="AX345" s="214"/>
      <c r="AY345" s="214"/>
      <c r="AZ345" s="214"/>
      <c r="BA345" s="214"/>
      <c r="BB345" s="214"/>
      <c r="BC345" s="214"/>
      <c r="BD345" s="214"/>
      <c r="BE345" s="214"/>
      <c r="BF345" s="214"/>
      <c r="BG345" s="214"/>
      <c r="BH345" s="214"/>
      <c r="BI345" s="214"/>
      <c r="BJ345" s="214"/>
      <c r="BK345" s="214"/>
      <c r="BL345" s="214"/>
      <c r="BM345" s="214"/>
      <c r="BN345" s="214"/>
      <c r="BO345" s="214"/>
      <c r="BP345" s="214"/>
      <c r="BQ345" s="214"/>
      <c r="BR345" s="214"/>
      <c r="BS345" s="214"/>
      <c r="BT345" s="214"/>
      <c r="BU345" s="214"/>
      <c r="BV345" s="214"/>
      <c r="BW345" s="214"/>
      <c r="BX345" s="214"/>
      <c r="BY345" s="214"/>
      <c r="BZ345" s="214"/>
      <c r="CA345" s="214"/>
      <c r="CB345" s="214"/>
      <c r="CC345" s="214"/>
      <c r="CD345" s="214"/>
      <c r="CE345" s="214"/>
      <c r="CF345" s="214"/>
      <c r="CG345" s="214"/>
      <c r="CH345" s="214"/>
    </row>
    <row r="346" spans="1:86" s="1" customFormat="1" ht="21" customHeight="1" thickBot="1" x14ac:dyDescent="0.25">
      <c r="A346" s="355"/>
      <c r="B346" s="275"/>
      <c r="C346" s="184"/>
      <c r="D346" s="873"/>
      <c r="E346" s="659"/>
      <c r="F346" s="948">
        <f>IF(AND(T280="na",T344="na"),0,IF(T280="na",10,IF(T344="na",5,15)))</f>
        <v>15</v>
      </c>
      <c r="G346" s="949"/>
      <c r="H346" s="949"/>
      <c r="I346" s="949"/>
      <c r="J346" s="949"/>
      <c r="K346" s="949"/>
      <c r="L346" s="949"/>
      <c r="M346" s="949"/>
      <c r="N346" s="949"/>
      <c r="O346" s="949"/>
      <c r="P346" s="949"/>
      <c r="Q346" s="949"/>
      <c r="R346" s="949"/>
      <c r="S346" s="949"/>
      <c r="T346" s="949"/>
      <c r="U346" s="949"/>
      <c r="V346" s="950"/>
      <c r="W346" s="77"/>
      <c r="X346" s="266"/>
      <c r="Y346" s="258"/>
      <c r="Z346" s="217"/>
      <c r="AA346" s="214"/>
      <c r="AB346" s="214"/>
      <c r="AC346" s="214"/>
      <c r="AD346" s="214"/>
      <c r="AE346" s="214"/>
      <c r="AF346" s="214"/>
      <c r="AG346" s="214"/>
      <c r="AH346" s="214"/>
      <c r="AI346" s="214"/>
      <c r="AJ346" s="214"/>
      <c r="AK346" s="214"/>
      <c r="AL346" s="214"/>
      <c r="AM346" s="214"/>
      <c r="AN346" s="214"/>
      <c r="AO346" s="214"/>
      <c r="AP346" s="214"/>
      <c r="AQ346" s="214"/>
      <c r="AR346" s="214"/>
      <c r="AS346" s="214"/>
      <c r="AT346" s="214"/>
      <c r="AU346" s="214"/>
      <c r="AV346" s="214"/>
      <c r="AW346" s="214"/>
      <c r="AX346" s="214"/>
      <c r="AY346" s="214"/>
      <c r="AZ346" s="214"/>
      <c r="BA346" s="214"/>
      <c r="BB346" s="214"/>
      <c r="BC346" s="214"/>
      <c r="BD346" s="214"/>
      <c r="BE346" s="214"/>
      <c r="BF346" s="214"/>
      <c r="BG346" s="214"/>
      <c r="BH346" s="214"/>
      <c r="BI346" s="214"/>
      <c r="BJ346" s="214"/>
      <c r="BK346" s="214"/>
      <c r="BL346" s="214"/>
      <c r="BM346" s="214"/>
      <c r="BN346" s="214"/>
      <c r="BO346" s="214"/>
      <c r="BP346" s="214"/>
      <c r="BQ346" s="214"/>
      <c r="BR346" s="214"/>
      <c r="BS346" s="214"/>
      <c r="BT346" s="214"/>
      <c r="BU346" s="214"/>
      <c r="BV346" s="214"/>
      <c r="BW346" s="214"/>
      <c r="BX346" s="214"/>
      <c r="BY346" s="214"/>
      <c r="BZ346" s="214"/>
      <c r="CA346" s="214"/>
      <c r="CB346" s="214"/>
      <c r="CC346" s="214"/>
      <c r="CD346" s="214"/>
      <c r="CE346" s="214"/>
      <c r="CF346" s="214"/>
      <c r="CG346" s="214"/>
      <c r="CH346" s="214"/>
    </row>
    <row r="347" spans="1:86" s="1" customFormat="1" ht="30" customHeight="1" thickBot="1" x14ac:dyDescent="0.25">
      <c r="A347" s="353"/>
      <c r="B347" s="252" t="s">
        <v>1005</v>
      </c>
      <c r="C347" s="179" t="s">
        <v>1006</v>
      </c>
      <c r="D347" s="42"/>
      <c r="E347" s="54"/>
      <c r="F347" s="43"/>
      <c r="G347" s="67"/>
      <c r="H347" s="42"/>
      <c r="I347" s="54"/>
      <c r="J347" s="43"/>
      <c r="K347" s="67"/>
      <c r="L347" s="42"/>
      <c r="M347" s="54"/>
      <c r="N347" s="43"/>
      <c r="O347" s="67"/>
      <c r="P347" s="42"/>
      <c r="Q347" s="83"/>
      <c r="R347" s="84"/>
      <c r="S347" s="85"/>
      <c r="T347" s="88"/>
      <c r="U347" s="302"/>
      <c r="V347" s="195"/>
      <c r="W347" s="77"/>
      <c r="X347" s="197"/>
      <c r="Y347" s="214"/>
      <c r="Z347" s="217"/>
      <c r="AA347" s="214"/>
      <c r="AB347" s="214"/>
      <c r="AC347" s="214"/>
      <c r="AD347" s="214"/>
      <c r="AE347" s="214"/>
      <c r="AF347" s="214"/>
      <c r="AG347" s="214"/>
      <c r="AH347" s="214"/>
      <c r="AI347" s="214"/>
      <c r="AJ347" s="214"/>
      <c r="AK347" s="214"/>
      <c r="AL347" s="214"/>
      <c r="AM347" s="214"/>
      <c r="AN347" s="214"/>
      <c r="AO347" s="214"/>
      <c r="AP347" s="214"/>
      <c r="AQ347" s="214"/>
      <c r="AR347" s="214"/>
      <c r="AS347" s="214"/>
      <c r="AT347" s="214"/>
      <c r="AU347" s="214"/>
      <c r="AV347" s="214"/>
      <c r="AW347" s="214"/>
      <c r="AX347" s="214"/>
      <c r="AY347" s="214"/>
      <c r="AZ347" s="214"/>
      <c r="BA347" s="214"/>
      <c r="BB347" s="214"/>
      <c r="BC347" s="214"/>
      <c r="BD347" s="214"/>
      <c r="BE347" s="214"/>
      <c r="BF347" s="214"/>
      <c r="BG347" s="214"/>
      <c r="BH347" s="214"/>
      <c r="BI347" s="214"/>
      <c r="BJ347" s="214"/>
      <c r="BK347" s="214"/>
      <c r="BL347" s="214"/>
      <c r="BM347" s="214"/>
      <c r="BN347" s="214"/>
      <c r="BO347" s="214"/>
      <c r="BP347" s="214"/>
      <c r="BQ347" s="214"/>
      <c r="BR347" s="214"/>
      <c r="BS347" s="214"/>
      <c r="BT347" s="214"/>
      <c r="BU347" s="214"/>
      <c r="BV347" s="214"/>
      <c r="BW347" s="214"/>
      <c r="BX347" s="214"/>
      <c r="BY347" s="214"/>
      <c r="BZ347" s="214"/>
      <c r="CA347" s="214"/>
      <c r="CB347" s="214"/>
      <c r="CC347" s="214"/>
      <c r="CD347" s="214"/>
      <c r="CE347" s="214"/>
      <c r="CF347" s="214"/>
      <c r="CG347" s="214"/>
      <c r="CH347" s="214"/>
    </row>
    <row r="348" spans="1:86" s="1" customFormat="1" ht="30" customHeight="1" x14ac:dyDescent="0.2">
      <c r="A348" s="364"/>
      <c r="B348" s="249"/>
      <c r="C348" s="526" t="s">
        <v>690</v>
      </c>
      <c r="D348" s="870"/>
      <c r="E348" s="871"/>
      <c r="F348" s="871"/>
      <c r="G348" s="871"/>
      <c r="H348" s="871"/>
      <c r="I348" s="871"/>
      <c r="J348" s="871"/>
      <c r="K348" s="871"/>
      <c r="L348" s="871"/>
      <c r="M348" s="871"/>
      <c r="N348" s="871"/>
      <c r="O348" s="871"/>
      <c r="P348" s="871"/>
      <c r="Q348" s="871"/>
      <c r="R348" s="871"/>
      <c r="S348" s="871"/>
      <c r="T348" s="871"/>
      <c r="U348" s="871"/>
      <c r="V348" s="872"/>
      <c r="W348" s="77"/>
      <c r="X348" s="197"/>
      <c r="Y348" s="214"/>
      <c r="Z348" s="217"/>
      <c r="AA348" s="214"/>
      <c r="AB348" s="214"/>
      <c r="AC348" s="214"/>
      <c r="AD348" s="214"/>
      <c r="AE348" s="214"/>
      <c r="AF348" s="214"/>
      <c r="AG348" s="214"/>
      <c r="AH348" s="214"/>
      <c r="AI348" s="214"/>
      <c r="AJ348" s="214"/>
      <c r="AK348" s="214"/>
      <c r="AL348" s="214"/>
      <c r="AM348" s="214"/>
      <c r="AN348" s="214"/>
      <c r="AO348" s="214"/>
      <c r="AP348" s="214"/>
      <c r="AQ348" s="214"/>
      <c r="AR348" s="214"/>
      <c r="AS348" s="214"/>
      <c r="AT348" s="214"/>
      <c r="AU348" s="214"/>
      <c r="AV348" s="214"/>
      <c r="AW348" s="214"/>
      <c r="AX348" s="214"/>
      <c r="AY348" s="214"/>
      <c r="AZ348" s="214"/>
      <c r="BA348" s="214"/>
      <c r="BB348" s="214"/>
      <c r="BC348" s="214"/>
      <c r="BD348" s="214"/>
      <c r="BE348" s="214"/>
      <c r="BF348" s="214"/>
      <c r="BG348" s="214"/>
      <c r="BH348" s="214"/>
      <c r="BI348" s="214"/>
      <c r="BJ348" s="214"/>
      <c r="BK348" s="214"/>
      <c r="BL348" s="214"/>
      <c r="BM348" s="214"/>
      <c r="BN348" s="214"/>
      <c r="BO348" s="214"/>
      <c r="BP348" s="214"/>
      <c r="BQ348" s="214"/>
      <c r="BR348" s="214"/>
      <c r="BS348" s="214"/>
      <c r="BT348" s="214"/>
      <c r="BU348" s="214"/>
      <c r="BV348" s="214"/>
      <c r="BW348" s="214"/>
      <c r="BX348" s="214"/>
      <c r="BY348" s="214"/>
      <c r="BZ348" s="214"/>
      <c r="CA348" s="214"/>
      <c r="CB348" s="214"/>
      <c r="CC348" s="214"/>
      <c r="CD348" s="214"/>
      <c r="CE348" s="214"/>
      <c r="CF348" s="214"/>
      <c r="CG348" s="214"/>
      <c r="CH348" s="214"/>
    </row>
    <row r="349" spans="1:86" s="1" customFormat="1" ht="30" customHeight="1" x14ac:dyDescent="0.2">
      <c r="A349" s="364"/>
      <c r="B349" s="249"/>
      <c r="C349" s="526" t="s">
        <v>1012</v>
      </c>
      <c r="D349" s="870"/>
      <c r="E349" s="871"/>
      <c r="F349" s="871"/>
      <c r="G349" s="871"/>
      <c r="H349" s="871"/>
      <c r="I349" s="871"/>
      <c r="J349" s="871"/>
      <c r="K349" s="871"/>
      <c r="L349" s="871"/>
      <c r="M349" s="871"/>
      <c r="N349" s="871"/>
      <c r="O349" s="871"/>
      <c r="P349" s="871"/>
      <c r="Q349" s="871"/>
      <c r="R349" s="871"/>
      <c r="S349" s="871"/>
      <c r="T349" s="871"/>
      <c r="U349" s="871"/>
      <c r="V349" s="872"/>
      <c r="W349" s="77"/>
      <c r="X349" s="197"/>
      <c r="Y349" s="214"/>
      <c r="Z349" s="217"/>
      <c r="AA349" s="214"/>
      <c r="AB349" s="214"/>
      <c r="AC349" s="214"/>
      <c r="AD349" s="214"/>
      <c r="AE349" s="214"/>
      <c r="AF349" s="214"/>
      <c r="AG349" s="214"/>
      <c r="AH349" s="214"/>
      <c r="AI349" s="214"/>
      <c r="AJ349" s="214"/>
      <c r="AK349" s="214"/>
      <c r="AL349" s="214"/>
      <c r="AM349" s="214"/>
      <c r="AN349" s="214"/>
      <c r="AO349" s="214"/>
      <c r="AP349" s="214"/>
      <c r="AQ349" s="214"/>
      <c r="AR349" s="214"/>
      <c r="AS349" s="214"/>
      <c r="AT349" s="214"/>
      <c r="AU349" s="214"/>
      <c r="AV349" s="214"/>
      <c r="AW349" s="214"/>
      <c r="AX349" s="214"/>
      <c r="AY349" s="214"/>
      <c r="AZ349" s="214"/>
      <c r="BA349" s="214"/>
      <c r="BB349" s="214"/>
      <c r="BC349" s="214"/>
      <c r="BD349" s="214"/>
      <c r="BE349" s="214"/>
      <c r="BF349" s="214"/>
      <c r="BG349" s="214"/>
      <c r="BH349" s="214"/>
      <c r="BI349" s="214"/>
      <c r="BJ349" s="214"/>
      <c r="BK349" s="214"/>
      <c r="BL349" s="214"/>
      <c r="BM349" s="214"/>
      <c r="BN349" s="214"/>
      <c r="BO349" s="214"/>
      <c r="BP349" s="214"/>
      <c r="BQ349" s="214"/>
      <c r="BR349" s="214"/>
      <c r="BS349" s="214"/>
      <c r="BT349" s="214"/>
      <c r="BU349" s="214"/>
      <c r="BV349" s="214"/>
      <c r="BW349" s="214"/>
      <c r="BX349" s="214"/>
      <c r="BY349" s="214"/>
      <c r="BZ349" s="214"/>
      <c r="CA349" s="214"/>
      <c r="CB349" s="214"/>
      <c r="CC349" s="214"/>
      <c r="CD349" s="214"/>
      <c r="CE349" s="214"/>
      <c r="CF349" s="214"/>
      <c r="CG349" s="214"/>
      <c r="CH349" s="214"/>
    </row>
    <row r="350" spans="1:86" s="597" customFormat="1" ht="45" customHeight="1" x14ac:dyDescent="0.2">
      <c r="A350" s="364"/>
      <c r="B350" s="249" t="s">
        <v>1007</v>
      </c>
      <c r="C350" s="136" t="s">
        <v>1013</v>
      </c>
      <c r="D350" s="666"/>
      <c r="E350" s="667"/>
      <c r="F350" s="666"/>
      <c r="G350" s="667"/>
      <c r="H350" s="666"/>
      <c r="I350" s="667"/>
      <c r="J350" s="666"/>
      <c r="K350" s="667"/>
      <c r="L350" s="666"/>
      <c r="M350" s="667"/>
      <c r="N350" s="666"/>
      <c r="O350" s="667"/>
      <c r="P350" s="666"/>
      <c r="Q350" s="667"/>
      <c r="R350" s="666"/>
      <c r="S350" s="667"/>
      <c r="T350" s="418"/>
      <c r="U350" s="116">
        <f>IF(OR(D350="s",F350="s",H350="s",J350="s",L350="s",N350="s",P350="s",R350="s"), 0, IF(OR(D350="a",F350="a",H350="a",J350="a",L350="a",N350="a",P350="a",R350="a"),V350,0))</f>
        <v>0</v>
      </c>
      <c r="V350" s="363">
        <f>IF(T350="na",0,20)</f>
        <v>20</v>
      </c>
      <c r="W350" s="77">
        <f>IF((COUNTIF(D350:S350,"a")+COUNTIF(D350:S350,"s"))&gt;0,IF((COUNTIF(D352:S352,"a")+COUNTIF(D352:S352,"s"))&gt;0,0,COUNTIF(D350:S350,"a")+COUNTIF(D350:S350,"s")+COUNTIF(T350,"NA")), COUNTIF(D350:S350,"a")+COUNTIF(D350:S350,"s")+COUNTIF(T350,"NA"))</f>
        <v>0</v>
      </c>
      <c r="X350" s="243"/>
      <c r="Y350" s="214"/>
      <c r="Z350" s="217"/>
      <c r="AA350" s="214"/>
      <c r="AB350" s="214"/>
      <c r="AC350" s="214"/>
      <c r="AD350" s="214"/>
      <c r="AE350" s="214"/>
      <c r="AF350" s="214"/>
      <c r="AG350" s="214"/>
      <c r="AH350" s="214"/>
      <c r="AI350" s="214"/>
      <c r="AJ350" s="214"/>
      <c r="AK350" s="214"/>
      <c r="AL350" s="214"/>
      <c r="AM350" s="214"/>
      <c r="AN350" s="214"/>
      <c r="AO350" s="214"/>
      <c r="AP350" s="214"/>
      <c r="AQ350" s="214"/>
      <c r="AR350" s="214"/>
      <c r="AS350" s="214"/>
      <c r="AT350" s="214"/>
      <c r="AU350" s="596"/>
      <c r="AV350" s="596"/>
      <c r="AW350" s="596"/>
      <c r="AX350" s="596"/>
      <c r="AY350" s="596"/>
      <c r="AZ350" s="596"/>
      <c r="BA350" s="596"/>
      <c r="BB350" s="596"/>
      <c r="BC350" s="596"/>
      <c r="BD350" s="596"/>
      <c r="BE350" s="596"/>
      <c r="BF350" s="596"/>
      <c r="BG350" s="596"/>
      <c r="BH350" s="596"/>
      <c r="BI350" s="596"/>
      <c r="BJ350" s="596"/>
      <c r="BK350" s="596"/>
      <c r="BL350" s="596"/>
      <c r="BM350" s="596"/>
      <c r="BN350" s="596"/>
      <c r="BO350" s="596"/>
      <c r="BP350" s="596"/>
      <c r="BQ350" s="596"/>
      <c r="BR350" s="596"/>
      <c r="BS350" s="596"/>
      <c r="BT350" s="596"/>
      <c r="BU350" s="596"/>
      <c r="BV350" s="596"/>
      <c r="BW350" s="596"/>
      <c r="BX350" s="596"/>
      <c r="BY350" s="596"/>
      <c r="BZ350" s="596"/>
      <c r="CA350" s="596"/>
      <c r="CB350" s="596"/>
      <c r="CC350" s="596"/>
      <c r="CD350" s="596"/>
      <c r="CE350" s="596"/>
      <c r="CF350" s="596"/>
      <c r="CG350" s="596"/>
      <c r="CH350" s="596"/>
    </row>
    <row r="351" spans="1:86" s="1" customFormat="1" ht="30" customHeight="1" x14ac:dyDescent="0.2">
      <c r="A351" s="364"/>
      <c r="B351" s="249"/>
      <c r="C351" s="526" t="s">
        <v>1014</v>
      </c>
      <c r="D351" s="870"/>
      <c r="E351" s="871"/>
      <c r="F351" s="871"/>
      <c r="G351" s="871"/>
      <c r="H351" s="871"/>
      <c r="I351" s="871"/>
      <c r="J351" s="871"/>
      <c r="K351" s="871"/>
      <c r="L351" s="871"/>
      <c r="M351" s="871"/>
      <c r="N351" s="871"/>
      <c r="O351" s="871"/>
      <c r="P351" s="871"/>
      <c r="Q351" s="871"/>
      <c r="R351" s="871"/>
      <c r="S351" s="871"/>
      <c r="T351" s="871"/>
      <c r="U351" s="871"/>
      <c r="V351" s="872"/>
      <c r="W351" s="77"/>
      <c r="X351" s="197"/>
      <c r="Y351" s="214"/>
      <c r="Z351" s="217"/>
      <c r="AA351" s="214"/>
      <c r="AB351" s="214"/>
      <c r="AC351" s="214"/>
      <c r="AD351" s="214"/>
      <c r="AE351" s="214"/>
      <c r="AF351" s="214"/>
      <c r="AG351" s="214"/>
      <c r="AH351" s="214"/>
      <c r="AI351" s="214"/>
      <c r="AJ351" s="214"/>
      <c r="AK351" s="214"/>
      <c r="AL351" s="214"/>
      <c r="AM351" s="214"/>
      <c r="AN351" s="214"/>
      <c r="AO351" s="214"/>
      <c r="AP351" s="214"/>
      <c r="AQ351" s="214"/>
      <c r="AR351" s="214"/>
      <c r="AS351" s="214"/>
      <c r="AT351" s="214"/>
      <c r="AU351" s="214"/>
      <c r="AV351" s="214"/>
      <c r="AW351" s="214"/>
      <c r="AX351" s="214"/>
      <c r="AY351" s="214"/>
      <c r="AZ351" s="214"/>
      <c r="BA351" s="214"/>
      <c r="BB351" s="214"/>
      <c r="BC351" s="214"/>
      <c r="BD351" s="214"/>
      <c r="BE351" s="214"/>
      <c r="BF351" s="214"/>
      <c r="BG351" s="214"/>
      <c r="BH351" s="214"/>
      <c r="BI351" s="214"/>
      <c r="BJ351" s="214"/>
      <c r="BK351" s="214"/>
      <c r="BL351" s="214"/>
      <c r="BM351" s="214"/>
      <c r="BN351" s="214"/>
      <c r="BO351" s="214"/>
      <c r="BP351" s="214"/>
      <c r="BQ351" s="214"/>
      <c r="BR351" s="214"/>
      <c r="BS351" s="214"/>
      <c r="BT351" s="214"/>
      <c r="BU351" s="214"/>
      <c r="BV351" s="214"/>
      <c r="BW351" s="214"/>
      <c r="BX351" s="214"/>
      <c r="BY351" s="214"/>
      <c r="BZ351" s="214"/>
      <c r="CA351" s="214"/>
      <c r="CB351" s="214"/>
      <c r="CC351" s="214"/>
      <c r="CD351" s="214"/>
      <c r="CE351" s="214"/>
      <c r="CF351" s="214"/>
      <c r="CG351" s="214"/>
      <c r="CH351" s="214"/>
    </row>
    <row r="352" spans="1:86" s="1" customFormat="1" ht="27.95" customHeight="1" x14ac:dyDescent="0.2">
      <c r="A352" s="364"/>
      <c r="B352" s="461" t="s">
        <v>1008</v>
      </c>
      <c r="C352" s="462" t="s">
        <v>1040</v>
      </c>
      <c r="D352" s="639"/>
      <c r="E352" s="663"/>
      <c r="F352" s="639"/>
      <c r="G352" s="663"/>
      <c r="H352" s="639"/>
      <c r="I352" s="663"/>
      <c r="J352" s="639"/>
      <c r="K352" s="663"/>
      <c r="L352" s="639"/>
      <c r="M352" s="663"/>
      <c r="N352" s="639"/>
      <c r="O352" s="663"/>
      <c r="P352" s="639"/>
      <c r="Q352" s="663"/>
      <c r="R352" s="639"/>
      <c r="S352" s="663"/>
      <c r="T352" s="488"/>
      <c r="U352" s="109">
        <f>IF(OR(D352="s",F352="s",H352="s",J352="s",L352="s",N352="s",P352="s",R352="s"), 0, IF(OR(D352="a",F352="a",H352="a",J352="a",L352="a",N352="a",P352="a",R352="a"),V352,0))</f>
        <v>0</v>
      </c>
      <c r="V352" s="361">
        <f>IF(T350="na",0,10)</f>
        <v>10</v>
      </c>
      <c r="W352" s="77">
        <f>IF((COUNTIF(D352:S352,"a")+COUNTIF(D352:S352,"s"))&gt;0,IF((COUNTIF(D350:S350,"a")+COUNTIF(D350:S350,"s"))&gt;0,0,COUNTIF(D352:S352,"a")+COUNTIF(D352:S352,"s")+COUNTIF(T352,"NA")), COUNTIF(D352:S352,"a")+COUNTIF(D352:S352,"s")+COUNTIF(T352,"NA"))</f>
        <v>0</v>
      </c>
      <c r="X352" s="243"/>
      <c r="Y352" s="214"/>
      <c r="Z352" s="217"/>
      <c r="AA352" s="214"/>
      <c r="AB352" s="214"/>
      <c r="AC352" s="214"/>
      <c r="AD352" s="214"/>
      <c r="AE352" s="214"/>
      <c r="AF352" s="214"/>
      <c r="AG352" s="214"/>
      <c r="AH352" s="214"/>
      <c r="AI352" s="214"/>
      <c r="AJ352" s="214"/>
      <c r="AK352" s="214"/>
      <c r="AL352" s="214"/>
      <c r="AM352" s="214"/>
      <c r="AN352" s="214"/>
      <c r="AO352" s="214"/>
      <c r="AP352" s="214"/>
      <c r="AQ352" s="214"/>
      <c r="AR352" s="214"/>
      <c r="AS352" s="214"/>
      <c r="AT352" s="214"/>
      <c r="AU352" s="214"/>
      <c r="AV352" s="214"/>
      <c r="AW352" s="214"/>
      <c r="AX352" s="214"/>
      <c r="AY352" s="214"/>
      <c r="AZ352" s="214"/>
      <c r="BA352" s="214"/>
      <c r="BB352" s="214"/>
      <c r="BC352" s="214"/>
      <c r="BD352" s="214"/>
      <c r="BE352" s="214"/>
      <c r="BF352" s="214"/>
      <c r="BG352" s="214"/>
      <c r="BH352" s="214"/>
      <c r="BI352" s="214"/>
      <c r="BJ352" s="214"/>
      <c r="BK352" s="214"/>
      <c r="BL352" s="214"/>
      <c r="BM352" s="214"/>
      <c r="BN352" s="214"/>
      <c r="BO352" s="214"/>
      <c r="BP352" s="214"/>
      <c r="BQ352" s="214"/>
      <c r="BR352" s="214"/>
      <c r="BS352" s="214"/>
      <c r="BT352" s="214"/>
      <c r="BU352" s="214"/>
      <c r="BV352" s="214"/>
      <c r="BW352" s="214"/>
      <c r="BX352" s="214"/>
      <c r="BY352" s="214"/>
      <c r="BZ352" s="214"/>
      <c r="CA352" s="214"/>
      <c r="CB352" s="214"/>
      <c r="CC352" s="214"/>
      <c r="CD352" s="214"/>
      <c r="CE352" s="214"/>
      <c r="CF352" s="214"/>
      <c r="CG352" s="214"/>
      <c r="CH352" s="214"/>
    </row>
    <row r="353" spans="1:86" s="1" customFormat="1" ht="30" customHeight="1" x14ac:dyDescent="0.2">
      <c r="A353" s="364"/>
      <c r="B353" s="241"/>
      <c r="C353" s="501" t="s">
        <v>688</v>
      </c>
      <c r="D353" s="870"/>
      <c r="E353" s="871"/>
      <c r="F353" s="871"/>
      <c r="G353" s="871"/>
      <c r="H353" s="871"/>
      <c r="I353" s="871"/>
      <c r="J353" s="871"/>
      <c r="K353" s="871"/>
      <c r="L353" s="871"/>
      <c r="M353" s="871"/>
      <c r="N353" s="871"/>
      <c r="O353" s="871"/>
      <c r="P353" s="871"/>
      <c r="Q353" s="871"/>
      <c r="R353" s="871"/>
      <c r="S353" s="871"/>
      <c r="T353" s="871"/>
      <c r="U353" s="871"/>
      <c r="V353" s="872"/>
      <c r="W353" s="77"/>
      <c r="X353" s="197"/>
      <c r="Y353" s="214"/>
      <c r="Z353" s="217"/>
      <c r="AA353" s="214"/>
      <c r="AB353" s="214"/>
      <c r="AC353" s="214"/>
      <c r="AD353" s="214"/>
      <c r="AE353" s="214"/>
      <c r="AF353" s="214"/>
      <c r="AG353" s="214"/>
      <c r="AH353" s="214"/>
      <c r="AI353" s="214"/>
      <c r="AJ353" s="214"/>
      <c r="AK353" s="214"/>
      <c r="AL353" s="214"/>
      <c r="AM353" s="214"/>
      <c r="AN353" s="214"/>
      <c r="AO353" s="214"/>
      <c r="AP353" s="214"/>
      <c r="AQ353" s="214"/>
      <c r="AR353" s="214"/>
      <c r="AS353" s="214"/>
      <c r="AT353" s="214"/>
      <c r="AU353" s="214"/>
      <c r="AV353" s="214"/>
      <c r="AW353" s="214"/>
      <c r="AX353" s="214"/>
      <c r="AY353" s="214"/>
      <c r="AZ353" s="214"/>
      <c r="BA353" s="214"/>
      <c r="BB353" s="214"/>
      <c r="BC353" s="214"/>
      <c r="BD353" s="214"/>
      <c r="BE353" s="214"/>
      <c r="BF353" s="214"/>
      <c r="BG353" s="214"/>
      <c r="BH353" s="214"/>
      <c r="BI353" s="214"/>
      <c r="BJ353" s="214"/>
      <c r="BK353" s="214"/>
      <c r="BL353" s="214"/>
      <c r="BM353" s="214"/>
      <c r="BN353" s="214"/>
      <c r="BO353" s="214"/>
      <c r="BP353" s="214"/>
      <c r="BQ353" s="214"/>
      <c r="BR353" s="214"/>
      <c r="BS353" s="214"/>
      <c r="BT353" s="214"/>
      <c r="BU353" s="214"/>
      <c r="BV353" s="214"/>
      <c r="BW353" s="214"/>
      <c r="BX353" s="214"/>
      <c r="BY353" s="214"/>
      <c r="BZ353" s="214"/>
      <c r="CA353" s="214"/>
      <c r="CB353" s="214"/>
      <c r="CC353" s="214"/>
      <c r="CD353" s="214"/>
      <c r="CE353" s="214"/>
      <c r="CF353" s="214"/>
      <c r="CG353" s="214"/>
      <c r="CH353" s="214"/>
    </row>
    <row r="354" spans="1:86" s="1" customFormat="1" ht="45" customHeight="1" x14ac:dyDescent="0.2">
      <c r="A354" s="364"/>
      <c r="B354" s="241" t="s">
        <v>1009</v>
      </c>
      <c r="C354" s="142" t="s">
        <v>1015</v>
      </c>
      <c r="D354" s="666"/>
      <c r="E354" s="667"/>
      <c r="F354" s="666"/>
      <c r="G354" s="667"/>
      <c r="H354" s="666"/>
      <c r="I354" s="667"/>
      <c r="J354" s="666"/>
      <c r="K354" s="667"/>
      <c r="L354" s="666"/>
      <c r="M354" s="667"/>
      <c r="N354" s="666"/>
      <c r="O354" s="667"/>
      <c r="P354" s="666"/>
      <c r="Q354" s="667"/>
      <c r="R354" s="666"/>
      <c r="S354" s="667"/>
      <c r="T354" s="500" t="str">
        <f>IF(OR(T350="na",COUNTIF(D350:S350,"a")), "na","")</f>
        <v/>
      </c>
      <c r="U354" s="116">
        <f>IF(OR(D354="s",F354="s",H354="s",J354="s",L354="s",N354="s",P354="s",R354="s"), 0, IF(OR(D354="a",F354="a",H354="a",J354="a",L354="a",N354="a",P354="a",R354="a"),V354,0))</f>
        <v>0</v>
      </c>
      <c r="V354" s="363">
        <f>IF(T354="na",0,10)</f>
        <v>10</v>
      </c>
      <c r="W354" s="77">
        <f>COUNTIF(D354:S354,"a")+COUNTIF(D354:S354,"s")+COUNTIF(T354,"NA")</f>
        <v>0</v>
      </c>
      <c r="X354" s="243"/>
      <c r="Y354" s="214"/>
      <c r="Z354" s="217"/>
      <c r="AA354" s="214"/>
      <c r="AB354" s="214"/>
      <c r="AC354" s="214"/>
      <c r="AD354" s="214"/>
      <c r="AE354" s="214"/>
      <c r="AF354" s="214"/>
      <c r="AG354" s="214"/>
      <c r="AH354" s="214"/>
      <c r="AI354" s="214"/>
      <c r="AJ354" s="214"/>
      <c r="AK354" s="214"/>
      <c r="AL354" s="214"/>
      <c r="AM354" s="214"/>
      <c r="AN354" s="214"/>
      <c r="AO354" s="214"/>
      <c r="AP354" s="214"/>
      <c r="AQ354" s="214"/>
      <c r="AR354" s="214"/>
      <c r="AS354" s="214"/>
      <c r="AT354" s="214"/>
      <c r="AU354" s="214"/>
      <c r="AV354" s="214"/>
      <c r="AW354" s="214"/>
      <c r="AX354" s="214"/>
      <c r="AY354" s="214"/>
      <c r="AZ354" s="214"/>
      <c r="BA354" s="214"/>
      <c r="BB354" s="214"/>
      <c r="BC354" s="214"/>
      <c r="BD354" s="214"/>
      <c r="BE354" s="214"/>
      <c r="BF354" s="214"/>
      <c r="BG354" s="214"/>
      <c r="BH354" s="214"/>
      <c r="BI354" s="214"/>
      <c r="BJ354" s="214"/>
      <c r="BK354" s="214"/>
      <c r="BL354" s="214"/>
      <c r="BM354" s="214"/>
      <c r="BN354" s="214"/>
      <c r="BO354" s="214"/>
      <c r="BP354" s="214"/>
      <c r="BQ354" s="214"/>
      <c r="BR354" s="214"/>
      <c r="BS354" s="214"/>
      <c r="BT354" s="214"/>
      <c r="BU354" s="214"/>
      <c r="BV354" s="214"/>
      <c r="BW354" s="214"/>
      <c r="BX354" s="214"/>
      <c r="BY354" s="214"/>
      <c r="BZ354" s="214"/>
      <c r="CA354" s="214"/>
      <c r="CB354" s="214"/>
      <c r="CC354" s="214"/>
      <c r="CD354" s="214"/>
      <c r="CE354" s="214"/>
      <c r="CF354" s="214"/>
      <c r="CG354" s="214"/>
      <c r="CH354" s="214"/>
    </row>
    <row r="355" spans="1:86" s="1" customFormat="1" ht="30" customHeight="1" x14ac:dyDescent="0.2">
      <c r="A355" s="364"/>
      <c r="B355" s="249"/>
      <c r="C355" s="526" t="s">
        <v>1010</v>
      </c>
      <c r="D355" s="870"/>
      <c r="E355" s="871"/>
      <c r="F355" s="871"/>
      <c r="G355" s="871"/>
      <c r="H355" s="871"/>
      <c r="I355" s="871"/>
      <c r="J355" s="871"/>
      <c r="K355" s="871"/>
      <c r="L355" s="871"/>
      <c r="M355" s="871"/>
      <c r="N355" s="871"/>
      <c r="O355" s="871"/>
      <c r="P355" s="871"/>
      <c r="Q355" s="871"/>
      <c r="R355" s="871"/>
      <c r="S355" s="871"/>
      <c r="T355" s="871"/>
      <c r="U355" s="871"/>
      <c r="V355" s="872"/>
      <c r="W355" s="77"/>
      <c r="X355" s="197"/>
      <c r="Y355" s="214"/>
      <c r="Z355" s="217"/>
      <c r="AA355" s="214"/>
      <c r="AB355" s="214"/>
      <c r="AC355" s="214"/>
      <c r="AD355" s="214"/>
      <c r="AE355" s="214"/>
      <c r="AF355" s="214"/>
      <c r="AG355" s="214"/>
      <c r="AH355" s="214"/>
      <c r="AI355" s="214"/>
      <c r="AJ355" s="214"/>
      <c r="AK355" s="214"/>
      <c r="AL355" s="214"/>
      <c r="AM355" s="214"/>
      <c r="AN355" s="214"/>
      <c r="AO355" s="214"/>
      <c r="AP355" s="214"/>
      <c r="AQ355" s="214"/>
      <c r="AR355" s="214"/>
      <c r="AS355" s="214"/>
      <c r="AT355" s="214"/>
      <c r="AU355" s="214"/>
      <c r="AV355" s="214"/>
      <c r="AW355" s="214"/>
      <c r="AX355" s="214"/>
      <c r="AY355" s="214"/>
      <c r="AZ355" s="214"/>
      <c r="BA355" s="214"/>
      <c r="BB355" s="214"/>
      <c r="BC355" s="214"/>
      <c r="BD355" s="214"/>
      <c r="BE355" s="214"/>
      <c r="BF355" s="214"/>
      <c r="BG355" s="214"/>
      <c r="BH355" s="214"/>
      <c r="BI355" s="214"/>
      <c r="BJ355" s="214"/>
      <c r="BK355" s="214"/>
      <c r="BL355" s="214"/>
      <c r="BM355" s="214"/>
      <c r="BN355" s="214"/>
      <c r="BO355" s="214"/>
      <c r="BP355" s="214"/>
      <c r="BQ355" s="214"/>
      <c r="BR355" s="214"/>
      <c r="BS355" s="214"/>
      <c r="BT355" s="214"/>
      <c r="BU355" s="214"/>
      <c r="BV355" s="214"/>
      <c r="BW355" s="214"/>
      <c r="BX355" s="214"/>
      <c r="BY355" s="214"/>
      <c r="BZ355" s="214"/>
      <c r="CA355" s="214"/>
      <c r="CB355" s="214"/>
      <c r="CC355" s="214"/>
      <c r="CD355" s="214"/>
      <c r="CE355" s="214"/>
      <c r="CF355" s="214"/>
      <c r="CG355" s="214"/>
      <c r="CH355" s="214"/>
    </row>
    <row r="356" spans="1:86" s="1" customFormat="1" ht="27.95" customHeight="1" thickBot="1" x14ac:dyDescent="0.25">
      <c r="A356" s="364"/>
      <c r="B356" s="241" t="s">
        <v>1011</v>
      </c>
      <c r="C356" s="146" t="s">
        <v>1041</v>
      </c>
      <c r="D356" s="651"/>
      <c r="E356" s="671"/>
      <c r="F356" s="651"/>
      <c r="G356" s="671"/>
      <c r="H356" s="651"/>
      <c r="I356" s="671"/>
      <c r="J356" s="651"/>
      <c r="K356" s="671"/>
      <c r="L356" s="651"/>
      <c r="M356" s="671"/>
      <c r="N356" s="651"/>
      <c r="O356" s="671"/>
      <c r="P356" s="651"/>
      <c r="Q356" s="671"/>
      <c r="R356" s="651"/>
      <c r="S356" s="671"/>
      <c r="T356" s="500" t="str">
        <f>IF(T350="na","na","")</f>
        <v/>
      </c>
      <c r="U356" s="112">
        <f>IF(OR(D356="s",F356="s",H356="s",J356="s",L356="s",N356="s",P356="s",R356="s"), 0, IF(OR(D356="a",F356="a",H356="a",J356="a",L356="a",N356="a",P356="a",R356="a"),V356,0))</f>
        <v>0</v>
      </c>
      <c r="V356" s="365">
        <f>IF(T356="na",0,5)</f>
        <v>5</v>
      </c>
      <c r="W356" s="77">
        <f>COUNTIF(D356:S356,"a")+COUNTIF(D356:S356,"s")+COUNTIF(T356,"NA")</f>
        <v>0</v>
      </c>
      <c r="X356" s="243"/>
      <c r="Y356" s="214"/>
      <c r="Z356" s="217"/>
      <c r="AA356" s="214"/>
      <c r="AB356" s="214"/>
      <c r="AC356" s="214"/>
      <c r="AD356" s="214"/>
      <c r="AE356" s="214"/>
      <c r="AF356" s="214"/>
      <c r="AG356" s="214"/>
      <c r="AH356" s="214"/>
      <c r="AI356" s="214"/>
      <c r="AJ356" s="214"/>
      <c r="AK356" s="214"/>
      <c r="AL356" s="214"/>
      <c r="AM356" s="214"/>
      <c r="AN356" s="214"/>
      <c r="AO356" s="214"/>
      <c r="AP356" s="214"/>
      <c r="AQ356" s="214"/>
      <c r="AR356" s="214"/>
      <c r="AS356" s="214"/>
      <c r="AT356" s="214"/>
      <c r="AU356" s="214"/>
      <c r="AV356" s="214"/>
      <c r="AW356" s="214"/>
      <c r="AX356" s="214"/>
      <c r="AY356" s="214"/>
      <c r="AZ356" s="214"/>
      <c r="BA356" s="214"/>
      <c r="BB356" s="214"/>
      <c r="BC356" s="214"/>
      <c r="BD356" s="214"/>
      <c r="BE356" s="214"/>
      <c r="BF356" s="214"/>
      <c r="BG356" s="214"/>
      <c r="BH356" s="214"/>
      <c r="BI356" s="214"/>
      <c r="BJ356" s="214"/>
      <c r="BK356" s="214"/>
      <c r="BL356" s="214"/>
      <c r="BM356" s="214"/>
      <c r="BN356" s="214"/>
      <c r="BO356" s="214"/>
      <c r="BP356" s="214"/>
      <c r="BQ356" s="214"/>
      <c r="BR356" s="214"/>
      <c r="BS356" s="214"/>
      <c r="BT356" s="214"/>
      <c r="BU356" s="214"/>
      <c r="BV356" s="214"/>
      <c r="BW356" s="214"/>
      <c r="BX356" s="214"/>
      <c r="BY356" s="214"/>
      <c r="BZ356" s="214"/>
      <c r="CA356" s="214"/>
      <c r="CB356" s="214"/>
      <c r="CC356" s="214"/>
      <c r="CD356" s="214"/>
      <c r="CE356" s="214"/>
      <c r="CF356" s="214"/>
      <c r="CG356" s="214"/>
      <c r="CH356" s="214"/>
    </row>
    <row r="357" spans="1:86" s="1" customFormat="1" ht="21" customHeight="1" thickTop="1" thickBot="1" x14ac:dyDescent="0.25">
      <c r="A357" s="364"/>
      <c r="B357" s="8"/>
      <c r="C357" s="508"/>
      <c r="D357" s="656" t="s">
        <v>173</v>
      </c>
      <c r="E357" s="682"/>
      <c r="F357" s="682"/>
      <c r="G357" s="682"/>
      <c r="H357" s="682"/>
      <c r="I357" s="682"/>
      <c r="J357" s="682"/>
      <c r="K357" s="682"/>
      <c r="L357" s="682"/>
      <c r="M357" s="682"/>
      <c r="N357" s="682"/>
      <c r="O357" s="682"/>
      <c r="P357" s="682"/>
      <c r="Q357" s="682"/>
      <c r="R357" s="682"/>
      <c r="S357" s="682"/>
      <c r="T357" s="691"/>
      <c r="U357" s="183">
        <f>SUM(U350:U356)</f>
        <v>0</v>
      </c>
      <c r="V357" s="362">
        <f>SUM(V350,V354:V356)</f>
        <v>35</v>
      </c>
      <c r="W357" s="77"/>
      <c r="X357" s="198"/>
      <c r="Y357" s="214"/>
      <c r="Z357" s="217"/>
      <c r="AA357" s="214"/>
      <c r="AB357" s="214"/>
      <c r="AC357" s="214"/>
      <c r="AD357" s="214"/>
      <c r="AE357" s="214"/>
      <c r="AF357" s="214"/>
      <c r="AG357" s="214"/>
      <c r="AH357" s="214"/>
      <c r="AI357" s="214"/>
      <c r="AJ357" s="214"/>
      <c r="AK357" s="214"/>
      <c r="AL357" s="214"/>
      <c r="AM357" s="214"/>
      <c r="AN357" s="214"/>
      <c r="AO357" s="214"/>
      <c r="AP357" s="214"/>
      <c r="AQ357" s="214"/>
      <c r="AR357" s="214"/>
      <c r="AS357" s="214"/>
      <c r="AT357" s="214"/>
      <c r="AU357" s="214"/>
      <c r="AV357" s="214"/>
      <c r="AW357" s="214"/>
      <c r="AX357" s="214"/>
      <c r="AY357" s="214"/>
      <c r="AZ357" s="214"/>
      <c r="BA357" s="214"/>
      <c r="BB357" s="214"/>
      <c r="BC357" s="214"/>
      <c r="BD357" s="214"/>
      <c r="BE357" s="214"/>
      <c r="BF357" s="214"/>
      <c r="BG357" s="214"/>
      <c r="BH357" s="214"/>
      <c r="BI357" s="214"/>
      <c r="BJ357" s="214"/>
      <c r="BK357" s="214"/>
      <c r="BL357" s="214"/>
      <c r="BM357" s="214"/>
      <c r="BN357" s="214"/>
      <c r="BO357" s="214"/>
      <c r="BP357" s="214"/>
      <c r="BQ357" s="214"/>
      <c r="BR357" s="214"/>
      <c r="BS357" s="214"/>
      <c r="BT357" s="214"/>
      <c r="BU357" s="214"/>
      <c r="BV357" s="214"/>
      <c r="BW357" s="214"/>
      <c r="BX357" s="214"/>
      <c r="BY357" s="214"/>
      <c r="BZ357" s="214"/>
      <c r="CA357" s="214"/>
      <c r="CB357" s="214"/>
      <c r="CC357" s="214"/>
      <c r="CD357" s="214"/>
      <c r="CE357" s="214"/>
      <c r="CF357" s="214"/>
      <c r="CG357" s="214"/>
      <c r="CH357" s="214"/>
    </row>
    <row r="358" spans="1:86" s="1" customFormat="1" ht="21" customHeight="1" thickBot="1" x14ac:dyDescent="0.25">
      <c r="A358" s="355"/>
      <c r="B358" s="239"/>
      <c r="C358" s="268"/>
      <c r="D358" s="873"/>
      <c r="E358" s="659"/>
      <c r="F358" s="773">
        <v>0</v>
      </c>
      <c r="G358" s="874"/>
      <c r="H358" s="874"/>
      <c r="I358" s="874"/>
      <c r="J358" s="874"/>
      <c r="K358" s="874"/>
      <c r="L358" s="874"/>
      <c r="M358" s="874"/>
      <c r="N358" s="874"/>
      <c r="O358" s="874"/>
      <c r="P358" s="874"/>
      <c r="Q358" s="874"/>
      <c r="R358" s="874"/>
      <c r="S358" s="874"/>
      <c r="T358" s="874"/>
      <c r="U358" s="874"/>
      <c r="V358" s="875"/>
      <c r="W358" s="77"/>
      <c r="X358" s="197"/>
      <c r="Y358" s="214"/>
      <c r="Z358" s="217"/>
      <c r="AA358" s="214"/>
      <c r="AB358" s="214"/>
      <c r="AC358" s="214"/>
      <c r="AD358" s="214"/>
      <c r="AE358" s="214"/>
      <c r="AF358" s="214"/>
      <c r="AG358" s="214"/>
      <c r="AH358" s="214"/>
      <c r="AI358" s="214"/>
      <c r="AJ358" s="214"/>
      <c r="AK358" s="214"/>
      <c r="AL358" s="214"/>
      <c r="AM358" s="214"/>
      <c r="AN358" s="214"/>
      <c r="AO358" s="214"/>
      <c r="AP358" s="214"/>
      <c r="AQ358" s="214"/>
      <c r="AR358" s="214"/>
      <c r="AS358" s="214"/>
      <c r="AT358" s="214"/>
      <c r="AU358" s="214"/>
      <c r="AV358" s="214"/>
      <c r="AW358" s="214"/>
      <c r="AX358" s="214"/>
      <c r="AY358" s="214"/>
      <c r="AZ358" s="214"/>
      <c r="BA358" s="214"/>
      <c r="BB358" s="214"/>
      <c r="BC358" s="214"/>
      <c r="BD358" s="214"/>
      <c r="BE358" s="214"/>
      <c r="BF358" s="214"/>
      <c r="BG358" s="214"/>
      <c r="BH358" s="214"/>
      <c r="BI358" s="214"/>
      <c r="BJ358" s="214"/>
      <c r="BK358" s="214"/>
      <c r="BL358" s="214"/>
      <c r="BM358" s="214"/>
      <c r="BN358" s="214"/>
      <c r="BO358" s="214"/>
      <c r="BP358" s="214"/>
      <c r="BQ358" s="214"/>
      <c r="BR358" s="214"/>
      <c r="BS358" s="214"/>
      <c r="BT358" s="214"/>
      <c r="BU358" s="214"/>
      <c r="BV358" s="214"/>
      <c r="BW358" s="214"/>
      <c r="BX358" s="214"/>
      <c r="BY358" s="214"/>
      <c r="BZ358" s="214"/>
      <c r="CA358" s="214"/>
      <c r="CB358" s="214"/>
      <c r="CC358" s="214"/>
      <c r="CD358" s="214"/>
      <c r="CE358" s="214"/>
      <c r="CF358" s="214"/>
      <c r="CG358" s="214"/>
      <c r="CH358" s="214"/>
    </row>
    <row r="359" spans="1:86" s="1" customFormat="1" ht="30" customHeight="1" thickBot="1" x14ac:dyDescent="0.25">
      <c r="A359" s="364"/>
      <c r="B359" s="331" t="s">
        <v>35</v>
      </c>
      <c r="C359" s="160" t="s">
        <v>1</v>
      </c>
      <c r="D359" s="37"/>
      <c r="E359" s="39"/>
      <c r="F359" s="37"/>
      <c r="G359" s="39"/>
      <c r="H359" s="37"/>
      <c r="I359" s="39"/>
      <c r="J359" s="37"/>
      <c r="K359" s="39"/>
      <c r="L359" s="37" t="s">
        <v>395</v>
      </c>
      <c r="M359" s="39"/>
      <c r="N359" s="37"/>
      <c r="O359" s="39"/>
      <c r="P359" s="37"/>
      <c r="Q359" s="39"/>
      <c r="R359" s="37"/>
      <c r="S359" s="40"/>
      <c r="T359" s="74"/>
      <c r="U359" s="75"/>
      <c r="V359" s="75"/>
      <c r="W359" s="77"/>
      <c r="X359" s="266"/>
      <c r="Y359" s="258"/>
      <c r="Z359" s="217"/>
      <c r="AA359" s="214"/>
      <c r="AB359" s="474"/>
      <c r="AC359" s="234"/>
      <c r="AD359" s="234"/>
      <c r="AE359" s="214"/>
      <c r="AF359" s="214"/>
      <c r="AG359" s="214"/>
      <c r="AH359" s="214"/>
      <c r="AI359" s="214"/>
      <c r="AJ359" s="214"/>
      <c r="AK359" s="214"/>
      <c r="AL359" s="214"/>
      <c r="AM359" s="214"/>
      <c r="AN359" s="214"/>
      <c r="AO359" s="214"/>
      <c r="AP359" s="214"/>
      <c r="AQ359" s="214"/>
      <c r="AR359" s="214"/>
      <c r="AS359" s="214"/>
      <c r="AT359" s="214"/>
      <c r="AU359" s="214"/>
      <c r="AV359" s="214"/>
      <c r="AW359" s="214"/>
      <c r="AX359" s="214"/>
      <c r="AY359" s="214"/>
      <c r="AZ359" s="214"/>
      <c r="BA359" s="214"/>
      <c r="BB359" s="214"/>
      <c r="BC359" s="214"/>
      <c r="BD359" s="214"/>
      <c r="BE359" s="214"/>
      <c r="BF359" s="214"/>
      <c r="BG359" s="214"/>
      <c r="BH359" s="214"/>
      <c r="BI359" s="214"/>
      <c r="BJ359" s="214"/>
      <c r="BK359" s="214"/>
      <c r="BL359" s="214"/>
      <c r="BM359" s="214"/>
      <c r="BN359" s="214"/>
      <c r="BO359" s="214"/>
      <c r="BP359" s="214"/>
      <c r="BQ359" s="214"/>
      <c r="BR359" s="214"/>
      <c r="BS359" s="214"/>
      <c r="BT359" s="214"/>
      <c r="BU359" s="214"/>
      <c r="BV359" s="214"/>
      <c r="BW359" s="214"/>
      <c r="BX359" s="214"/>
      <c r="BY359" s="214"/>
      <c r="BZ359" s="214"/>
      <c r="CA359" s="214"/>
    </row>
    <row r="360" spans="1:86" s="1" customFormat="1" ht="27.95" customHeight="1" x14ac:dyDescent="0.2">
      <c r="A360" s="373"/>
      <c r="B360" s="249" t="s">
        <v>130</v>
      </c>
      <c r="C360" s="173" t="s">
        <v>133</v>
      </c>
      <c r="D360" s="666"/>
      <c r="E360" s="667"/>
      <c r="F360" s="666"/>
      <c r="G360" s="667"/>
      <c r="H360" s="666"/>
      <c r="I360" s="667"/>
      <c r="J360" s="666"/>
      <c r="K360" s="667"/>
      <c r="L360" s="666"/>
      <c r="M360" s="667"/>
      <c r="N360" s="666"/>
      <c r="O360" s="667"/>
      <c r="P360" s="666"/>
      <c r="Q360" s="667"/>
      <c r="R360" s="666"/>
      <c r="S360" s="667"/>
      <c r="T360" s="432"/>
      <c r="U360" s="116">
        <f>IF(U361=V361,V360,IF(OR(D360="s",F360="s",H360="s",J360="s",L360="s",N360="s",P360="s",R360="s"), 0, IF(OR(D360="a",F360="a",H360="a",J360="a",L360="a",N360="a",P360="a",R360="a"),V360,0)))</f>
        <v>0</v>
      </c>
      <c r="V360" s="359">
        <v>20</v>
      </c>
      <c r="W360" s="77">
        <f>COUNTIF(D360:S360,"a")+COUNTIF(D360:S360,"s")</f>
        <v>0</v>
      </c>
      <c r="X360" s="257"/>
      <c r="Y360" s="258"/>
      <c r="Z360" s="217"/>
      <c r="AA360" s="214"/>
      <c r="AB360" s="474"/>
      <c r="AC360" s="420"/>
      <c r="AD360" s="420"/>
      <c r="AE360" s="214"/>
      <c r="AF360" s="214"/>
      <c r="AG360" s="214"/>
      <c r="AH360" s="214"/>
      <c r="AI360" s="214"/>
      <c r="AJ360" s="214"/>
      <c r="AK360" s="214"/>
      <c r="AL360" s="214"/>
      <c r="AM360" s="214"/>
      <c r="AN360" s="214"/>
      <c r="AO360" s="214"/>
      <c r="AP360" s="214"/>
      <c r="AQ360" s="214"/>
      <c r="AR360" s="214"/>
      <c r="AS360" s="214"/>
      <c r="AT360" s="214"/>
      <c r="AU360" s="214"/>
      <c r="AV360" s="214"/>
      <c r="AW360" s="214"/>
      <c r="AX360" s="214"/>
      <c r="AY360" s="214"/>
      <c r="AZ360" s="214"/>
      <c r="BA360" s="214"/>
      <c r="BB360" s="214"/>
      <c r="BC360" s="214"/>
      <c r="BD360" s="214"/>
      <c r="BE360" s="214"/>
      <c r="BF360" s="214"/>
      <c r="BG360" s="214"/>
      <c r="BH360" s="214"/>
      <c r="BI360" s="214"/>
      <c r="BJ360" s="214"/>
      <c r="BK360" s="214"/>
      <c r="BL360" s="214"/>
      <c r="BM360" s="214"/>
      <c r="BN360" s="214"/>
      <c r="BO360" s="214"/>
      <c r="BP360" s="214"/>
      <c r="BQ360" s="214"/>
      <c r="BR360" s="214"/>
      <c r="BS360" s="214"/>
      <c r="BT360" s="214"/>
      <c r="BU360" s="214"/>
      <c r="BV360" s="214"/>
      <c r="BW360" s="214"/>
      <c r="BX360" s="214"/>
      <c r="BY360" s="214"/>
      <c r="BZ360" s="214"/>
      <c r="CA360" s="214"/>
      <c r="CB360" s="214"/>
      <c r="CC360" s="214"/>
      <c r="CD360" s="214"/>
      <c r="CE360" s="214"/>
      <c r="CF360" s="214"/>
      <c r="CG360" s="214"/>
      <c r="CH360" s="214"/>
    </row>
    <row r="361" spans="1:86" s="1" customFormat="1" ht="27.95" customHeight="1" x14ac:dyDescent="0.2">
      <c r="A361" s="373"/>
      <c r="B361" s="241" t="s">
        <v>131</v>
      </c>
      <c r="C361" s="174" t="s">
        <v>518</v>
      </c>
      <c r="D361" s="639"/>
      <c r="E361" s="663"/>
      <c r="F361" s="639"/>
      <c r="G361" s="663"/>
      <c r="H361" s="639"/>
      <c r="I361" s="663"/>
      <c r="J361" s="639"/>
      <c r="K361" s="663"/>
      <c r="L361" s="639"/>
      <c r="M361" s="663"/>
      <c r="N361" s="639"/>
      <c r="O361" s="663"/>
      <c r="P361" s="639"/>
      <c r="Q361" s="663"/>
      <c r="R361" s="639"/>
      <c r="S361" s="663"/>
      <c r="T361" s="432"/>
      <c r="U361" s="112">
        <f>IF(U362=V362,V361,IF(OR(D361="s",F361="s",H361="s",J361="s",L361="s",N361="s",P361="s",R361="s"), 0, IF(OR(D361="a",F361="a",H361="a",J361="a",L361="a",N361="a",P361="a",R361="a"),V361,0)))</f>
        <v>0</v>
      </c>
      <c r="V361" s="359">
        <v>20</v>
      </c>
      <c r="W361" s="77">
        <f>COUNTIF(D361:S361,"a")+COUNTIF(D361:S361,"s")</f>
        <v>0</v>
      </c>
      <c r="X361" s="257"/>
      <c r="Y361" s="258"/>
      <c r="Z361" s="217"/>
      <c r="AA361" s="214"/>
      <c r="AB361" s="474"/>
      <c r="AC361" s="420"/>
      <c r="AD361" s="420"/>
      <c r="AE361" s="214"/>
      <c r="AF361" s="214"/>
      <c r="AG361" s="214"/>
      <c r="AH361" s="214"/>
      <c r="AI361" s="214"/>
      <c r="AJ361" s="214"/>
      <c r="AK361" s="214"/>
      <c r="AL361" s="214"/>
      <c r="AM361" s="214"/>
      <c r="AN361" s="214"/>
      <c r="AO361" s="214"/>
      <c r="AP361" s="214"/>
      <c r="AQ361" s="214"/>
      <c r="AR361" s="214"/>
      <c r="AS361" s="214"/>
      <c r="AT361" s="214"/>
      <c r="AU361" s="214"/>
      <c r="AV361" s="214"/>
      <c r="AW361" s="214"/>
      <c r="AX361" s="214"/>
      <c r="AY361" s="214"/>
      <c r="AZ361" s="214"/>
      <c r="BA361" s="214"/>
      <c r="BB361" s="214"/>
      <c r="BC361" s="214"/>
      <c r="BD361" s="214"/>
      <c r="BE361" s="214"/>
      <c r="BF361" s="214"/>
      <c r="BG361" s="214"/>
      <c r="BH361" s="214"/>
      <c r="BI361" s="214"/>
      <c r="BJ361" s="214"/>
      <c r="BK361" s="214"/>
      <c r="BL361" s="214"/>
      <c r="BM361" s="214"/>
      <c r="BN361" s="214"/>
      <c r="BO361" s="214"/>
      <c r="BP361" s="214"/>
      <c r="BQ361" s="214"/>
      <c r="BR361" s="214"/>
      <c r="BS361" s="214"/>
      <c r="BT361" s="214"/>
      <c r="BU361" s="214"/>
      <c r="BV361" s="214"/>
      <c r="BW361" s="214"/>
      <c r="BX361" s="214"/>
      <c r="BY361" s="214"/>
      <c r="BZ361" s="214"/>
      <c r="CA361" s="214"/>
      <c r="CB361" s="214"/>
      <c r="CC361" s="214"/>
      <c r="CD361" s="214"/>
      <c r="CE361" s="214"/>
      <c r="CF361" s="214"/>
      <c r="CG361" s="214"/>
      <c r="CH361" s="214"/>
    </row>
    <row r="362" spans="1:86" s="1" customFormat="1" ht="27.95" customHeight="1" thickBot="1" x14ac:dyDescent="0.25">
      <c r="A362" s="373"/>
      <c r="B362" s="241" t="s">
        <v>132</v>
      </c>
      <c r="C362" s="174" t="s">
        <v>519</v>
      </c>
      <c r="D362" s="639"/>
      <c r="E362" s="663"/>
      <c r="F362" s="639"/>
      <c r="G362" s="663"/>
      <c r="H362" s="639"/>
      <c r="I362" s="663"/>
      <c r="J362" s="639"/>
      <c r="K362" s="663"/>
      <c r="L362" s="639"/>
      <c r="M362" s="663"/>
      <c r="N362" s="639"/>
      <c r="O362" s="663"/>
      <c r="P362" s="639"/>
      <c r="Q362" s="663"/>
      <c r="R362" s="639"/>
      <c r="S362" s="663"/>
      <c r="T362" s="432"/>
      <c r="U362" s="112">
        <f>IF(OR(D362="s",F362="s",H362="s",J362="s",L362="s",N362="s",P362="s",R362="s"), 0, IF(OR(D362="a",F362="a",H362="a",J362="a",L362="a",N362="a",P362="a",R362="a"),V362,0))</f>
        <v>0</v>
      </c>
      <c r="V362" s="359">
        <v>20</v>
      </c>
      <c r="W362" s="77">
        <f>COUNTIF(D362:S362,"a")+COUNTIF(D362:S362,"s")</f>
        <v>0</v>
      </c>
      <c r="X362" s="257"/>
      <c r="Y362" s="258"/>
      <c r="Z362" s="217"/>
      <c r="AA362" s="214"/>
      <c r="AB362" s="474"/>
      <c r="AC362" s="420"/>
      <c r="AD362" s="420"/>
      <c r="AE362" s="214"/>
      <c r="AF362" s="214"/>
      <c r="AG362" s="214"/>
      <c r="AH362" s="214"/>
      <c r="AI362" s="214"/>
      <c r="AJ362" s="214"/>
      <c r="AK362" s="214"/>
      <c r="AL362" s="214"/>
      <c r="AM362" s="214"/>
      <c r="AN362" s="214"/>
      <c r="AO362" s="214"/>
      <c r="AP362" s="214"/>
      <c r="AQ362" s="214"/>
      <c r="AR362" s="214"/>
      <c r="AS362" s="214"/>
      <c r="AT362" s="214"/>
      <c r="AU362" s="214"/>
      <c r="AV362" s="214"/>
      <c r="AW362" s="214"/>
      <c r="AX362" s="214"/>
      <c r="AY362" s="214"/>
      <c r="AZ362" s="214"/>
      <c r="BA362" s="214"/>
      <c r="BB362" s="214"/>
      <c r="BC362" s="214"/>
      <c r="BD362" s="214"/>
      <c r="BE362" s="214"/>
      <c r="BF362" s="214"/>
      <c r="BG362" s="214"/>
      <c r="BH362" s="214"/>
      <c r="BI362" s="214"/>
      <c r="BJ362" s="214"/>
      <c r="BK362" s="214"/>
      <c r="BL362" s="214"/>
      <c r="BM362" s="214"/>
      <c r="BN362" s="214"/>
      <c r="BO362" s="214"/>
      <c r="BP362" s="214"/>
      <c r="BQ362" s="214"/>
      <c r="BR362" s="214"/>
      <c r="BS362" s="214"/>
      <c r="BT362" s="214"/>
      <c r="BU362" s="214"/>
      <c r="BV362" s="214"/>
      <c r="BW362" s="214"/>
      <c r="BX362" s="214"/>
      <c r="BY362" s="214"/>
      <c r="BZ362" s="214"/>
      <c r="CA362" s="214"/>
      <c r="CB362" s="214"/>
      <c r="CC362" s="214"/>
      <c r="CD362" s="214"/>
      <c r="CE362" s="214"/>
      <c r="CF362" s="214"/>
      <c r="CG362" s="214"/>
      <c r="CH362" s="214"/>
    </row>
    <row r="363" spans="1:86" s="1" customFormat="1" ht="21" customHeight="1" thickTop="1" thickBot="1" x14ac:dyDescent="0.25">
      <c r="A363" s="364"/>
      <c r="B363" s="272"/>
      <c r="C363" s="182"/>
      <c r="D363" s="656" t="s">
        <v>173</v>
      </c>
      <c r="E363" s="682"/>
      <c r="F363" s="682"/>
      <c r="G363" s="682"/>
      <c r="H363" s="682"/>
      <c r="I363" s="682"/>
      <c r="J363" s="682"/>
      <c r="K363" s="682"/>
      <c r="L363" s="682"/>
      <c r="M363" s="682"/>
      <c r="N363" s="682"/>
      <c r="O363" s="682"/>
      <c r="P363" s="682"/>
      <c r="Q363" s="682"/>
      <c r="R363" s="682"/>
      <c r="S363" s="682"/>
      <c r="T363" s="691"/>
      <c r="U363" s="464">
        <f>SUM(U360:U362)</f>
        <v>0</v>
      </c>
      <c r="V363" s="362">
        <f>SUM(V360:V362)</f>
        <v>60</v>
      </c>
      <c r="W363" s="77"/>
      <c r="X363" s="267"/>
      <c r="Y363" s="258"/>
      <c r="Z363" s="217"/>
      <c r="AA363" s="214"/>
      <c r="AB363" s="474"/>
      <c r="AC363" s="234"/>
      <c r="AD363" s="234"/>
      <c r="AE363" s="214"/>
      <c r="AF363" s="214"/>
      <c r="AG363" s="214"/>
      <c r="AH363" s="214"/>
      <c r="AI363" s="214"/>
      <c r="AJ363" s="214"/>
      <c r="AK363" s="214"/>
      <c r="AL363" s="214"/>
      <c r="AM363" s="214"/>
      <c r="AN363" s="214"/>
      <c r="AO363" s="214"/>
      <c r="AP363" s="214"/>
      <c r="AQ363" s="214"/>
      <c r="AR363" s="214"/>
      <c r="AS363" s="214"/>
      <c r="AT363" s="214"/>
      <c r="AU363" s="214"/>
      <c r="AV363" s="214"/>
      <c r="AW363" s="214"/>
      <c r="AX363" s="214"/>
      <c r="AY363" s="214"/>
      <c r="AZ363" s="214"/>
      <c r="BA363" s="214"/>
      <c r="BB363" s="214"/>
      <c r="BC363" s="214"/>
      <c r="BD363" s="214"/>
      <c r="BE363" s="214"/>
      <c r="BF363" s="214"/>
      <c r="BG363" s="214"/>
      <c r="BH363" s="214"/>
      <c r="BI363" s="214"/>
      <c r="BJ363" s="214"/>
      <c r="BK363" s="214"/>
      <c r="BL363" s="214"/>
      <c r="BM363" s="214"/>
      <c r="BN363" s="214"/>
      <c r="BO363" s="214"/>
      <c r="BP363" s="214"/>
      <c r="BQ363" s="214"/>
      <c r="BR363" s="214"/>
      <c r="BS363" s="214"/>
      <c r="BT363" s="214"/>
      <c r="BU363" s="214"/>
      <c r="BV363" s="214"/>
      <c r="BW363" s="214"/>
      <c r="BX363" s="214"/>
      <c r="BY363" s="214"/>
      <c r="BZ363" s="214"/>
      <c r="CA363" s="214"/>
    </row>
    <row r="364" spans="1:86" s="1" customFormat="1" ht="21" customHeight="1" thickBot="1" x14ac:dyDescent="0.25">
      <c r="A364" s="355"/>
      <c r="B364" s="275"/>
      <c r="C364" s="268"/>
      <c r="D364" s="873"/>
      <c r="E364" s="659"/>
      <c r="F364" s="895">
        <v>0</v>
      </c>
      <c r="G364" s="707"/>
      <c r="H364" s="707"/>
      <c r="I364" s="707"/>
      <c r="J364" s="707"/>
      <c r="K364" s="707"/>
      <c r="L364" s="707"/>
      <c r="M364" s="707"/>
      <c r="N364" s="707"/>
      <c r="O364" s="707"/>
      <c r="P364" s="707"/>
      <c r="Q364" s="707"/>
      <c r="R364" s="707"/>
      <c r="S364" s="707"/>
      <c r="T364" s="707"/>
      <c r="U364" s="707"/>
      <c r="V364" s="708"/>
      <c r="W364" s="77"/>
      <c r="X364" s="266"/>
      <c r="Y364" s="258"/>
      <c r="Z364" s="217"/>
      <c r="AA364" s="214"/>
      <c r="AB364" s="474"/>
      <c r="AC364" s="234"/>
      <c r="AD364" s="234"/>
      <c r="AE364" s="214"/>
      <c r="AF364" s="214"/>
      <c r="AG364" s="214"/>
      <c r="AH364" s="214"/>
      <c r="AI364" s="214"/>
      <c r="AJ364" s="214"/>
      <c r="AK364" s="214"/>
      <c r="AL364" s="214"/>
      <c r="AM364" s="214"/>
      <c r="AN364" s="214"/>
      <c r="AO364" s="214"/>
      <c r="AP364" s="214"/>
      <c r="AQ364" s="214"/>
      <c r="AR364" s="214"/>
      <c r="AS364" s="214"/>
      <c r="AT364" s="214"/>
      <c r="AU364" s="214"/>
      <c r="AV364" s="214"/>
      <c r="AW364" s="214"/>
      <c r="AX364" s="214"/>
      <c r="AY364" s="214"/>
      <c r="AZ364" s="214"/>
      <c r="BA364" s="214"/>
      <c r="BB364" s="214"/>
      <c r="BC364" s="214"/>
      <c r="BD364" s="214"/>
      <c r="BE364" s="214"/>
      <c r="BF364" s="214"/>
      <c r="BG364" s="214"/>
      <c r="BH364" s="214"/>
      <c r="BI364" s="214"/>
      <c r="BJ364" s="214"/>
      <c r="BK364" s="214"/>
      <c r="BL364" s="214"/>
      <c r="BM364" s="214"/>
      <c r="BN364" s="214"/>
      <c r="BO364" s="214"/>
      <c r="BP364" s="214"/>
      <c r="BQ364" s="214"/>
      <c r="BR364" s="214"/>
      <c r="BS364" s="214"/>
      <c r="BT364" s="214"/>
      <c r="BU364" s="214"/>
      <c r="BV364" s="214"/>
      <c r="BW364" s="214"/>
      <c r="BX364" s="214"/>
      <c r="BY364" s="214"/>
      <c r="BZ364" s="214"/>
      <c r="CA364" s="214"/>
    </row>
    <row r="365" spans="1:86" s="1" customFormat="1" ht="30" customHeight="1" thickBot="1" x14ac:dyDescent="0.25">
      <c r="A365" s="353"/>
      <c r="B365" s="301" t="s">
        <v>502</v>
      </c>
      <c r="C365" s="169" t="s">
        <v>503</v>
      </c>
      <c r="D365" s="82"/>
      <c r="E365" s="83"/>
      <c r="F365" s="43"/>
      <c r="G365" s="67"/>
      <c r="H365" s="42"/>
      <c r="I365" s="54"/>
      <c r="J365" s="86"/>
      <c r="K365" s="85"/>
      <c r="L365" s="82"/>
      <c r="M365" s="83"/>
      <c r="N365" s="84"/>
      <c r="O365" s="85"/>
      <c r="P365" s="82"/>
      <c r="Q365" s="83"/>
      <c r="R365" s="84"/>
      <c r="S365" s="85"/>
      <c r="T365" s="88"/>
      <c r="U365" s="302"/>
      <c r="V365" s="195"/>
      <c r="W365" s="77"/>
      <c r="X365" s="197"/>
      <c r="Y365" s="214"/>
      <c r="Z365" s="217"/>
      <c r="AA365" s="214"/>
      <c r="AB365" s="214"/>
      <c r="AC365" s="214"/>
      <c r="AD365" s="214"/>
      <c r="AE365" s="214"/>
      <c r="AF365" s="214"/>
      <c r="AG365" s="214"/>
      <c r="AH365" s="214"/>
      <c r="AI365" s="214"/>
      <c r="AJ365" s="214"/>
      <c r="AK365" s="214"/>
      <c r="AL365" s="214"/>
      <c r="AM365" s="214"/>
      <c r="AN365" s="214"/>
      <c r="AO365" s="214"/>
      <c r="AP365" s="214"/>
      <c r="AQ365" s="214"/>
      <c r="AR365" s="214"/>
      <c r="AS365" s="214"/>
      <c r="AT365" s="214"/>
      <c r="AU365" s="214"/>
      <c r="AV365" s="214"/>
      <c r="AW365" s="214"/>
      <c r="AX365" s="214"/>
      <c r="AY365" s="214"/>
      <c r="AZ365" s="214"/>
      <c r="BA365" s="214"/>
      <c r="BB365" s="214"/>
      <c r="BC365" s="214"/>
      <c r="BD365" s="214"/>
      <c r="BE365" s="214"/>
      <c r="BF365" s="214"/>
      <c r="BG365" s="214"/>
      <c r="BH365" s="214"/>
      <c r="BI365" s="214"/>
      <c r="BJ365" s="214"/>
      <c r="BK365" s="214"/>
      <c r="BL365" s="214"/>
      <c r="BM365" s="214"/>
      <c r="BN365" s="214"/>
      <c r="BO365" s="214"/>
      <c r="BP365" s="214"/>
      <c r="BQ365" s="214"/>
      <c r="BR365" s="214"/>
      <c r="BS365" s="214"/>
      <c r="BT365" s="214"/>
      <c r="BU365" s="214"/>
      <c r="BV365" s="214"/>
      <c r="BW365" s="214"/>
      <c r="BX365" s="214"/>
      <c r="BY365" s="214"/>
      <c r="BZ365" s="214"/>
      <c r="CA365" s="214"/>
      <c r="CB365" s="214"/>
      <c r="CC365" s="214"/>
      <c r="CD365" s="214"/>
      <c r="CE365" s="214"/>
      <c r="CF365" s="214"/>
      <c r="CG365" s="214"/>
      <c r="CH365" s="214"/>
    </row>
    <row r="366" spans="1:86" s="1" customFormat="1" ht="27.95" customHeight="1" x14ac:dyDescent="0.2">
      <c r="A366" s="364"/>
      <c r="B366" s="249"/>
      <c r="C366" s="526" t="s">
        <v>738</v>
      </c>
      <c r="D366" s="774"/>
      <c r="E366" s="775"/>
      <c r="F366" s="775"/>
      <c r="G366" s="775"/>
      <c r="H366" s="775"/>
      <c r="I366" s="775"/>
      <c r="J366" s="775"/>
      <c r="K366" s="775"/>
      <c r="L366" s="775"/>
      <c r="M366" s="775"/>
      <c r="N366" s="775"/>
      <c r="O366" s="775"/>
      <c r="P366" s="775"/>
      <c r="Q366" s="775"/>
      <c r="R366" s="775"/>
      <c r="S366" s="775"/>
      <c r="T366" s="775"/>
      <c r="U366" s="775"/>
      <c r="V366" s="965"/>
      <c r="W366" s="77"/>
      <c r="X366" s="197"/>
      <c r="Y366" s="214"/>
      <c r="Z366" s="217"/>
      <c r="AA366" s="214"/>
      <c r="AB366" s="214"/>
      <c r="AC366" s="214"/>
      <c r="AD366" s="214"/>
      <c r="AE366" s="214"/>
      <c r="AF366" s="214"/>
      <c r="AG366" s="214"/>
      <c r="AH366" s="214"/>
      <c r="AI366" s="214"/>
      <c r="AJ366" s="214"/>
      <c r="AK366" s="214"/>
      <c r="AL366" s="214"/>
      <c r="AM366" s="214"/>
      <c r="AN366" s="214"/>
      <c r="AO366" s="214"/>
      <c r="AP366" s="214"/>
      <c r="AQ366" s="214"/>
      <c r="AR366" s="214"/>
      <c r="AS366" s="214"/>
      <c r="AT366" s="214"/>
      <c r="AU366" s="214"/>
      <c r="AV366" s="214"/>
      <c r="AW366" s="214"/>
      <c r="AX366" s="214"/>
      <c r="AY366" s="214"/>
      <c r="AZ366" s="214"/>
      <c r="BA366" s="214"/>
      <c r="BB366" s="214"/>
      <c r="BC366" s="214"/>
      <c r="BD366" s="214"/>
      <c r="BE366" s="214"/>
      <c r="BF366" s="214"/>
      <c r="BG366" s="214"/>
      <c r="BH366" s="214"/>
      <c r="BI366" s="214"/>
      <c r="BJ366" s="214"/>
      <c r="BK366" s="214"/>
      <c r="BL366" s="214"/>
      <c r="BM366" s="214"/>
      <c r="BN366" s="214"/>
      <c r="BO366" s="214"/>
      <c r="BP366" s="214"/>
      <c r="BQ366" s="214"/>
      <c r="BR366" s="214"/>
      <c r="BS366" s="214"/>
      <c r="BT366" s="214"/>
      <c r="BU366" s="214"/>
      <c r="BV366" s="214"/>
      <c r="BW366" s="214"/>
      <c r="BX366" s="214"/>
      <c r="BY366" s="214"/>
      <c r="BZ366" s="214"/>
      <c r="CA366" s="214"/>
      <c r="CB366" s="214"/>
      <c r="CC366" s="214"/>
      <c r="CD366" s="214"/>
      <c r="CE366" s="214"/>
      <c r="CF366" s="214"/>
      <c r="CG366" s="214"/>
      <c r="CH366" s="214"/>
    </row>
    <row r="367" spans="1:86" s="1" customFormat="1" ht="27.95" customHeight="1" x14ac:dyDescent="0.2">
      <c r="A367" s="364"/>
      <c r="B367" s="249" t="s">
        <v>504</v>
      </c>
      <c r="C367" s="122" t="s">
        <v>812</v>
      </c>
      <c r="D367" s="666"/>
      <c r="E367" s="667"/>
      <c r="F367" s="666"/>
      <c r="G367" s="667"/>
      <c r="H367" s="666"/>
      <c r="I367" s="667"/>
      <c r="J367" s="666"/>
      <c r="K367" s="667"/>
      <c r="L367" s="666"/>
      <c r="M367" s="667"/>
      <c r="N367" s="666"/>
      <c r="O367" s="667"/>
      <c r="P367" s="666"/>
      <c r="Q367" s="667"/>
      <c r="R367" s="666"/>
      <c r="S367" s="667"/>
      <c r="T367" s="418"/>
      <c r="U367" s="116">
        <f>IF(OR(D367="s",F367="s",H367="s",J367="s",L367="s",N367="s",P367="s",R367="s"), 0, IF(OR(D367="a",F367="a",H367="a",J367="a",L367="a",N367="a",P367="a",R367="a"),V367,0))</f>
        <v>0</v>
      </c>
      <c r="V367" s="363">
        <f>IF(T367="na",0,10)</f>
        <v>10</v>
      </c>
      <c r="W367" s="77">
        <f>IF((COUNTIF(D367:S367,"a")+COUNTIF(D367:S367,"s")+COUNTIF(T367,"na"))&gt;0,IF((COUNTIF(D371:S371,"a")+COUNTIF(D371:S371,"s")),0,COUNTIF(D367:S367,"a")+COUNTIF(D367:S367,"s")+COUNTIF(T367,"na")),COUNTIF(D367:S367,"a")+COUNTIF(D367:S367,"s"))</f>
        <v>0</v>
      </c>
      <c r="X367" s="243"/>
      <c r="Y367" s="214"/>
      <c r="Z367" s="217" t="s">
        <v>31</v>
      </c>
      <c r="AA367" s="214"/>
      <c r="AB367" s="214"/>
      <c r="AC367" s="214"/>
      <c r="AD367" s="214"/>
      <c r="AE367" s="214"/>
      <c r="AF367" s="214"/>
      <c r="AG367" s="214"/>
      <c r="AH367" s="214"/>
      <c r="AI367" s="214"/>
      <c r="AJ367" s="214"/>
      <c r="AK367" s="214"/>
      <c r="AL367" s="214"/>
      <c r="AM367" s="214"/>
      <c r="AN367" s="214"/>
      <c r="AO367" s="214"/>
      <c r="AP367" s="214"/>
      <c r="AQ367" s="214"/>
      <c r="AR367" s="214"/>
      <c r="AS367" s="214"/>
      <c r="AT367" s="214"/>
      <c r="AU367" s="214"/>
      <c r="AV367" s="214"/>
      <c r="AW367" s="214"/>
      <c r="AX367" s="214"/>
      <c r="AY367" s="214"/>
      <c r="AZ367" s="214"/>
      <c r="BA367" s="214"/>
      <c r="BB367" s="214"/>
      <c r="BC367" s="214"/>
      <c r="BD367" s="214"/>
      <c r="BE367" s="214"/>
      <c r="BF367" s="214"/>
      <c r="BG367" s="214"/>
      <c r="BH367" s="214"/>
      <c r="BI367" s="214"/>
      <c r="BJ367" s="214"/>
      <c r="BK367" s="214"/>
      <c r="BL367" s="214"/>
      <c r="BM367" s="214"/>
      <c r="BN367" s="214"/>
      <c r="BO367" s="214"/>
      <c r="BP367" s="214"/>
      <c r="BQ367" s="214"/>
      <c r="BR367" s="214"/>
      <c r="BS367" s="214"/>
      <c r="BT367" s="214"/>
      <c r="BU367" s="214"/>
      <c r="BV367" s="214"/>
      <c r="BW367" s="214"/>
      <c r="BX367" s="214"/>
      <c r="BY367" s="214"/>
      <c r="BZ367" s="214"/>
      <c r="CA367" s="214"/>
      <c r="CB367" s="214"/>
      <c r="CC367" s="214"/>
      <c r="CD367" s="214"/>
      <c r="CE367" s="214"/>
      <c r="CF367" s="214"/>
      <c r="CG367" s="214"/>
      <c r="CH367" s="214"/>
    </row>
    <row r="368" spans="1:86" s="1" customFormat="1" ht="45" customHeight="1" x14ac:dyDescent="0.2">
      <c r="A368" s="364"/>
      <c r="B368" s="241" t="s">
        <v>505</v>
      </c>
      <c r="C368" s="126" t="s">
        <v>813</v>
      </c>
      <c r="D368" s="666"/>
      <c r="E368" s="667"/>
      <c r="F368" s="666"/>
      <c r="G368" s="667"/>
      <c r="H368" s="666"/>
      <c r="I368" s="667"/>
      <c r="J368" s="666"/>
      <c r="K368" s="667"/>
      <c r="L368" s="666"/>
      <c r="M368" s="667"/>
      <c r="N368" s="666"/>
      <c r="O368" s="667"/>
      <c r="P368" s="666"/>
      <c r="Q368" s="667"/>
      <c r="R368" s="666"/>
      <c r="S368" s="667"/>
      <c r="T368" s="432"/>
      <c r="U368" s="116">
        <f>IF(OR(D368="s",F368="s",H368="s",J368="s",L368="s",N368="s",P368="s",R368="s"), 0, IF(OR(D368="a",F368="a",H368="a",J368="a",L368="a",N368="a",P368="a",R368="a"),V368,0))</f>
        <v>0</v>
      </c>
      <c r="V368" s="363">
        <f>IF(T367="na",0,10)</f>
        <v>10</v>
      </c>
      <c r="W368" s="77">
        <f>IF((COUNTIF(D368:S368,"a")+COUNTIF(D368:S368,"s")+COUNTIF(T367,"na"))&gt;0,IF((COUNTIF(D371:S371,"a")+COUNTIF(D371:S371,"s")),0,COUNTIF(D368:S368,"a")+COUNTIF(D368:S368,"s")+COUNTIF(T367,"na")),COUNTIF(D368:S368,"a")+COUNTIF(D368:S368,"s"))</f>
        <v>0</v>
      </c>
      <c r="X368" s="243"/>
      <c r="Y368" s="214"/>
      <c r="Z368" s="217" t="s">
        <v>31</v>
      </c>
      <c r="AA368" s="214"/>
      <c r="AB368" s="214"/>
      <c r="AC368" s="214"/>
      <c r="AD368" s="214"/>
      <c r="AE368" s="214"/>
      <c r="AF368" s="214"/>
      <c r="AG368" s="214"/>
      <c r="AH368" s="214"/>
      <c r="AI368" s="214"/>
      <c r="AJ368" s="214"/>
      <c r="AK368" s="214"/>
      <c r="AL368" s="214"/>
      <c r="AM368" s="214"/>
      <c r="AN368" s="214"/>
      <c r="AO368" s="214"/>
      <c r="AP368" s="214"/>
      <c r="AQ368" s="214"/>
      <c r="AR368" s="214"/>
      <c r="AS368" s="214"/>
      <c r="AT368" s="214"/>
      <c r="AU368" s="214"/>
      <c r="AV368" s="214"/>
      <c r="AW368" s="214"/>
      <c r="AX368" s="214"/>
      <c r="AY368" s="214"/>
      <c r="AZ368" s="214"/>
      <c r="BA368" s="214"/>
      <c r="BB368" s="214"/>
      <c r="BC368" s="214"/>
      <c r="BD368" s="214"/>
      <c r="BE368" s="214"/>
      <c r="BF368" s="214"/>
      <c r="BG368" s="214"/>
      <c r="BH368" s="214"/>
      <c r="BI368" s="214"/>
      <c r="BJ368" s="214"/>
      <c r="BK368" s="214"/>
      <c r="BL368" s="214"/>
      <c r="BM368" s="214"/>
      <c r="BN368" s="214"/>
      <c r="BO368" s="214"/>
      <c r="BP368" s="214"/>
      <c r="BQ368" s="214"/>
      <c r="BR368" s="214"/>
      <c r="BS368" s="214"/>
      <c r="BT368" s="214"/>
      <c r="BU368" s="214"/>
      <c r="BV368" s="214"/>
      <c r="BW368" s="214"/>
      <c r="BX368" s="214"/>
      <c r="BY368" s="214"/>
      <c r="BZ368" s="214"/>
      <c r="CA368" s="214"/>
      <c r="CB368" s="214"/>
      <c r="CC368" s="214"/>
      <c r="CD368" s="214"/>
      <c r="CE368" s="214"/>
      <c r="CF368" s="214"/>
      <c r="CG368" s="214"/>
      <c r="CH368" s="214"/>
    </row>
    <row r="369" spans="1:86" s="1" customFormat="1" ht="45" customHeight="1" x14ac:dyDescent="0.2">
      <c r="A369" s="364"/>
      <c r="B369" s="241" t="s">
        <v>510</v>
      </c>
      <c r="C369" s="126" t="s">
        <v>814</v>
      </c>
      <c r="D369" s="666"/>
      <c r="E369" s="667"/>
      <c r="F369" s="666"/>
      <c r="G369" s="667"/>
      <c r="H369" s="666"/>
      <c r="I369" s="667"/>
      <c r="J369" s="666"/>
      <c r="K369" s="667"/>
      <c r="L369" s="666"/>
      <c r="M369" s="667"/>
      <c r="N369" s="666"/>
      <c r="O369" s="667"/>
      <c r="P369" s="666"/>
      <c r="Q369" s="667"/>
      <c r="R369" s="666"/>
      <c r="S369" s="667"/>
      <c r="T369" s="432"/>
      <c r="U369" s="116">
        <f>IF(OR(D369="s",F369="s",H369="s",J369="s",L369="s",N369="s",P369="s",R369="s"), 0, IF(OR(D369="a",F369="a",H369="a",J369="a",L369="a",N369="a",P369="a",R369="a"),V369,0))</f>
        <v>0</v>
      </c>
      <c r="V369" s="363">
        <f>IF(T367="na",0,10)</f>
        <v>10</v>
      </c>
      <c r="W369" s="77">
        <f>IF((COUNTIF(D369:S369,"a")+COUNTIF(D369:S369,"s")+COUNTIF(T367,"na"))&gt;0,IF((COUNTIF(D371:S371,"a")+COUNTIF(D371:S371,"s")),0,COUNTIF(D369:S369,"a")+COUNTIF(D369:S369,"s")+COUNTIF(T367,"na")),COUNTIF(D369:S369,"a")+COUNTIF(D369:S369,"s"))</f>
        <v>0</v>
      </c>
      <c r="X369" s="243"/>
      <c r="Y369" s="214"/>
      <c r="Z369" s="217"/>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214"/>
      <c r="AY369" s="214"/>
      <c r="AZ369" s="214"/>
      <c r="BA369" s="214"/>
      <c r="BB369" s="214"/>
      <c r="BC369" s="214"/>
      <c r="BD369" s="214"/>
      <c r="BE369" s="214"/>
      <c r="BF369" s="214"/>
      <c r="BG369" s="214"/>
      <c r="BH369" s="214"/>
      <c r="BI369" s="214"/>
      <c r="BJ369" s="214"/>
      <c r="BK369" s="214"/>
      <c r="BL369" s="214"/>
      <c r="BM369" s="214"/>
      <c r="BN369" s="214"/>
      <c r="BO369" s="214"/>
      <c r="BP369" s="214"/>
      <c r="BQ369" s="214"/>
      <c r="BR369" s="214"/>
      <c r="BS369" s="214"/>
      <c r="BT369" s="214"/>
      <c r="BU369" s="214"/>
      <c r="BV369" s="214"/>
      <c r="BW369" s="214"/>
      <c r="BX369" s="214"/>
      <c r="BY369" s="214"/>
      <c r="BZ369" s="214"/>
      <c r="CA369" s="214"/>
      <c r="CB369" s="214"/>
      <c r="CC369" s="214"/>
      <c r="CD369" s="214"/>
      <c r="CE369" s="214"/>
      <c r="CF369" s="214"/>
      <c r="CG369" s="214"/>
      <c r="CH369" s="214"/>
    </row>
    <row r="370" spans="1:86" s="1" customFormat="1" ht="27.75" customHeight="1" x14ac:dyDescent="0.2">
      <c r="A370" s="364"/>
      <c r="B370" s="241" t="s">
        <v>511</v>
      </c>
      <c r="C370" s="126" t="s">
        <v>512</v>
      </c>
      <c r="D370" s="666"/>
      <c r="E370" s="667"/>
      <c r="F370" s="666"/>
      <c r="G370" s="667"/>
      <c r="H370" s="666"/>
      <c r="I370" s="667"/>
      <c r="J370" s="666"/>
      <c r="K370" s="667"/>
      <c r="L370" s="666"/>
      <c r="M370" s="667"/>
      <c r="N370" s="666"/>
      <c r="O370" s="667"/>
      <c r="P370" s="666"/>
      <c r="Q370" s="667"/>
      <c r="R370" s="666"/>
      <c r="S370" s="667"/>
      <c r="T370" s="432"/>
      <c r="U370" s="116">
        <f>IF(OR(D370="s",F370="s",H370="s",J370="s",L370="s",N370="s",P370="s",R370="s"), 0, IF(OR(D370="a",F370="a",H370="a",J370="a",L370="a",N370="a",P370="a",R370="a"),V370,0))</f>
        <v>0</v>
      </c>
      <c r="V370" s="363">
        <f>IF(T367="na",0,5)</f>
        <v>5</v>
      </c>
      <c r="W370" s="77">
        <f>IF((COUNTIF(D370:S370,"a")+COUNTIF(D370:S370,"s")+COUNTIF(T367,"na"))&gt;0,IF((COUNTIF(D371:S371,"a")+COUNTIF(D371:S371,"s")),0,COUNTIF(D370:S370,"a")+COUNTIF(D370:S370,"s")+COUNTIF(T367,"na")),COUNTIF(D370:S370,"a")+COUNTIF(D370:S370,"s"))</f>
        <v>0</v>
      </c>
      <c r="X370" s="243"/>
      <c r="Y370" s="214"/>
      <c r="Z370" s="217"/>
      <c r="AA370" s="214"/>
      <c r="AB370" s="214"/>
      <c r="AC370" s="214"/>
      <c r="AD370" s="214"/>
      <c r="AE370" s="214"/>
      <c r="AF370" s="214"/>
      <c r="AG370" s="214"/>
      <c r="AH370" s="214"/>
      <c r="AI370" s="214"/>
      <c r="AJ370" s="214"/>
      <c r="AK370" s="214"/>
      <c r="AL370" s="214"/>
      <c r="AM370" s="214"/>
      <c r="AN370" s="214"/>
      <c r="AO370" s="214"/>
      <c r="AP370" s="214"/>
      <c r="AQ370" s="214"/>
      <c r="AR370" s="214"/>
      <c r="AS370" s="214"/>
      <c r="AT370" s="214"/>
      <c r="AU370" s="214"/>
      <c r="AV370" s="214"/>
      <c r="AW370" s="214"/>
      <c r="AX370" s="214"/>
      <c r="AY370" s="214"/>
      <c r="AZ370" s="214"/>
      <c r="BA370" s="214"/>
      <c r="BB370" s="214"/>
      <c r="BC370" s="214"/>
      <c r="BD370" s="214"/>
      <c r="BE370" s="214"/>
      <c r="BF370" s="214"/>
      <c r="BG370" s="214"/>
      <c r="BH370" s="214"/>
      <c r="BI370" s="214"/>
      <c r="BJ370" s="214"/>
      <c r="BK370" s="214"/>
      <c r="BL370" s="214"/>
      <c r="BM370" s="214"/>
      <c r="BN370" s="214"/>
      <c r="BO370" s="214"/>
      <c r="BP370" s="214"/>
      <c r="BQ370" s="214"/>
      <c r="BR370" s="214"/>
      <c r="BS370" s="214"/>
      <c r="BT370" s="214"/>
      <c r="BU370" s="214"/>
      <c r="BV370" s="214"/>
      <c r="BW370" s="214"/>
      <c r="BX370" s="214"/>
      <c r="BY370" s="214"/>
      <c r="BZ370" s="214"/>
      <c r="CA370" s="214"/>
      <c r="CB370" s="214"/>
      <c r="CC370" s="214"/>
      <c r="CD370" s="214"/>
      <c r="CE370" s="214"/>
      <c r="CF370" s="214"/>
      <c r="CG370" s="214"/>
      <c r="CH370" s="214"/>
    </row>
    <row r="371" spans="1:86" s="1" customFormat="1" ht="67.5" customHeight="1" x14ac:dyDescent="0.2">
      <c r="A371" s="364" t="s">
        <v>337</v>
      </c>
      <c r="B371" s="461" t="s">
        <v>1093</v>
      </c>
      <c r="C371" s="637" t="s">
        <v>1094</v>
      </c>
      <c r="D371" s="666"/>
      <c r="E371" s="667"/>
      <c r="F371" s="666"/>
      <c r="G371" s="667"/>
      <c r="H371" s="666"/>
      <c r="I371" s="667"/>
      <c r="J371" s="666"/>
      <c r="K371" s="667"/>
      <c r="L371" s="666"/>
      <c r="M371" s="667"/>
      <c r="N371" s="666"/>
      <c r="O371" s="667"/>
      <c r="P371" s="666"/>
      <c r="Q371" s="667"/>
      <c r="R371" s="666"/>
      <c r="S371" s="667"/>
      <c r="T371" s="432"/>
      <c r="U371" s="638">
        <f>IF(OR(D371="s",F371="s",H371="s",J371="s",L371="s",N371="s",P371="s",R371="s"), 0, IF(OR(D371="a",F371="a",H371="a",J371="a",L371="a",N371="a",P371="a",R371="a"),V371,0))</f>
        <v>0</v>
      </c>
      <c r="V371" s="363">
        <f>IF(T367="na",0,35)</f>
        <v>35</v>
      </c>
      <c r="W371" s="77">
        <f>IF((COUNTIF(D371:S371,"a")+COUNTIF(D371:S371,"s"))&gt;0,IF((COUNTIF(D367:S370,"a")+COUNTIF(D367:S370,"s")+COUNTIF(T367,"na")),0,COUNTIF(D371:S371,"a")+COUNTIF(D371:S371,"s")),COUNTIF(D371:S371,"a")+COUNTIF(D371:S371,"s"))</f>
        <v>0</v>
      </c>
      <c r="X371" s="243"/>
      <c r="Y371" s="214"/>
      <c r="Z371" s="217"/>
      <c r="AA371" s="214"/>
      <c r="AB371" s="214"/>
      <c r="AC371" s="214"/>
      <c r="AD371" s="214"/>
      <c r="AE371" s="214"/>
      <c r="AF371" s="214"/>
      <c r="AG371" s="214"/>
      <c r="AH371" s="214"/>
      <c r="AI371" s="214"/>
      <c r="AJ371" s="214"/>
      <c r="AK371" s="214"/>
      <c r="AL371" s="214"/>
      <c r="AM371" s="214"/>
      <c r="AN371" s="214"/>
      <c r="AO371" s="214"/>
      <c r="AP371" s="214"/>
      <c r="AQ371" s="214"/>
      <c r="AR371" s="214"/>
      <c r="AS371" s="214"/>
      <c r="AT371" s="214"/>
      <c r="AU371" s="214"/>
      <c r="AV371" s="214"/>
      <c r="AW371" s="214"/>
      <c r="AX371" s="214"/>
      <c r="AY371" s="214"/>
      <c r="AZ371" s="214"/>
      <c r="BA371" s="214"/>
      <c r="BB371" s="214"/>
      <c r="BC371" s="214"/>
      <c r="BD371" s="214"/>
      <c r="BE371" s="214"/>
      <c r="BF371" s="214"/>
      <c r="BG371" s="214"/>
      <c r="BH371" s="214"/>
      <c r="BI371" s="214"/>
      <c r="BJ371" s="214"/>
      <c r="BK371" s="214"/>
      <c r="BL371" s="214"/>
      <c r="BM371" s="214"/>
      <c r="BN371" s="214"/>
      <c r="BO371" s="214"/>
      <c r="BP371" s="214"/>
      <c r="BQ371" s="214"/>
      <c r="BR371" s="214"/>
      <c r="BS371" s="214"/>
      <c r="BT371" s="214"/>
      <c r="BU371" s="214"/>
      <c r="BV371" s="214"/>
      <c r="BW371" s="214"/>
      <c r="BX371" s="214"/>
      <c r="BY371" s="214"/>
      <c r="BZ371" s="214"/>
      <c r="CA371" s="214"/>
      <c r="CB371" s="214"/>
      <c r="CC371" s="214"/>
      <c r="CD371" s="214"/>
      <c r="CE371" s="214"/>
      <c r="CF371" s="214"/>
      <c r="CG371" s="214"/>
      <c r="CH371" s="214"/>
    </row>
    <row r="372" spans="1:86" s="1" customFormat="1" ht="27.95" customHeight="1" x14ac:dyDescent="0.2">
      <c r="A372" s="364"/>
      <c r="B372" s="249"/>
      <c r="C372" s="526" t="s">
        <v>513</v>
      </c>
      <c r="D372" s="966"/>
      <c r="E372" s="779"/>
      <c r="F372" s="779"/>
      <c r="G372" s="779"/>
      <c r="H372" s="779"/>
      <c r="I372" s="779"/>
      <c r="J372" s="779"/>
      <c r="K372" s="779"/>
      <c r="L372" s="779"/>
      <c r="M372" s="779"/>
      <c r="N372" s="779"/>
      <c r="O372" s="779"/>
      <c r="P372" s="779"/>
      <c r="Q372" s="779"/>
      <c r="R372" s="779"/>
      <c r="S372" s="779"/>
      <c r="T372" s="779"/>
      <c r="U372" s="779"/>
      <c r="V372" s="919"/>
      <c r="W372" s="77"/>
      <c r="X372" s="197"/>
      <c r="Y372" s="214"/>
      <c r="Z372" s="217"/>
      <c r="AA372" s="214"/>
      <c r="AB372" s="214"/>
      <c r="AC372" s="214"/>
      <c r="AD372" s="214"/>
      <c r="AE372" s="214"/>
      <c r="AF372" s="214"/>
      <c r="AG372" s="214"/>
      <c r="AH372" s="214"/>
      <c r="AI372" s="214"/>
      <c r="AJ372" s="214"/>
      <c r="AK372" s="214"/>
      <c r="AL372" s="214"/>
      <c r="AM372" s="214"/>
      <c r="AN372" s="214"/>
      <c r="AO372" s="214"/>
      <c r="AP372" s="214"/>
      <c r="AQ372" s="214"/>
      <c r="AR372" s="214"/>
      <c r="AS372" s="214"/>
      <c r="AT372" s="214"/>
      <c r="AU372" s="214"/>
      <c r="AV372" s="214"/>
      <c r="AW372" s="214"/>
      <c r="AX372" s="214"/>
      <c r="AY372" s="214"/>
      <c r="AZ372" s="214"/>
      <c r="BA372" s="214"/>
      <c r="BB372" s="214"/>
      <c r="BC372" s="214"/>
      <c r="BD372" s="214"/>
      <c r="BE372" s="214"/>
      <c r="BF372" s="214"/>
      <c r="BG372" s="214"/>
      <c r="BH372" s="214"/>
      <c r="BI372" s="214"/>
      <c r="BJ372" s="214"/>
      <c r="BK372" s="214"/>
      <c r="BL372" s="214"/>
      <c r="BM372" s="214"/>
      <c r="BN372" s="214"/>
      <c r="BO372" s="214"/>
      <c r="BP372" s="214"/>
      <c r="BQ372" s="214"/>
      <c r="BR372" s="214"/>
      <c r="BS372" s="214"/>
      <c r="BT372" s="214"/>
      <c r="BU372" s="214"/>
      <c r="BV372" s="214"/>
      <c r="BW372" s="214"/>
      <c r="BX372" s="214"/>
      <c r="BY372" s="214"/>
      <c r="BZ372" s="214"/>
      <c r="CA372" s="214"/>
      <c r="CB372" s="214"/>
      <c r="CC372" s="214"/>
      <c r="CD372" s="214"/>
      <c r="CE372" s="214"/>
      <c r="CF372" s="214"/>
      <c r="CG372" s="214"/>
      <c r="CH372" s="214"/>
    </row>
    <row r="373" spans="1:86" s="1" customFormat="1" ht="27.95" customHeight="1" thickBot="1" x14ac:dyDescent="0.25">
      <c r="A373" s="364"/>
      <c r="B373" s="249" t="s">
        <v>514</v>
      </c>
      <c r="C373" s="122" t="s">
        <v>515</v>
      </c>
      <c r="D373" s="666"/>
      <c r="E373" s="667"/>
      <c r="F373" s="666"/>
      <c r="G373" s="667"/>
      <c r="H373" s="666"/>
      <c r="I373" s="667"/>
      <c r="J373" s="666"/>
      <c r="K373" s="667"/>
      <c r="L373" s="666"/>
      <c r="M373" s="667"/>
      <c r="N373" s="666"/>
      <c r="O373" s="667"/>
      <c r="P373" s="666"/>
      <c r="Q373" s="667"/>
      <c r="R373" s="666"/>
      <c r="S373" s="667"/>
      <c r="T373" s="190"/>
      <c r="U373" s="116">
        <f>IF(OR(D373="s",F373="s",H373="s",J373="s",L373="s",N373="s",P373="s",R373="s"), 0, IF(OR(D373="a",F373="a",H373="a",J373="a",L373="a",N373="a",P373="a",R373="a"),V373,0))</f>
        <v>0</v>
      </c>
      <c r="V373" s="363">
        <v>20</v>
      </c>
      <c r="W373" s="77">
        <f>COUNTIF(D373:S373,"a")+COUNTIF(D373:S373,"s")</f>
        <v>0</v>
      </c>
      <c r="X373" s="243"/>
      <c r="Y373" s="214"/>
      <c r="Z373" s="217" t="s">
        <v>31</v>
      </c>
      <c r="AA373" s="214"/>
      <c r="AB373" s="214"/>
      <c r="AC373" s="214"/>
      <c r="AD373" s="214"/>
      <c r="AE373" s="214"/>
      <c r="AF373" s="214"/>
      <c r="AG373" s="214"/>
      <c r="AH373" s="214"/>
      <c r="AI373" s="214"/>
      <c r="AJ373" s="214"/>
      <c r="AK373" s="214"/>
      <c r="AL373" s="214"/>
      <c r="AM373" s="214"/>
      <c r="AN373" s="214"/>
      <c r="AO373" s="214"/>
      <c r="AP373" s="214"/>
      <c r="AQ373" s="214"/>
      <c r="AR373" s="214"/>
      <c r="AS373" s="214"/>
      <c r="AT373" s="214"/>
      <c r="AU373" s="214"/>
      <c r="AV373" s="214"/>
      <c r="AW373" s="214"/>
      <c r="AX373" s="214"/>
      <c r="AY373" s="214"/>
      <c r="AZ373" s="214"/>
      <c r="BA373" s="214"/>
      <c r="BB373" s="214"/>
      <c r="BC373" s="214"/>
      <c r="BD373" s="214"/>
      <c r="BE373" s="214"/>
      <c r="BF373" s="214"/>
      <c r="BG373" s="214"/>
      <c r="BH373" s="214"/>
      <c r="BI373" s="214"/>
      <c r="BJ373" s="214"/>
      <c r="BK373" s="214"/>
      <c r="BL373" s="214"/>
      <c r="BM373" s="214"/>
      <c r="BN373" s="214"/>
      <c r="BO373" s="214"/>
      <c r="BP373" s="214"/>
      <c r="BQ373" s="214"/>
      <c r="BR373" s="214"/>
      <c r="BS373" s="214"/>
      <c r="BT373" s="214"/>
      <c r="BU373" s="214"/>
      <c r="BV373" s="214"/>
      <c r="BW373" s="214"/>
      <c r="BX373" s="214"/>
      <c r="BY373" s="214"/>
      <c r="BZ373" s="214"/>
      <c r="CA373" s="214"/>
      <c r="CB373" s="214"/>
      <c r="CC373" s="214"/>
      <c r="CD373" s="214"/>
      <c r="CE373" s="214"/>
      <c r="CF373" s="214"/>
      <c r="CG373" s="214"/>
      <c r="CH373" s="214"/>
    </row>
    <row r="374" spans="1:86" s="1" customFormat="1" ht="21" customHeight="1" thickTop="1" thickBot="1" x14ac:dyDescent="0.25">
      <c r="A374" s="364"/>
      <c r="B374" s="449"/>
      <c r="C374" s="276"/>
      <c r="D374" s="656" t="s">
        <v>173</v>
      </c>
      <c r="E374" s="682"/>
      <c r="F374" s="682"/>
      <c r="G374" s="682"/>
      <c r="H374" s="682"/>
      <c r="I374" s="682"/>
      <c r="J374" s="682"/>
      <c r="K374" s="682"/>
      <c r="L374" s="682"/>
      <c r="M374" s="682"/>
      <c r="N374" s="682"/>
      <c r="O374" s="682"/>
      <c r="P374" s="682"/>
      <c r="Q374" s="682"/>
      <c r="R374" s="682"/>
      <c r="S374" s="682"/>
      <c r="T374" s="691"/>
      <c r="U374" s="183">
        <f>SUM(U367:U373)</f>
        <v>0</v>
      </c>
      <c r="V374" s="362">
        <f>SUM(V367:V370,V373)</f>
        <v>55</v>
      </c>
      <c r="W374" s="77"/>
      <c r="X374" s="197"/>
      <c r="Y374" s="214"/>
      <c r="Z374" s="217"/>
      <c r="AA374" s="214"/>
      <c r="AB374" s="214"/>
      <c r="AC374" s="214"/>
      <c r="AD374" s="214"/>
      <c r="AE374" s="214"/>
      <c r="AF374" s="214"/>
      <c r="AG374" s="214"/>
      <c r="AH374" s="214"/>
      <c r="AI374" s="214"/>
      <c r="AJ374" s="214"/>
      <c r="AK374" s="214"/>
      <c r="AL374" s="214"/>
      <c r="AM374" s="214"/>
      <c r="AN374" s="214"/>
      <c r="AO374" s="214"/>
      <c r="AP374" s="214"/>
      <c r="AQ374" s="214"/>
      <c r="AR374" s="214"/>
      <c r="AS374" s="214"/>
      <c r="AT374" s="214"/>
      <c r="AU374" s="214"/>
      <c r="AV374" s="214"/>
      <c r="AW374" s="214"/>
      <c r="AX374" s="214"/>
      <c r="AY374" s="214"/>
      <c r="AZ374" s="214"/>
      <c r="BA374" s="214"/>
      <c r="BB374" s="214"/>
      <c r="BC374" s="214"/>
      <c r="BD374" s="214"/>
      <c r="BE374" s="214"/>
      <c r="BF374" s="214"/>
      <c r="BG374" s="214"/>
      <c r="BH374" s="214"/>
      <c r="BI374" s="214"/>
      <c r="BJ374" s="214"/>
      <c r="BK374" s="214"/>
      <c r="BL374" s="214"/>
      <c r="BM374" s="214"/>
      <c r="BN374" s="214"/>
      <c r="BO374" s="214"/>
      <c r="BP374" s="214"/>
      <c r="BQ374" s="214"/>
      <c r="BR374" s="214"/>
      <c r="BS374" s="214"/>
      <c r="BT374" s="214"/>
      <c r="BU374" s="214"/>
      <c r="BV374" s="214"/>
      <c r="BW374" s="214"/>
      <c r="BX374" s="214"/>
      <c r="BY374" s="214"/>
      <c r="BZ374" s="214"/>
      <c r="CA374" s="214"/>
      <c r="CB374" s="214"/>
      <c r="CC374" s="214"/>
      <c r="CD374" s="214"/>
      <c r="CE374" s="214"/>
      <c r="CF374" s="214"/>
      <c r="CG374" s="214"/>
      <c r="CH374" s="214"/>
    </row>
    <row r="375" spans="1:86" s="1" customFormat="1" ht="21" customHeight="1" thickBot="1" x14ac:dyDescent="0.25">
      <c r="A375" s="355"/>
      <c r="B375" s="239"/>
      <c r="C375" s="450"/>
      <c r="D375" s="873"/>
      <c r="E375" s="659"/>
      <c r="F375" s="962">
        <v>20</v>
      </c>
      <c r="G375" s="963"/>
      <c r="H375" s="963"/>
      <c r="I375" s="963"/>
      <c r="J375" s="963"/>
      <c r="K375" s="963"/>
      <c r="L375" s="963"/>
      <c r="M375" s="963"/>
      <c r="N375" s="963"/>
      <c r="O375" s="963"/>
      <c r="P375" s="963"/>
      <c r="Q375" s="963"/>
      <c r="R375" s="963"/>
      <c r="S375" s="963"/>
      <c r="T375" s="963"/>
      <c r="U375" s="963"/>
      <c r="V375" s="964"/>
      <c r="W375" s="77"/>
      <c r="X375" s="197"/>
      <c r="Y375" s="214"/>
      <c r="Z375" s="217"/>
      <c r="AA375" s="214"/>
      <c r="AB375" s="214"/>
      <c r="AC375" s="214"/>
      <c r="AD375" s="214"/>
      <c r="AE375" s="214"/>
      <c r="AF375" s="214"/>
      <c r="AG375" s="214"/>
      <c r="AH375" s="214"/>
      <c r="AI375" s="214"/>
      <c r="AJ375" s="214"/>
      <c r="AK375" s="214"/>
      <c r="AL375" s="214"/>
      <c r="AM375" s="214"/>
      <c r="AN375" s="214"/>
      <c r="AO375" s="214"/>
      <c r="AP375" s="214"/>
      <c r="AQ375" s="214"/>
      <c r="AR375" s="214"/>
      <c r="AS375" s="214"/>
      <c r="AT375" s="214"/>
      <c r="AU375" s="214"/>
      <c r="AV375" s="214"/>
      <c r="AW375" s="214"/>
      <c r="AX375" s="214"/>
      <c r="AY375" s="214"/>
      <c r="AZ375" s="214"/>
      <c r="BA375" s="214"/>
      <c r="BB375" s="214"/>
      <c r="BC375" s="214"/>
      <c r="BD375" s="214"/>
      <c r="BE375" s="214"/>
      <c r="BF375" s="214"/>
      <c r="BG375" s="214"/>
      <c r="BH375" s="214"/>
      <c r="BI375" s="214"/>
      <c r="BJ375" s="214"/>
      <c r="BK375" s="214"/>
      <c r="BL375" s="214"/>
      <c r="BM375" s="214"/>
      <c r="BN375" s="214"/>
      <c r="BO375" s="214"/>
      <c r="BP375" s="214"/>
      <c r="BQ375" s="214"/>
      <c r="BR375" s="214"/>
      <c r="BS375" s="214"/>
      <c r="BT375" s="214"/>
      <c r="BU375" s="214"/>
      <c r="BV375" s="214"/>
      <c r="BW375" s="214"/>
      <c r="BX375" s="214"/>
      <c r="BY375" s="214"/>
      <c r="BZ375" s="214"/>
      <c r="CA375" s="214"/>
      <c r="CB375" s="214"/>
      <c r="CC375" s="214"/>
      <c r="CD375" s="214"/>
      <c r="CE375" s="214"/>
      <c r="CF375" s="214"/>
      <c r="CG375" s="214"/>
      <c r="CH375" s="214"/>
    </row>
    <row r="376" spans="1:86" s="1" customFormat="1" ht="30" customHeight="1" thickBot="1" x14ac:dyDescent="0.25">
      <c r="A376" s="353"/>
      <c r="B376" s="301" t="s">
        <v>506</v>
      </c>
      <c r="C376" s="169" t="s">
        <v>507</v>
      </c>
      <c r="D376" s="82"/>
      <c r="E376" s="83"/>
      <c r="F376" s="43"/>
      <c r="G376" s="67"/>
      <c r="H376" s="42"/>
      <c r="I376" s="54"/>
      <c r="J376" s="86"/>
      <c r="K376" s="85"/>
      <c r="L376" s="82"/>
      <c r="M376" s="83"/>
      <c r="N376" s="84"/>
      <c r="O376" s="85"/>
      <c r="P376" s="82"/>
      <c r="Q376" s="83"/>
      <c r="R376" s="84"/>
      <c r="S376" s="85"/>
      <c r="T376" s="88"/>
      <c r="U376" s="302"/>
      <c r="V376" s="195"/>
      <c r="W376" s="77"/>
      <c r="X376" s="197"/>
      <c r="Y376" s="214"/>
      <c r="Z376" s="217"/>
      <c r="AA376" s="214"/>
      <c r="AB376" s="474"/>
      <c r="AC376" s="214"/>
      <c r="AD376" s="214"/>
      <c r="AE376" s="214"/>
      <c r="AF376" s="214"/>
      <c r="AG376" s="214"/>
      <c r="AH376" s="214"/>
      <c r="AI376" s="214"/>
      <c r="AJ376" s="214"/>
      <c r="AK376" s="214"/>
      <c r="AL376" s="214"/>
      <c r="AM376" s="214"/>
      <c r="AN376" s="214"/>
      <c r="AO376" s="214"/>
      <c r="AP376" s="214"/>
      <c r="AQ376" s="214"/>
      <c r="AR376" s="214"/>
      <c r="AS376" s="214"/>
      <c r="AT376" s="214"/>
      <c r="AU376" s="214"/>
      <c r="AV376" s="214"/>
      <c r="AW376" s="214"/>
      <c r="AX376" s="214"/>
      <c r="AY376" s="214"/>
      <c r="AZ376" s="214"/>
      <c r="BA376" s="214"/>
      <c r="BB376" s="214"/>
      <c r="BC376" s="214"/>
      <c r="BD376" s="214"/>
      <c r="BE376" s="214"/>
      <c r="BF376" s="214"/>
      <c r="BG376" s="214"/>
      <c r="BH376" s="214"/>
      <c r="BI376" s="214"/>
      <c r="BJ376" s="214"/>
      <c r="BK376" s="214"/>
      <c r="BL376" s="214"/>
      <c r="BM376" s="214"/>
      <c r="BN376" s="214"/>
      <c r="BO376" s="214"/>
      <c r="BP376" s="214"/>
      <c r="BQ376" s="214"/>
      <c r="BR376" s="214"/>
      <c r="BS376" s="214"/>
      <c r="BT376" s="214"/>
      <c r="BU376" s="214"/>
      <c r="BV376" s="214"/>
      <c r="BW376" s="214"/>
      <c r="BX376" s="214"/>
      <c r="BY376" s="214"/>
      <c r="BZ376" s="214"/>
      <c r="CA376" s="214"/>
      <c r="CB376" s="214"/>
      <c r="CC376" s="214"/>
      <c r="CD376" s="214"/>
      <c r="CE376" s="214"/>
      <c r="CF376" s="214"/>
      <c r="CG376" s="214"/>
      <c r="CH376" s="214"/>
    </row>
    <row r="377" spans="1:86" s="1" customFormat="1" ht="27.95" customHeight="1" x14ac:dyDescent="0.2">
      <c r="A377" s="364"/>
      <c r="B377" s="442" t="s">
        <v>508</v>
      </c>
      <c r="C377" s="448" t="s">
        <v>516</v>
      </c>
      <c r="D377" s="641"/>
      <c r="E377" s="653"/>
      <c r="F377" s="641"/>
      <c r="G377" s="653"/>
      <c r="H377" s="641"/>
      <c r="I377" s="653"/>
      <c r="J377" s="641"/>
      <c r="K377" s="653"/>
      <c r="L377" s="641"/>
      <c r="M377" s="653"/>
      <c r="N377" s="641"/>
      <c r="O377" s="653"/>
      <c r="P377" s="641"/>
      <c r="Q377" s="653"/>
      <c r="R377" s="641"/>
      <c r="S377" s="653"/>
      <c r="T377" s="418"/>
      <c r="U377" s="111">
        <f>IF(OR(D377="s",F377="s",H377="s",J377="s",L377="s",N377="s",P377="s",R377="s"), 0, IF(OR(D377="a",F377="a",H377="a",J377="a",L377="a",N377="a",P377="a",R377="a"),V377,0))</f>
        <v>0</v>
      </c>
      <c r="V377" s="376">
        <v>15</v>
      </c>
      <c r="W377" s="77">
        <f>COUNTIF(D377:S377,"a")+COUNTIF(D377:S377,"s")+COUNTIF(T377,"na")</f>
        <v>0</v>
      </c>
      <c r="X377" s="243"/>
      <c r="Y377" s="214"/>
      <c r="Z377" s="217"/>
      <c r="AA377" s="214"/>
      <c r="AB377" s="474"/>
      <c r="AC377" s="214"/>
      <c r="AD377" s="214"/>
      <c r="AE377" s="214"/>
      <c r="AF377" s="214"/>
      <c r="AG377" s="214"/>
      <c r="AH377" s="214"/>
      <c r="AI377" s="214"/>
      <c r="AJ377" s="214"/>
      <c r="AK377" s="214"/>
      <c r="AL377" s="214"/>
      <c r="AM377" s="214"/>
      <c r="AN377" s="214"/>
      <c r="AO377" s="214"/>
      <c r="AP377" s="214"/>
      <c r="AQ377" s="214"/>
      <c r="AR377" s="214"/>
      <c r="AS377" s="214"/>
      <c r="AT377" s="214"/>
      <c r="AU377" s="214"/>
      <c r="AV377" s="214"/>
      <c r="AW377" s="214"/>
      <c r="AX377" s="214"/>
      <c r="AY377" s="214"/>
      <c r="AZ377" s="214"/>
      <c r="BA377" s="214"/>
      <c r="BB377" s="214"/>
      <c r="BC377" s="214"/>
      <c r="BD377" s="214"/>
      <c r="BE377" s="214"/>
      <c r="BF377" s="214"/>
      <c r="BG377" s="214"/>
      <c r="BH377" s="214"/>
      <c r="BI377" s="214"/>
      <c r="BJ377" s="214"/>
      <c r="BK377" s="214"/>
      <c r="BL377" s="214"/>
      <c r="BM377" s="214"/>
      <c r="BN377" s="214"/>
      <c r="BO377" s="214"/>
      <c r="BP377" s="214"/>
      <c r="BQ377" s="214"/>
      <c r="BR377" s="214"/>
      <c r="BS377" s="214"/>
      <c r="BT377" s="214"/>
      <c r="BU377" s="214"/>
      <c r="BV377" s="214"/>
      <c r="BW377" s="214"/>
      <c r="BX377" s="214"/>
      <c r="BY377" s="214"/>
      <c r="BZ377" s="214"/>
      <c r="CA377" s="214"/>
      <c r="CB377" s="214"/>
      <c r="CC377" s="214"/>
      <c r="CD377" s="214"/>
      <c r="CE377" s="214"/>
      <c r="CF377" s="214"/>
      <c r="CG377" s="214"/>
      <c r="CH377" s="214"/>
    </row>
    <row r="378" spans="1:86" s="1" customFormat="1" ht="27.75" customHeight="1" thickBot="1" x14ac:dyDescent="0.25">
      <c r="A378" s="364"/>
      <c r="B378" s="249" t="s">
        <v>509</v>
      </c>
      <c r="C378" s="122" t="s">
        <v>517</v>
      </c>
      <c r="D378" s="666"/>
      <c r="E378" s="667"/>
      <c r="F378" s="666"/>
      <c r="G378" s="667"/>
      <c r="H378" s="666"/>
      <c r="I378" s="667"/>
      <c r="J378" s="666"/>
      <c r="K378" s="667"/>
      <c r="L378" s="666"/>
      <c r="M378" s="667"/>
      <c r="N378" s="666"/>
      <c r="O378" s="667"/>
      <c r="P378" s="666"/>
      <c r="Q378" s="667"/>
      <c r="R378" s="666"/>
      <c r="S378" s="667"/>
      <c r="T378" s="190"/>
      <c r="U378" s="116">
        <f>IF(OR(D378="s",F378="s",H378="s",J378="s",L378="s",N378="s",P378="s",R378="s"), 0, IF(OR(D378="a",F378="a",H378="a",J378="a",L378="a",N378="a",P378="a",R378="a"),V378,0))</f>
        <v>0</v>
      </c>
      <c r="V378" s="363">
        <v>10</v>
      </c>
      <c r="W378" s="77">
        <f>COUNTIF(D378:S378,"a")+COUNTIF(D378:S378,"s")</f>
        <v>0</v>
      </c>
      <c r="X378" s="243"/>
      <c r="Y378" s="214"/>
      <c r="Z378" s="217"/>
      <c r="AA378" s="214"/>
      <c r="AB378" s="474"/>
      <c r="AC378" s="214"/>
      <c r="AD378" s="214"/>
      <c r="AE378" s="214"/>
      <c r="AF378" s="214"/>
      <c r="AG378" s="214"/>
      <c r="AH378" s="214"/>
      <c r="AI378" s="214"/>
      <c r="AJ378" s="214"/>
      <c r="AK378" s="214"/>
      <c r="AL378" s="214"/>
      <c r="AM378" s="214"/>
      <c r="AN378" s="214"/>
      <c r="AO378" s="214"/>
      <c r="AP378" s="214"/>
      <c r="AQ378" s="214"/>
      <c r="AR378" s="214"/>
      <c r="AS378" s="214"/>
      <c r="AT378" s="214"/>
      <c r="AU378" s="214"/>
      <c r="AV378" s="214"/>
      <c r="AW378" s="214"/>
      <c r="AX378" s="214"/>
      <c r="AY378" s="214"/>
      <c r="AZ378" s="214"/>
      <c r="BA378" s="214"/>
      <c r="BB378" s="214"/>
      <c r="BC378" s="214"/>
      <c r="BD378" s="214"/>
      <c r="BE378" s="214"/>
      <c r="BF378" s="214"/>
      <c r="BG378" s="214"/>
      <c r="BH378" s="214"/>
      <c r="BI378" s="214"/>
      <c r="BJ378" s="214"/>
      <c r="BK378" s="214"/>
      <c r="BL378" s="214"/>
      <c r="BM378" s="214"/>
      <c r="BN378" s="214"/>
      <c r="BO378" s="214"/>
      <c r="BP378" s="214"/>
      <c r="BQ378" s="214"/>
      <c r="BR378" s="214"/>
      <c r="BS378" s="214"/>
      <c r="BT378" s="214"/>
      <c r="BU378" s="214"/>
      <c r="BV378" s="214"/>
      <c r="BW378" s="214"/>
      <c r="BX378" s="214"/>
      <c r="BY378" s="214"/>
      <c r="BZ378" s="214"/>
      <c r="CA378" s="214"/>
      <c r="CB378" s="214"/>
      <c r="CC378" s="214"/>
      <c r="CD378" s="214"/>
      <c r="CE378" s="214"/>
      <c r="CF378" s="214"/>
      <c r="CG378" s="214"/>
      <c r="CH378" s="214"/>
    </row>
    <row r="379" spans="1:86" s="1" customFormat="1" ht="21" customHeight="1" thickTop="1" thickBot="1" x14ac:dyDescent="0.25">
      <c r="A379" s="364"/>
      <c r="B379" s="449"/>
      <c r="C379" s="276"/>
      <c r="D379" s="656" t="s">
        <v>173</v>
      </c>
      <c r="E379" s="682"/>
      <c r="F379" s="682"/>
      <c r="G379" s="682"/>
      <c r="H379" s="682"/>
      <c r="I379" s="682"/>
      <c r="J379" s="682"/>
      <c r="K379" s="682"/>
      <c r="L379" s="682"/>
      <c r="M379" s="682"/>
      <c r="N379" s="682"/>
      <c r="O379" s="682"/>
      <c r="P379" s="682"/>
      <c r="Q379" s="682"/>
      <c r="R379" s="682"/>
      <c r="S379" s="682"/>
      <c r="T379" s="691"/>
      <c r="U379" s="35">
        <f>SUM(U377:U378)</f>
        <v>0</v>
      </c>
      <c r="V379" s="362">
        <f>SUM(V377:V378)</f>
        <v>25</v>
      </c>
      <c r="W379" s="77"/>
      <c r="X379" s="197"/>
      <c r="Y379" s="214"/>
      <c r="Z379" s="217"/>
      <c r="AA379" s="214"/>
      <c r="AB379" s="474"/>
      <c r="AC379" s="214"/>
      <c r="AD379" s="214"/>
      <c r="AE379" s="214"/>
      <c r="AF379" s="214"/>
      <c r="AG379" s="214"/>
      <c r="AH379" s="214"/>
      <c r="AI379" s="214"/>
      <c r="AJ379" s="214"/>
      <c r="AK379" s="214"/>
      <c r="AL379" s="214"/>
      <c r="AM379" s="214"/>
      <c r="AN379" s="214"/>
      <c r="AO379" s="214"/>
      <c r="AP379" s="214"/>
      <c r="AQ379" s="214"/>
      <c r="AR379" s="214"/>
      <c r="AS379" s="214"/>
      <c r="AT379" s="214"/>
      <c r="AU379" s="214"/>
      <c r="AV379" s="214"/>
      <c r="AW379" s="214"/>
      <c r="AX379" s="214"/>
      <c r="AY379" s="214"/>
      <c r="AZ379" s="214"/>
      <c r="BA379" s="214"/>
      <c r="BB379" s="214"/>
      <c r="BC379" s="214"/>
      <c r="BD379" s="214"/>
      <c r="BE379" s="214"/>
      <c r="BF379" s="214"/>
      <c r="BG379" s="214"/>
      <c r="BH379" s="214"/>
      <c r="BI379" s="214"/>
      <c r="BJ379" s="214"/>
      <c r="BK379" s="214"/>
      <c r="BL379" s="214"/>
      <c r="BM379" s="214"/>
      <c r="BN379" s="214"/>
      <c r="BO379" s="214"/>
      <c r="BP379" s="214"/>
      <c r="BQ379" s="214"/>
      <c r="BR379" s="214"/>
      <c r="BS379" s="214"/>
      <c r="BT379" s="214"/>
      <c r="BU379" s="214"/>
      <c r="BV379" s="214"/>
      <c r="BW379" s="214"/>
      <c r="BX379" s="214"/>
      <c r="BY379" s="214"/>
      <c r="BZ379" s="214"/>
      <c r="CA379" s="214"/>
      <c r="CB379" s="214"/>
      <c r="CC379" s="214"/>
      <c r="CD379" s="214"/>
      <c r="CE379" s="214"/>
      <c r="CF379" s="214"/>
      <c r="CG379" s="214"/>
      <c r="CH379" s="214"/>
    </row>
    <row r="380" spans="1:86" s="1" customFormat="1" ht="21" customHeight="1" thickBot="1" x14ac:dyDescent="0.25">
      <c r="A380" s="364"/>
      <c r="B380" s="239"/>
      <c r="C380" s="450"/>
      <c r="D380" s="873"/>
      <c r="E380" s="659"/>
      <c r="F380" s="955">
        <v>0</v>
      </c>
      <c r="G380" s="956"/>
      <c r="H380" s="956"/>
      <c r="I380" s="956"/>
      <c r="J380" s="956"/>
      <c r="K380" s="956"/>
      <c r="L380" s="956"/>
      <c r="M380" s="956"/>
      <c r="N380" s="956"/>
      <c r="O380" s="956"/>
      <c r="P380" s="956"/>
      <c r="Q380" s="956"/>
      <c r="R380" s="956"/>
      <c r="S380" s="956"/>
      <c r="T380" s="956"/>
      <c r="U380" s="956"/>
      <c r="V380" s="957"/>
      <c r="W380" s="77"/>
      <c r="X380" s="197"/>
      <c r="Y380" s="214"/>
      <c r="Z380" s="217"/>
      <c r="AA380" s="214"/>
      <c r="AB380" s="474"/>
      <c r="AC380" s="214"/>
      <c r="AD380" s="214"/>
      <c r="AE380" s="214"/>
      <c r="AF380" s="214"/>
      <c r="AG380" s="214"/>
      <c r="AH380" s="214"/>
      <c r="AI380" s="214"/>
      <c r="AJ380" s="214"/>
      <c r="AK380" s="214"/>
      <c r="AL380" s="214"/>
      <c r="AM380" s="214"/>
      <c r="AN380" s="214"/>
      <c r="AO380" s="214"/>
      <c r="AP380" s="214"/>
      <c r="AQ380" s="214"/>
      <c r="AR380" s="214"/>
      <c r="AS380" s="214"/>
      <c r="AT380" s="214"/>
      <c r="AU380" s="214"/>
      <c r="AV380" s="214"/>
      <c r="AW380" s="214"/>
      <c r="AX380" s="214"/>
      <c r="AY380" s="214"/>
      <c r="AZ380" s="214"/>
      <c r="BA380" s="214"/>
      <c r="BB380" s="214"/>
      <c r="BC380" s="214"/>
      <c r="BD380" s="214"/>
      <c r="BE380" s="214"/>
      <c r="BF380" s="214"/>
      <c r="BG380" s="214"/>
      <c r="BH380" s="214"/>
      <c r="BI380" s="214"/>
      <c r="BJ380" s="214"/>
      <c r="BK380" s="214"/>
      <c r="BL380" s="214"/>
      <c r="BM380" s="214"/>
      <c r="BN380" s="214"/>
      <c r="BO380" s="214"/>
      <c r="BP380" s="214"/>
      <c r="BQ380" s="214"/>
      <c r="BR380" s="214"/>
      <c r="BS380" s="214"/>
      <c r="BT380" s="214"/>
      <c r="BU380" s="214"/>
      <c r="BV380" s="214"/>
      <c r="BW380" s="214"/>
      <c r="BX380" s="214"/>
      <c r="BY380" s="214"/>
      <c r="BZ380" s="214"/>
      <c r="CA380" s="214"/>
      <c r="CB380" s="214"/>
      <c r="CC380" s="214"/>
      <c r="CD380" s="214"/>
      <c r="CE380" s="214"/>
      <c r="CF380" s="214"/>
      <c r="CG380" s="214"/>
      <c r="CH380" s="214"/>
    </row>
    <row r="381" spans="1:86" ht="30" customHeight="1" thickBot="1" x14ac:dyDescent="0.25">
      <c r="A381" s="364"/>
      <c r="B381" s="252" t="s">
        <v>327</v>
      </c>
      <c r="C381" s="175" t="s">
        <v>307</v>
      </c>
      <c r="D381" s="42" t="s">
        <v>395</v>
      </c>
      <c r="E381" s="54"/>
      <c r="F381" s="42" t="s">
        <v>395</v>
      </c>
      <c r="G381" s="180"/>
      <c r="H381" s="42" t="s">
        <v>395</v>
      </c>
      <c r="I381" s="54"/>
      <c r="J381" s="180"/>
      <c r="K381" s="180"/>
      <c r="L381" s="42"/>
      <c r="M381" s="54"/>
      <c r="N381" s="180"/>
      <c r="O381" s="67"/>
      <c r="P381" s="42"/>
      <c r="Q381" s="54"/>
      <c r="R381" s="84"/>
      <c r="S381" s="86"/>
      <c r="T381" s="194"/>
      <c r="U381" s="195"/>
      <c r="V381" s="195"/>
      <c r="Z381" s="217"/>
    </row>
    <row r="382" spans="1:86" s="1" customFormat="1" ht="48" customHeight="1" thickBot="1" x14ac:dyDescent="0.25">
      <c r="A382" s="353"/>
      <c r="B382" s="244"/>
      <c r="C382" s="186" t="s">
        <v>1049</v>
      </c>
      <c r="D382" s="958"/>
      <c r="E382" s="959"/>
      <c r="F382" s="959"/>
      <c r="G382" s="959"/>
      <c r="H382" s="959"/>
      <c r="I382" s="959"/>
      <c r="J382" s="959"/>
      <c r="K382" s="959"/>
      <c r="L382" s="959"/>
      <c r="M382" s="959"/>
      <c r="N382" s="959"/>
      <c r="O382" s="959"/>
      <c r="P382" s="959"/>
      <c r="Q382" s="959"/>
      <c r="R382" s="959"/>
      <c r="S382" s="959"/>
      <c r="T382" s="959"/>
      <c r="U382" s="959"/>
      <c r="V382" s="960"/>
      <c r="W382" s="77"/>
      <c r="X382" s="197"/>
      <c r="Y382" s="214"/>
      <c r="Z382" s="217"/>
      <c r="AA382" s="214"/>
      <c r="AB382" s="214"/>
      <c r="AC382" s="214"/>
      <c r="AD382" s="214"/>
      <c r="AE382" s="214"/>
      <c r="AF382" s="214"/>
      <c r="AG382" s="214"/>
      <c r="AH382" s="214"/>
      <c r="AI382" s="214"/>
      <c r="AJ382" s="214"/>
      <c r="AK382" s="214"/>
      <c r="AL382" s="214"/>
      <c r="AM382" s="214"/>
      <c r="AN382" s="214"/>
      <c r="AO382" s="214"/>
      <c r="AP382" s="214"/>
      <c r="AQ382" s="214"/>
      <c r="AR382" s="214"/>
      <c r="AS382" s="214"/>
      <c r="AT382" s="214"/>
      <c r="AU382" s="214"/>
      <c r="AV382" s="214"/>
      <c r="AW382" s="214"/>
      <c r="AX382" s="214"/>
      <c r="AY382" s="214"/>
      <c r="AZ382" s="214"/>
      <c r="BA382" s="214"/>
      <c r="BB382" s="214"/>
      <c r="BC382" s="214"/>
      <c r="BD382" s="214"/>
      <c r="BE382" s="214"/>
      <c r="BF382" s="214"/>
      <c r="BG382" s="214"/>
      <c r="BH382" s="214"/>
      <c r="BI382" s="214"/>
      <c r="BJ382" s="214"/>
      <c r="BK382" s="214"/>
      <c r="BL382" s="214"/>
      <c r="BM382" s="214"/>
      <c r="BN382" s="214"/>
      <c r="BO382" s="214"/>
      <c r="BP382" s="214"/>
      <c r="BQ382" s="214"/>
      <c r="BR382" s="214"/>
      <c r="BS382" s="214"/>
      <c r="BT382" s="214"/>
      <c r="BU382" s="214"/>
      <c r="BV382" s="214"/>
      <c r="BW382" s="214"/>
      <c r="BX382" s="214"/>
      <c r="BY382" s="214"/>
      <c r="BZ382" s="214"/>
      <c r="CA382" s="214"/>
      <c r="CB382" s="214"/>
      <c r="CC382" s="214"/>
      <c r="CD382" s="214"/>
      <c r="CE382" s="214"/>
      <c r="CF382" s="214"/>
      <c r="CG382" s="214"/>
      <c r="CH382" s="214"/>
    </row>
    <row r="383" spans="1:86" s="1" customFormat="1" ht="45" customHeight="1" x14ac:dyDescent="0.2">
      <c r="A383" s="364"/>
      <c r="B383" s="236" t="s">
        <v>326</v>
      </c>
      <c r="C383" s="142" t="s">
        <v>318</v>
      </c>
      <c r="D383" s="666"/>
      <c r="E383" s="667"/>
      <c r="F383" s="666"/>
      <c r="G383" s="667"/>
      <c r="H383" s="666"/>
      <c r="I383" s="667"/>
      <c r="J383" s="666"/>
      <c r="K383" s="667"/>
      <c r="L383" s="666"/>
      <c r="M383" s="667"/>
      <c r="N383" s="666"/>
      <c r="O383" s="667"/>
      <c r="P383" s="666"/>
      <c r="Q383" s="667"/>
      <c r="R383" s="666"/>
      <c r="S383" s="667"/>
      <c r="T383" s="418"/>
      <c r="U383" s="116">
        <f t="shared" ref="U383:U394" si="49">IF(OR(D383="s",F383="s",H383="s",J383="s",L383="s",N383="s",P383="s",R383="s"), 0, IF(OR(D383="a",F383="a",H383="a",J383="a",L383="a",N383="a",P383="a",R383="a"),V383,0))</f>
        <v>0</v>
      </c>
      <c r="V383" s="363">
        <f>IF(T383="na",0,5)</f>
        <v>5</v>
      </c>
      <c r="W383" s="77">
        <f>IF((COUNTIF(D383:S383,"a")+COUNTIF(D383:S383,"s"))&gt;0,IF((COUNTIF(D387:S391,"a")+COUNTIF(D387:S391,"s"))&gt;0,0,COUNTIF(D383:S383,"a")+COUNTIF(D383:S383,"s")+COUNTIF(T383,"na")),COUNTIF(D383:S383,"a")+COUNTIF(D383:S383,"s")+COUNTIF(T383,"na"))</f>
        <v>0</v>
      </c>
      <c r="X383" s="243"/>
      <c r="Y383" s="214"/>
      <c r="Z383" s="217" t="s">
        <v>31</v>
      </c>
      <c r="AA383" s="214"/>
      <c r="AB383" s="214"/>
      <c r="AC383" s="214"/>
      <c r="AD383" s="214"/>
      <c r="AE383" s="214"/>
      <c r="AF383" s="214"/>
      <c r="AG383" s="214"/>
      <c r="AH383" s="214"/>
      <c r="AI383" s="214"/>
      <c r="AJ383" s="214"/>
      <c r="AK383" s="214"/>
      <c r="AL383" s="214"/>
      <c r="AM383" s="214"/>
      <c r="AN383" s="214"/>
      <c r="AO383" s="214"/>
      <c r="AP383" s="214"/>
      <c r="AQ383" s="214"/>
      <c r="AR383" s="214"/>
      <c r="AS383" s="214"/>
      <c r="AT383" s="214"/>
      <c r="AU383" s="214"/>
      <c r="AV383" s="214"/>
      <c r="AW383" s="214"/>
      <c r="AX383" s="214"/>
      <c r="AY383" s="214"/>
      <c r="AZ383" s="214"/>
      <c r="BA383" s="214"/>
      <c r="BB383" s="214"/>
      <c r="BC383" s="214"/>
      <c r="BD383" s="214"/>
      <c r="BE383" s="214"/>
      <c r="BF383" s="214"/>
      <c r="BG383" s="214"/>
      <c r="BH383" s="214"/>
      <c r="BI383" s="214"/>
      <c r="BJ383" s="214"/>
      <c r="BK383" s="214"/>
      <c r="BL383" s="214"/>
      <c r="BM383" s="214"/>
      <c r="BN383" s="214"/>
      <c r="BO383" s="214"/>
      <c r="BP383" s="214"/>
      <c r="BQ383" s="214"/>
      <c r="BR383" s="214"/>
      <c r="BS383" s="214"/>
      <c r="BT383" s="214"/>
      <c r="BU383" s="214"/>
      <c r="BV383" s="214"/>
      <c r="BW383" s="214"/>
      <c r="BX383" s="214"/>
      <c r="BY383" s="214"/>
      <c r="BZ383" s="214"/>
      <c r="CA383" s="214"/>
      <c r="CB383" s="214"/>
      <c r="CC383" s="214"/>
      <c r="CD383" s="214"/>
      <c r="CE383" s="214"/>
      <c r="CF383" s="214"/>
      <c r="CG383" s="214"/>
      <c r="CH383" s="214"/>
    </row>
    <row r="384" spans="1:86" s="1" customFormat="1" ht="27.95" customHeight="1" x14ac:dyDescent="0.2">
      <c r="A384" s="364"/>
      <c r="B384" s="238" t="s">
        <v>325</v>
      </c>
      <c r="C384" s="136" t="s">
        <v>396</v>
      </c>
      <c r="D384" s="639"/>
      <c r="E384" s="663"/>
      <c r="F384" s="639"/>
      <c r="G384" s="663"/>
      <c r="H384" s="639"/>
      <c r="I384" s="663"/>
      <c r="J384" s="639"/>
      <c r="K384" s="663"/>
      <c r="L384" s="639"/>
      <c r="M384" s="663"/>
      <c r="N384" s="639"/>
      <c r="O384" s="663"/>
      <c r="P384" s="639"/>
      <c r="Q384" s="663"/>
      <c r="R384" s="639"/>
      <c r="S384" s="663"/>
      <c r="T384" s="500" t="str">
        <f>IF(T383="na","na","")</f>
        <v/>
      </c>
      <c r="U384" s="112">
        <f t="shared" si="49"/>
        <v>0</v>
      </c>
      <c r="V384" s="361">
        <f>IF(T384="na",0,5)</f>
        <v>5</v>
      </c>
      <c r="W384" s="77">
        <f>IF((COUNTIF(D384:S384,"a")+COUNTIF(D384:S384,"s"))&gt;0,IF((COUNTIF(D387:S391,"a")+COUNTIF(D387:S391,"s"))&gt;0,0,COUNTIF(D384:S384,"a")+COUNTIF(D384:S384,"s")+COUNTIF(T384,"na")),COUNTIF(D384:S384,"a")+COUNTIF(D384:S384,"s")+COUNTIF(T384,"na"))</f>
        <v>0</v>
      </c>
      <c r="X384" s="243"/>
      <c r="Y384" s="214"/>
      <c r="Z384" s="217" t="s">
        <v>31</v>
      </c>
      <c r="AA384" s="214"/>
      <c r="AB384" s="214"/>
      <c r="AC384" s="214"/>
      <c r="AD384" s="214"/>
      <c r="AE384" s="214"/>
      <c r="AF384" s="214"/>
      <c r="AG384" s="214"/>
      <c r="AH384" s="214"/>
      <c r="AI384" s="214"/>
      <c r="AJ384" s="214"/>
      <c r="AK384" s="214"/>
      <c r="AL384" s="214"/>
      <c r="AM384" s="214"/>
      <c r="AN384" s="214"/>
      <c r="AO384" s="214"/>
      <c r="AP384" s="214"/>
      <c r="AQ384" s="214"/>
      <c r="AR384" s="214"/>
      <c r="AS384" s="214"/>
      <c r="AT384" s="214"/>
      <c r="AU384" s="214"/>
      <c r="AV384" s="214"/>
      <c r="AW384" s="214"/>
      <c r="AX384" s="214"/>
      <c r="AY384" s="214"/>
      <c r="AZ384" s="214"/>
      <c r="BA384" s="214"/>
      <c r="BB384" s="214"/>
      <c r="BC384" s="214"/>
      <c r="BD384" s="214"/>
      <c r="BE384" s="214"/>
      <c r="BF384" s="214"/>
      <c r="BG384" s="214"/>
      <c r="BH384" s="214"/>
      <c r="BI384" s="214"/>
      <c r="BJ384" s="214"/>
      <c r="BK384" s="214"/>
      <c r="BL384" s="214"/>
      <c r="BM384" s="214"/>
      <c r="BN384" s="214"/>
      <c r="BO384" s="214"/>
      <c r="BP384" s="214"/>
      <c r="BQ384" s="214"/>
      <c r="BR384" s="214"/>
      <c r="BS384" s="214"/>
      <c r="BT384" s="214"/>
      <c r="BU384" s="214"/>
      <c r="BV384" s="214"/>
      <c r="BW384" s="214"/>
      <c r="BX384" s="214"/>
      <c r="BY384" s="214"/>
      <c r="BZ384" s="214"/>
      <c r="CA384" s="214"/>
      <c r="CB384" s="214"/>
      <c r="CC384" s="214"/>
      <c r="CD384" s="214"/>
      <c r="CE384" s="214"/>
      <c r="CF384" s="214"/>
      <c r="CG384" s="214"/>
      <c r="CH384" s="214"/>
    </row>
    <row r="385" spans="1:86" s="1" customFormat="1" ht="45" customHeight="1" x14ac:dyDescent="0.2">
      <c r="A385" s="364"/>
      <c r="B385" s="238" t="s">
        <v>1050</v>
      </c>
      <c r="C385" s="136" t="s">
        <v>1056</v>
      </c>
      <c r="D385" s="639"/>
      <c r="E385" s="663"/>
      <c r="F385" s="639"/>
      <c r="G385" s="663"/>
      <c r="H385" s="639"/>
      <c r="I385" s="663"/>
      <c r="J385" s="639"/>
      <c r="K385" s="663"/>
      <c r="L385" s="639"/>
      <c r="M385" s="663"/>
      <c r="N385" s="639"/>
      <c r="O385" s="663"/>
      <c r="P385" s="639"/>
      <c r="Q385" s="663"/>
      <c r="R385" s="639"/>
      <c r="S385" s="663"/>
      <c r="T385" s="500" t="str">
        <f>IF(T383="na","na","")</f>
        <v/>
      </c>
      <c r="U385" s="112">
        <f t="shared" si="49"/>
        <v>0</v>
      </c>
      <c r="V385" s="361">
        <f>IF(T385="na",0,10)</f>
        <v>10</v>
      </c>
      <c r="W385" s="77">
        <f>IF((COUNTIF(D385:S385,"a")+COUNTIF(D385:S385,"s"))&gt;0,IF((COUNTIF(D387:S391,"a")+COUNTIF(D387:S391,"s"))&gt;0,0,COUNTIF(D385:S385,"a")+COUNTIF(D385:S385,"s")+COUNTIF(T385,"na")),COUNTIF(D385:S385,"a")+COUNTIF(D385:S385,"s")+COUNTIF(T385,"na"))</f>
        <v>0</v>
      </c>
      <c r="X385" s="243"/>
      <c r="Y385" s="214"/>
      <c r="Z385" s="217"/>
      <c r="AA385" s="214"/>
      <c r="AB385" s="214"/>
      <c r="AC385" s="214"/>
      <c r="AD385" s="214"/>
      <c r="AE385" s="214"/>
      <c r="AF385" s="214"/>
      <c r="AG385" s="214"/>
      <c r="AH385" s="214"/>
      <c r="AI385" s="214"/>
      <c r="AJ385" s="214"/>
      <c r="AK385" s="214"/>
      <c r="AL385" s="214"/>
      <c r="AM385" s="214"/>
      <c r="AN385" s="214"/>
      <c r="AO385" s="214"/>
      <c r="AP385" s="214"/>
      <c r="AQ385" s="214"/>
      <c r="AR385" s="214"/>
      <c r="AS385" s="214"/>
      <c r="AT385" s="214"/>
      <c r="AU385" s="214"/>
      <c r="AV385" s="214"/>
      <c r="AW385" s="214"/>
      <c r="AX385" s="214"/>
      <c r="AY385" s="214"/>
      <c r="AZ385" s="214"/>
      <c r="BA385" s="214"/>
      <c r="BB385" s="214"/>
      <c r="BC385" s="214"/>
      <c r="BD385" s="214"/>
      <c r="BE385" s="214"/>
      <c r="BF385" s="214"/>
      <c r="BG385" s="214"/>
      <c r="BH385" s="214"/>
      <c r="BI385" s="214"/>
      <c r="BJ385" s="214"/>
      <c r="BK385" s="214"/>
      <c r="BL385" s="214"/>
      <c r="BM385" s="214"/>
      <c r="BN385" s="214"/>
      <c r="BO385" s="214"/>
      <c r="BP385" s="214"/>
      <c r="BQ385" s="214"/>
      <c r="BR385" s="214"/>
      <c r="BS385" s="214"/>
      <c r="BT385" s="214"/>
      <c r="BU385" s="214"/>
      <c r="BV385" s="214"/>
      <c r="BW385" s="214"/>
      <c r="BX385" s="214"/>
      <c r="BY385" s="214"/>
      <c r="BZ385" s="214"/>
      <c r="CA385" s="214"/>
      <c r="CB385" s="214"/>
      <c r="CC385" s="214"/>
      <c r="CD385" s="214"/>
      <c r="CE385" s="214"/>
      <c r="CF385" s="214"/>
      <c r="CG385" s="214"/>
      <c r="CH385" s="214"/>
    </row>
    <row r="386" spans="1:86" s="1" customFormat="1" ht="48" customHeight="1" x14ac:dyDescent="0.2">
      <c r="A386" s="364"/>
      <c r="B386" s="238"/>
      <c r="C386" s="332" t="s">
        <v>1051</v>
      </c>
      <c r="D386" s="639"/>
      <c r="E386" s="770"/>
      <c r="F386" s="770"/>
      <c r="G386" s="770"/>
      <c r="H386" s="770"/>
      <c r="I386" s="770"/>
      <c r="J386" s="770"/>
      <c r="K386" s="770"/>
      <c r="L386" s="770"/>
      <c r="M386" s="770"/>
      <c r="N386" s="770"/>
      <c r="O386" s="770"/>
      <c r="P386" s="770"/>
      <c r="Q386" s="770"/>
      <c r="R386" s="770"/>
      <c r="S386" s="770"/>
      <c r="T386" s="770"/>
      <c r="U386" s="770"/>
      <c r="V386" s="663"/>
      <c r="W386" s="77"/>
      <c r="X386" s="197"/>
      <c r="Y386" s="214"/>
      <c r="Z386" s="217"/>
      <c r="AA386" s="214"/>
      <c r="AB386" s="214"/>
      <c r="AC386" s="214"/>
      <c r="AD386" s="214"/>
      <c r="AE386" s="214"/>
      <c r="AF386" s="214"/>
      <c r="AG386" s="214"/>
      <c r="AH386" s="214"/>
      <c r="AI386" s="214"/>
      <c r="AJ386" s="214"/>
      <c r="AK386" s="214"/>
      <c r="AL386" s="214"/>
      <c r="AM386" s="214"/>
      <c r="AN386" s="214"/>
      <c r="AO386" s="214"/>
      <c r="AP386" s="214"/>
      <c r="AQ386" s="214"/>
      <c r="AR386" s="214"/>
      <c r="AS386" s="214"/>
      <c r="AT386" s="214"/>
      <c r="AU386" s="214"/>
      <c r="AV386" s="214"/>
      <c r="AW386" s="214"/>
      <c r="AX386" s="214"/>
      <c r="AY386" s="214"/>
      <c r="AZ386" s="214"/>
      <c r="BA386" s="214"/>
      <c r="BB386" s="214"/>
      <c r="BC386" s="214"/>
      <c r="BD386" s="214"/>
      <c r="BE386" s="214"/>
      <c r="BF386" s="214"/>
      <c r="BG386" s="214"/>
      <c r="BH386" s="214"/>
      <c r="BI386" s="214"/>
      <c r="BJ386" s="214"/>
      <c r="BK386" s="214"/>
      <c r="BL386" s="214"/>
      <c r="BM386" s="214"/>
      <c r="BN386" s="214"/>
      <c r="BO386" s="214"/>
      <c r="BP386" s="214"/>
      <c r="BQ386" s="214"/>
      <c r="BR386" s="214"/>
      <c r="BS386" s="214"/>
      <c r="BT386" s="214"/>
      <c r="BU386" s="214"/>
      <c r="BV386" s="214"/>
      <c r="BW386" s="214"/>
      <c r="BX386" s="214"/>
      <c r="BY386" s="214"/>
      <c r="BZ386" s="214"/>
      <c r="CA386" s="214"/>
      <c r="CB386" s="214"/>
      <c r="CC386" s="214"/>
      <c r="CD386" s="214"/>
      <c r="CE386" s="214"/>
      <c r="CF386" s="214"/>
      <c r="CG386" s="214"/>
      <c r="CH386" s="214"/>
    </row>
    <row r="387" spans="1:86" s="1" customFormat="1" ht="106.5" customHeight="1" x14ac:dyDescent="0.2">
      <c r="A387" s="364"/>
      <c r="B387" s="238" t="s">
        <v>1052</v>
      </c>
      <c r="C387" s="136" t="s">
        <v>1057</v>
      </c>
      <c r="D387" s="639"/>
      <c r="E387" s="663"/>
      <c r="F387" s="639"/>
      <c r="G387" s="663"/>
      <c r="H387" s="639"/>
      <c r="I387" s="663"/>
      <c r="J387" s="639"/>
      <c r="K387" s="663"/>
      <c r="L387" s="639"/>
      <c r="M387" s="663"/>
      <c r="N387" s="639"/>
      <c r="O387" s="663"/>
      <c r="P387" s="639"/>
      <c r="Q387" s="663"/>
      <c r="R387" s="639"/>
      <c r="S387" s="663"/>
      <c r="T387" s="418"/>
      <c r="U387" s="112">
        <f t="shared" ref="U387:U391" si="50">IF(OR(D387="s",F387="s",H387="s",J387="s",L387="s",N387="s",P387="s",R387="s"), 0, IF(OR(D387="a",F387="a",H387="a",J387="a",L387="a",N387="a",P387="a",R387="a"),V387,0))</f>
        <v>0</v>
      </c>
      <c r="V387" s="361">
        <f>IF(T387="na",0,10)</f>
        <v>10</v>
      </c>
      <c r="W387" s="77">
        <f>IF((COUNTIF(D387:S387,"a")+COUNTIF(D387:S387,"s"))&gt;0,IF((COUNTIF(D383:S385,"a")+COUNTIF(D383:S385,"s"))&gt;0,0,COUNTIF(D387:S387,"a")+COUNTIF(D387:S387,"s")+COUNTIF(T387,"na")),COUNTIF(D387:S387,"a")+COUNTIF(D387:S387,"s")+COUNTIF(T387,"na"))</f>
        <v>0</v>
      </c>
      <c r="X387" s="243"/>
      <c r="Y387" s="214"/>
      <c r="Z387" s="217"/>
      <c r="AA387" s="214"/>
      <c r="AB387" s="214"/>
      <c r="AC387" s="214"/>
      <c r="AD387" s="214"/>
      <c r="AE387" s="214"/>
      <c r="AF387" s="214"/>
      <c r="AG387" s="214"/>
      <c r="AH387" s="214"/>
      <c r="AI387" s="214"/>
      <c r="AJ387" s="214"/>
      <c r="AK387" s="214"/>
      <c r="AL387" s="214"/>
      <c r="AM387" s="214"/>
      <c r="AN387" s="214"/>
      <c r="AO387" s="214"/>
      <c r="AP387" s="214"/>
      <c r="AQ387" s="214"/>
      <c r="AR387" s="214"/>
      <c r="AS387" s="214"/>
      <c r="AT387" s="214"/>
      <c r="AU387" s="214"/>
      <c r="AV387" s="214"/>
      <c r="AW387" s="214"/>
      <c r="AX387" s="214"/>
      <c r="AY387" s="214"/>
      <c r="AZ387" s="214"/>
      <c r="BA387" s="214"/>
      <c r="BB387" s="214"/>
      <c r="BC387" s="214"/>
      <c r="BD387" s="214"/>
      <c r="BE387" s="214"/>
      <c r="BF387" s="214"/>
      <c r="BG387" s="214"/>
      <c r="BH387" s="214"/>
      <c r="BI387" s="214"/>
      <c r="BJ387" s="214"/>
      <c r="BK387" s="214"/>
      <c r="BL387" s="214"/>
      <c r="BM387" s="214"/>
      <c r="BN387" s="214"/>
      <c r="BO387" s="214"/>
      <c r="BP387" s="214"/>
      <c r="BQ387" s="214"/>
      <c r="BR387" s="214"/>
      <c r="BS387" s="214"/>
      <c r="BT387" s="214"/>
      <c r="BU387" s="214"/>
      <c r="BV387" s="214"/>
      <c r="BW387" s="214"/>
      <c r="BX387" s="214"/>
      <c r="BY387" s="214"/>
      <c r="BZ387" s="214"/>
      <c r="CA387" s="214"/>
      <c r="CB387" s="214"/>
      <c r="CC387" s="214"/>
      <c r="CD387" s="214"/>
      <c r="CE387" s="214"/>
      <c r="CF387" s="214"/>
      <c r="CG387" s="214"/>
      <c r="CH387" s="214"/>
    </row>
    <row r="388" spans="1:86" s="1" customFormat="1" ht="88.5" customHeight="1" x14ac:dyDescent="0.2">
      <c r="A388" s="364"/>
      <c r="B388" s="238" t="s">
        <v>1053</v>
      </c>
      <c r="C388" s="136" t="s">
        <v>1058</v>
      </c>
      <c r="D388" s="639"/>
      <c r="E388" s="663"/>
      <c r="F388" s="639"/>
      <c r="G388" s="663"/>
      <c r="H388" s="639"/>
      <c r="I388" s="663"/>
      <c r="J388" s="639"/>
      <c r="K388" s="663"/>
      <c r="L388" s="639"/>
      <c r="M388" s="663"/>
      <c r="N388" s="639"/>
      <c r="O388" s="663"/>
      <c r="P388" s="639"/>
      <c r="Q388" s="663"/>
      <c r="R388" s="639"/>
      <c r="S388" s="663"/>
      <c r="T388" s="432"/>
      <c r="U388" s="112">
        <f t="shared" si="50"/>
        <v>0</v>
      </c>
      <c r="V388" s="361">
        <f>IF(T387="na",0,5)</f>
        <v>5</v>
      </c>
      <c r="W388" s="77">
        <f>IF((COUNTIF(D388:S388,"a")+COUNTIF(D388:S388,"s"))&gt;0,IF((COUNTIF(D383:S385,"a")+COUNTIF(D383:S385,"s"))&gt;0,0,COUNTIF(D388:S388,"a")+COUNTIF(D388:S388,"s")+COUNTIF(T387,"na")),COUNTIF(D388:S388,"a")+COUNTIF(D388:S388,"s")+COUNTIF(T387,"na"))</f>
        <v>0</v>
      </c>
      <c r="X388" s="243"/>
      <c r="Y388" s="214"/>
      <c r="Z388" s="217"/>
      <c r="AA388" s="214"/>
      <c r="AB388" s="214"/>
      <c r="AC388" s="214"/>
      <c r="AD388" s="214"/>
      <c r="AE388" s="214"/>
      <c r="AF388" s="214"/>
      <c r="AG388" s="214"/>
      <c r="AH388" s="214"/>
      <c r="AI388" s="214"/>
      <c r="AJ388" s="214"/>
      <c r="AK388" s="214"/>
      <c r="AL388" s="214"/>
      <c r="AM388" s="214"/>
      <c r="AN388" s="214"/>
      <c r="AO388" s="214"/>
      <c r="AP388" s="214"/>
      <c r="AQ388" s="214"/>
      <c r="AR388" s="214"/>
      <c r="AS388" s="214"/>
      <c r="AT388" s="214"/>
      <c r="AU388" s="214"/>
      <c r="AV388" s="214"/>
      <c r="AW388" s="214"/>
      <c r="AX388" s="214"/>
      <c r="AY388" s="214"/>
      <c r="AZ388" s="214"/>
      <c r="BA388" s="214"/>
      <c r="BB388" s="214"/>
      <c r="BC388" s="214"/>
      <c r="BD388" s="214"/>
      <c r="BE388" s="214"/>
      <c r="BF388" s="214"/>
      <c r="BG388" s="214"/>
      <c r="BH388" s="214"/>
      <c r="BI388" s="214"/>
      <c r="BJ388" s="214"/>
      <c r="BK388" s="214"/>
      <c r="BL388" s="214"/>
      <c r="BM388" s="214"/>
      <c r="BN388" s="214"/>
      <c r="BO388" s="214"/>
      <c r="BP388" s="214"/>
      <c r="BQ388" s="214"/>
      <c r="BR388" s="214"/>
      <c r="BS388" s="214"/>
      <c r="BT388" s="214"/>
      <c r="BU388" s="214"/>
      <c r="BV388" s="214"/>
      <c r="BW388" s="214"/>
      <c r="BX388" s="214"/>
      <c r="BY388" s="214"/>
      <c r="BZ388" s="214"/>
      <c r="CA388" s="214"/>
      <c r="CB388" s="214"/>
      <c r="CC388" s="214"/>
      <c r="CD388" s="214"/>
      <c r="CE388" s="214"/>
      <c r="CF388" s="214"/>
      <c r="CG388" s="214"/>
      <c r="CH388" s="214"/>
    </row>
    <row r="389" spans="1:86" s="1" customFormat="1" ht="45" customHeight="1" x14ac:dyDescent="0.2">
      <c r="A389" s="364"/>
      <c r="B389" s="238" t="s">
        <v>1059</v>
      </c>
      <c r="C389" s="136" t="s">
        <v>1060</v>
      </c>
      <c r="D389" s="639"/>
      <c r="E389" s="663"/>
      <c r="F389" s="639"/>
      <c r="G389" s="663"/>
      <c r="H389" s="639"/>
      <c r="I389" s="663"/>
      <c r="J389" s="639"/>
      <c r="K389" s="663"/>
      <c r="L389" s="639"/>
      <c r="M389" s="663"/>
      <c r="N389" s="639"/>
      <c r="O389" s="663"/>
      <c r="P389" s="639"/>
      <c r="Q389" s="663"/>
      <c r="R389" s="639"/>
      <c r="S389" s="663"/>
      <c r="T389" s="418"/>
      <c r="U389" s="112">
        <f t="shared" si="50"/>
        <v>0</v>
      </c>
      <c r="V389" s="361">
        <f>IF(OR(T387="na",T389="na"),0,10)</f>
        <v>10</v>
      </c>
      <c r="W389" s="77">
        <f>IF((COUNTIF(D389:S389,"a")+COUNTIF(D389:S389,"s"))&gt;0,IF((COUNTIF(D383:S385,"a")+COUNTIF(D383:S385,"s"))&gt;0,0,COUNTIF(D389:S389,"a")+COUNTIF(D389:S389,"s")+COUNTIF(T389,"na")+COUNTIF(T387,"na")),COUNTIF(D389:S389,"a")+COUNTIF(D389:S389,"s")+COUNTIF(T389,"na")+COUNTIF(T387,"na"))</f>
        <v>0</v>
      </c>
      <c r="X389" s="243"/>
      <c r="Y389" s="214"/>
      <c r="Z389" s="217" t="s">
        <v>31</v>
      </c>
      <c r="AA389" s="214"/>
      <c r="AB389" s="214"/>
      <c r="AC389" s="214"/>
      <c r="AD389" s="214"/>
      <c r="AE389" s="214"/>
      <c r="AF389" s="214"/>
      <c r="AG389" s="214"/>
      <c r="AH389" s="214"/>
      <c r="AI389" s="214"/>
      <c r="AJ389" s="214"/>
      <c r="AK389" s="214"/>
      <c r="AL389" s="214"/>
      <c r="AM389" s="214"/>
      <c r="AN389" s="214"/>
      <c r="AO389" s="214"/>
      <c r="AP389" s="214"/>
      <c r="AQ389" s="214"/>
      <c r="AR389" s="214"/>
      <c r="AS389" s="214"/>
      <c r="AT389" s="214"/>
      <c r="AU389" s="214"/>
      <c r="AV389" s="214"/>
      <c r="AW389" s="214"/>
      <c r="AX389" s="214"/>
      <c r="AY389" s="214"/>
      <c r="AZ389" s="214"/>
      <c r="BA389" s="214"/>
      <c r="BB389" s="214"/>
      <c r="BC389" s="214"/>
      <c r="BD389" s="214"/>
      <c r="BE389" s="214"/>
      <c r="BF389" s="214"/>
      <c r="BG389" s="214"/>
      <c r="BH389" s="214"/>
      <c r="BI389" s="214"/>
      <c r="BJ389" s="214"/>
      <c r="BK389" s="214"/>
      <c r="BL389" s="214"/>
      <c r="BM389" s="214"/>
      <c r="BN389" s="214"/>
      <c r="BO389" s="214"/>
      <c r="BP389" s="214"/>
      <c r="BQ389" s="214"/>
      <c r="BR389" s="214"/>
      <c r="BS389" s="214"/>
      <c r="BT389" s="214"/>
      <c r="BU389" s="214"/>
      <c r="BV389" s="214"/>
      <c r="BW389" s="214"/>
      <c r="BX389" s="214"/>
      <c r="BY389" s="214"/>
      <c r="BZ389" s="214"/>
      <c r="CA389" s="214"/>
      <c r="CB389" s="214"/>
      <c r="CC389" s="214"/>
      <c r="CD389" s="214"/>
      <c r="CE389" s="214"/>
      <c r="CF389" s="214"/>
      <c r="CG389" s="214"/>
      <c r="CH389" s="214"/>
    </row>
    <row r="390" spans="1:86" s="1" customFormat="1" ht="45" customHeight="1" x14ac:dyDescent="0.2">
      <c r="A390" s="364"/>
      <c r="B390" s="238" t="s">
        <v>1054</v>
      </c>
      <c r="C390" s="136" t="s">
        <v>1061</v>
      </c>
      <c r="D390" s="639"/>
      <c r="E390" s="663"/>
      <c r="F390" s="639"/>
      <c r="G390" s="663"/>
      <c r="H390" s="639"/>
      <c r="I390" s="663"/>
      <c r="J390" s="639"/>
      <c r="K390" s="663"/>
      <c r="L390" s="639"/>
      <c r="M390" s="663"/>
      <c r="N390" s="639"/>
      <c r="O390" s="663"/>
      <c r="P390" s="639"/>
      <c r="Q390" s="663"/>
      <c r="R390" s="639"/>
      <c r="S390" s="663"/>
      <c r="T390" s="432"/>
      <c r="U390" s="112">
        <f t="shared" si="50"/>
        <v>0</v>
      </c>
      <c r="V390" s="361">
        <f>IF(T387="na",0,10)</f>
        <v>10</v>
      </c>
      <c r="W390" s="77">
        <f>IF((COUNTIF(D390:S390,"a")+COUNTIF(D390:S390,"s"))&gt;0,IF((COUNTIF(D383:S385,"a")+COUNTIF(D383:S385,"s"))&gt;0,0,COUNTIF(D390:S390,"a")+COUNTIF(D390:S390,"s")+COUNTIF(T387,"na")),COUNTIF(D390:S390,"a")+COUNTIF(D390:S390,"s")+COUNTIF(T387,"na"))</f>
        <v>0</v>
      </c>
      <c r="X390" s="243"/>
      <c r="Y390" s="214"/>
      <c r="Z390" s="217" t="s">
        <v>31</v>
      </c>
      <c r="AA390" s="214"/>
      <c r="AB390" s="214"/>
      <c r="AC390" s="214"/>
      <c r="AD390" s="214"/>
      <c r="AE390" s="214"/>
      <c r="AF390" s="214"/>
      <c r="AG390" s="214"/>
      <c r="AH390" s="214"/>
      <c r="AI390" s="214"/>
      <c r="AJ390" s="214"/>
      <c r="AK390" s="214"/>
      <c r="AL390" s="214"/>
      <c r="AM390" s="214"/>
      <c r="AN390" s="214"/>
      <c r="AO390" s="214"/>
      <c r="AP390" s="214"/>
      <c r="AQ390" s="214"/>
      <c r="AR390" s="214"/>
      <c r="AS390" s="214"/>
      <c r="AT390" s="214"/>
      <c r="AU390" s="214"/>
      <c r="AV390" s="214"/>
      <c r="AW390" s="214"/>
      <c r="AX390" s="214"/>
      <c r="AY390" s="214"/>
      <c r="AZ390" s="214"/>
      <c r="BA390" s="214"/>
      <c r="BB390" s="214"/>
      <c r="BC390" s="214"/>
      <c r="BD390" s="214"/>
      <c r="BE390" s="214"/>
      <c r="BF390" s="214"/>
      <c r="BG390" s="214"/>
      <c r="BH390" s="214"/>
      <c r="BI390" s="214"/>
      <c r="BJ390" s="214"/>
      <c r="BK390" s="214"/>
      <c r="BL390" s="214"/>
      <c r="BM390" s="214"/>
      <c r="BN390" s="214"/>
      <c r="BO390" s="214"/>
      <c r="BP390" s="214"/>
      <c r="BQ390" s="214"/>
      <c r="BR390" s="214"/>
      <c r="BS390" s="214"/>
      <c r="BT390" s="214"/>
      <c r="BU390" s="214"/>
      <c r="BV390" s="214"/>
      <c r="BW390" s="214"/>
      <c r="BX390" s="214"/>
      <c r="BY390" s="214"/>
      <c r="BZ390" s="214"/>
      <c r="CA390" s="214"/>
      <c r="CB390" s="214"/>
      <c r="CC390" s="214"/>
      <c r="CD390" s="214"/>
      <c r="CE390" s="214"/>
      <c r="CF390" s="214"/>
      <c r="CG390" s="214"/>
      <c r="CH390" s="214"/>
    </row>
    <row r="391" spans="1:86" s="1" customFormat="1" ht="27.95" customHeight="1" x14ac:dyDescent="0.2">
      <c r="A391" s="364"/>
      <c r="B391" s="238" t="s">
        <v>1055</v>
      </c>
      <c r="C391" s="136" t="s">
        <v>1062</v>
      </c>
      <c r="D391" s="639"/>
      <c r="E391" s="663"/>
      <c r="F391" s="639"/>
      <c r="G391" s="663"/>
      <c r="H391" s="639"/>
      <c r="I391" s="663"/>
      <c r="J391" s="639"/>
      <c r="K391" s="663"/>
      <c r="L391" s="639"/>
      <c r="M391" s="663"/>
      <c r="N391" s="639"/>
      <c r="O391" s="663"/>
      <c r="P391" s="639"/>
      <c r="Q391" s="663"/>
      <c r="R391" s="639"/>
      <c r="S391" s="663"/>
      <c r="T391" s="432"/>
      <c r="U391" s="112">
        <f t="shared" si="50"/>
        <v>0</v>
      </c>
      <c r="V391" s="361">
        <f>IF(T387="na",0,10)</f>
        <v>10</v>
      </c>
      <c r="W391" s="77">
        <f>IF((COUNTIF(D391:S391,"a")+COUNTIF(D391:S391,"s"))&gt;0,IF((COUNTIF(D383:S385,"a")+COUNTIF(D383:S385,"s"))&gt;0,0,COUNTIF(D391:S391,"a")+COUNTIF(D391:S391,"s")+COUNTIF(T387,"na")),COUNTIF(D391:S391,"a")+COUNTIF(D391:S391,"s")+COUNTIF(T387,"na"))</f>
        <v>0</v>
      </c>
      <c r="X391" s="243"/>
      <c r="Y391" s="214"/>
      <c r="Z391" s="217" t="s">
        <v>31</v>
      </c>
      <c r="AA391" s="214"/>
      <c r="AB391" s="214"/>
      <c r="AC391" s="214"/>
      <c r="AD391" s="214"/>
      <c r="AE391" s="214"/>
      <c r="AF391" s="214"/>
      <c r="AG391" s="214"/>
      <c r="AH391" s="214"/>
      <c r="AI391" s="214"/>
      <c r="AJ391" s="214"/>
      <c r="AK391" s="214"/>
      <c r="AL391" s="214"/>
      <c r="AM391" s="214"/>
      <c r="AN391" s="214"/>
      <c r="AO391" s="214"/>
      <c r="AP391" s="214"/>
      <c r="AQ391" s="214"/>
      <c r="AR391" s="214"/>
      <c r="AS391" s="214"/>
      <c r="AT391" s="214"/>
      <c r="AU391" s="214"/>
      <c r="AV391" s="214"/>
      <c r="AW391" s="214"/>
      <c r="AX391" s="214"/>
      <c r="AY391" s="214"/>
      <c r="AZ391" s="214"/>
      <c r="BA391" s="214"/>
      <c r="BB391" s="214"/>
      <c r="BC391" s="214"/>
      <c r="BD391" s="214"/>
      <c r="BE391" s="214"/>
      <c r="BF391" s="214"/>
      <c r="BG391" s="214"/>
      <c r="BH391" s="214"/>
      <c r="BI391" s="214"/>
      <c r="BJ391" s="214"/>
      <c r="BK391" s="214"/>
      <c r="BL391" s="214"/>
      <c r="BM391" s="214"/>
      <c r="BN391" s="214"/>
      <c r="BO391" s="214"/>
      <c r="BP391" s="214"/>
      <c r="BQ391" s="214"/>
      <c r="BR391" s="214"/>
      <c r="BS391" s="214"/>
      <c r="BT391" s="214"/>
      <c r="BU391" s="214"/>
      <c r="BV391" s="214"/>
      <c r="BW391" s="214"/>
      <c r="BX391" s="214"/>
      <c r="BY391" s="214"/>
      <c r="BZ391" s="214"/>
      <c r="CA391" s="214"/>
      <c r="CB391" s="214"/>
      <c r="CC391" s="214"/>
      <c r="CD391" s="214"/>
      <c r="CE391" s="214"/>
      <c r="CF391" s="214"/>
      <c r="CG391" s="214"/>
      <c r="CH391" s="214"/>
    </row>
    <row r="392" spans="1:86" s="1" customFormat="1" ht="30" customHeight="1" x14ac:dyDescent="0.2">
      <c r="A392" s="364"/>
      <c r="B392" s="238"/>
      <c r="C392" s="332" t="s">
        <v>1063</v>
      </c>
      <c r="D392" s="639"/>
      <c r="E392" s="770"/>
      <c r="F392" s="770"/>
      <c r="G392" s="770"/>
      <c r="H392" s="770"/>
      <c r="I392" s="770"/>
      <c r="J392" s="770"/>
      <c r="K392" s="770"/>
      <c r="L392" s="770"/>
      <c r="M392" s="770"/>
      <c r="N392" s="770"/>
      <c r="O392" s="770"/>
      <c r="P392" s="770"/>
      <c r="Q392" s="770"/>
      <c r="R392" s="770"/>
      <c r="S392" s="770"/>
      <c r="T392" s="770"/>
      <c r="U392" s="770"/>
      <c r="V392" s="663"/>
      <c r="W392" s="77"/>
      <c r="X392" s="197"/>
      <c r="Y392" s="214"/>
      <c r="Z392" s="217"/>
      <c r="AA392" s="214"/>
      <c r="AB392" s="214"/>
      <c r="AC392" s="214"/>
      <c r="AD392" s="214"/>
      <c r="AE392" s="214"/>
      <c r="AF392" s="214"/>
      <c r="AG392" s="214"/>
      <c r="AH392" s="214"/>
      <c r="AI392" s="214"/>
      <c r="AJ392" s="214"/>
      <c r="AK392" s="214"/>
      <c r="AL392" s="214"/>
      <c r="AM392" s="214"/>
      <c r="AN392" s="214"/>
      <c r="AO392" s="214"/>
      <c r="AP392" s="214"/>
      <c r="AQ392" s="214"/>
      <c r="AR392" s="214"/>
      <c r="AS392" s="214"/>
      <c r="AT392" s="214"/>
      <c r="AU392" s="214"/>
      <c r="AV392" s="214"/>
      <c r="AW392" s="214"/>
      <c r="AX392" s="214"/>
      <c r="AY392" s="214"/>
      <c r="AZ392" s="214"/>
      <c r="BA392" s="214"/>
      <c r="BB392" s="214"/>
      <c r="BC392" s="214"/>
      <c r="BD392" s="214"/>
      <c r="BE392" s="214"/>
      <c r="BF392" s="214"/>
      <c r="BG392" s="214"/>
      <c r="BH392" s="214"/>
      <c r="BI392" s="214"/>
      <c r="BJ392" s="214"/>
      <c r="BK392" s="214"/>
      <c r="BL392" s="214"/>
      <c r="BM392" s="214"/>
      <c r="BN392" s="214"/>
      <c r="BO392" s="214"/>
      <c r="BP392" s="214"/>
      <c r="BQ392" s="214"/>
      <c r="BR392" s="214"/>
      <c r="BS392" s="214"/>
      <c r="BT392" s="214"/>
      <c r="BU392" s="214"/>
      <c r="BV392" s="214"/>
      <c r="BW392" s="214"/>
      <c r="BX392" s="214"/>
      <c r="BY392" s="214"/>
      <c r="BZ392" s="214"/>
      <c r="CA392" s="214"/>
      <c r="CB392" s="214"/>
      <c r="CC392" s="214"/>
      <c r="CD392" s="214"/>
      <c r="CE392" s="214"/>
      <c r="CF392" s="214"/>
      <c r="CG392" s="214"/>
      <c r="CH392" s="214"/>
    </row>
    <row r="393" spans="1:86" s="1" customFormat="1" ht="27.95" customHeight="1" x14ac:dyDescent="0.2">
      <c r="A393" s="364"/>
      <c r="B393" s="238" t="s">
        <v>153</v>
      </c>
      <c r="C393" s="136" t="s">
        <v>137</v>
      </c>
      <c r="D393" s="639"/>
      <c r="E393" s="663"/>
      <c r="F393" s="639"/>
      <c r="G393" s="663"/>
      <c r="H393" s="639"/>
      <c r="I393" s="663"/>
      <c r="J393" s="639"/>
      <c r="K393" s="663"/>
      <c r="L393" s="639"/>
      <c r="M393" s="663"/>
      <c r="N393" s="639"/>
      <c r="O393" s="663"/>
      <c r="P393" s="639"/>
      <c r="Q393" s="663"/>
      <c r="R393" s="639"/>
      <c r="S393" s="663"/>
      <c r="T393" s="418"/>
      <c r="U393" s="112">
        <f t="shared" si="49"/>
        <v>0</v>
      </c>
      <c r="V393" s="361">
        <f>IF(T393="na",0,10)</f>
        <v>10</v>
      </c>
      <c r="W393" s="77">
        <f>COUNTIF(D393:S393,"a")+COUNTIF(D393:S393,"s")+COUNTIF(T393,"na")</f>
        <v>0</v>
      </c>
      <c r="X393" s="243"/>
      <c r="Y393" s="214"/>
      <c r="Z393" s="217" t="s">
        <v>31</v>
      </c>
      <c r="AA393" s="214"/>
      <c r="AB393" s="214"/>
      <c r="AC393" s="214"/>
      <c r="AD393" s="214"/>
      <c r="AE393" s="214"/>
      <c r="AF393" s="214"/>
      <c r="AG393" s="214"/>
      <c r="AH393" s="214"/>
      <c r="AI393" s="214"/>
      <c r="AJ393" s="214"/>
      <c r="AK393" s="214"/>
      <c r="AL393" s="214"/>
      <c r="AM393" s="214"/>
      <c r="AN393" s="214"/>
      <c r="AO393" s="214"/>
      <c r="AP393" s="214"/>
      <c r="AQ393" s="214"/>
      <c r="AR393" s="214"/>
      <c r="AS393" s="214"/>
      <c r="AT393" s="214"/>
      <c r="AU393" s="214"/>
      <c r="AV393" s="214"/>
      <c r="AW393" s="214"/>
      <c r="AX393" s="214"/>
      <c r="AY393" s="214"/>
      <c r="AZ393" s="214"/>
      <c r="BA393" s="214"/>
      <c r="BB393" s="214"/>
      <c r="BC393" s="214"/>
      <c r="BD393" s="214"/>
      <c r="BE393" s="214"/>
      <c r="BF393" s="214"/>
      <c r="BG393" s="214"/>
      <c r="BH393" s="214"/>
      <c r="BI393" s="214"/>
      <c r="BJ393" s="214"/>
      <c r="BK393" s="214"/>
      <c r="BL393" s="214"/>
      <c r="BM393" s="214"/>
      <c r="BN393" s="214"/>
      <c r="BO393" s="214"/>
      <c r="BP393" s="214"/>
      <c r="BQ393" s="214"/>
      <c r="BR393" s="214"/>
      <c r="BS393" s="214"/>
      <c r="BT393" s="214"/>
      <c r="BU393" s="214"/>
      <c r="BV393" s="214"/>
      <c r="BW393" s="214"/>
      <c r="BX393" s="214"/>
      <c r="BY393" s="214"/>
      <c r="BZ393" s="214"/>
      <c r="CA393" s="214"/>
      <c r="CB393" s="214"/>
      <c r="CC393" s="214"/>
      <c r="CD393" s="214"/>
      <c r="CE393" s="214"/>
      <c r="CF393" s="214"/>
      <c r="CG393" s="214"/>
      <c r="CH393" s="214"/>
    </row>
    <row r="394" spans="1:86" s="1" customFormat="1" ht="45" customHeight="1" thickBot="1" x14ac:dyDescent="0.25">
      <c r="A394" s="364"/>
      <c r="B394" s="238" t="s">
        <v>152</v>
      </c>
      <c r="C394" s="136" t="s">
        <v>413</v>
      </c>
      <c r="D394" s="639"/>
      <c r="E394" s="663"/>
      <c r="F394" s="639"/>
      <c r="G394" s="663"/>
      <c r="H394" s="639"/>
      <c r="I394" s="663"/>
      <c r="J394" s="639"/>
      <c r="K394" s="663"/>
      <c r="L394" s="639"/>
      <c r="M394" s="663"/>
      <c r="N394" s="639"/>
      <c r="O394" s="663"/>
      <c r="P394" s="639"/>
      <c r="Q394" s="663"/>
      <c r="R394" s="639"/>
      <c r="S394" s="663"/>
      <c r="T394" s="500" t="str">
        <f>IF(T393="na", "na", "")</f>
        <v/>
      </c>
      <c r="U394" s="112">
        <f t="shared" si="49"/>
        <v>0</v>
      </c>
      <c r="V394" s="361">
        <f>IF(T394="na",0,10)</f>
        <v>10</v>
      </c>
      <c r="W394" s="77">
        <f>COUNTIF(D394:S394,"a")+COUNTIF(D394:S394,"s")+COUNTIF(T394,"na")</f>
        <v>0</v>
      </c>
      <c r="X394" s="243"/>
      <c r="Y394" s="214"/>
      <c r="Z394" s="217" t="s">
        <v>31</v>
      </c>
      <c r="AA394" s="214"/>
      <c r="AB394" s="214"/>
      <c r="AC394" s="214"/>
      <c r="AD394" s="214"/>
      <c r="AE394" s="214"/>
      <c r="AF394" s="214"/>
      <c r="AG394" s="214"/>
      <c r="AH394" s="214"/>
      <c r="AI394" s="214"/>
      <c r="AJ394" s="214"/>
      <c r="AK394" s="214"/>
      <c r="AL394" s="214"/>
      <c r="AM394" s="214"/>
      <c r="AN394" s="214"/>
      <c r="AO394" s="214"/>
      <c r="AP394" s="214"/>
      <c r="AQ394" s="214"/>
      <c r="AR394" s="214"/>
      <c r="AS394" s="214"/>
      <c r="AT394" s="214"/>
      <c r="AU394" s="214"/>
      <c r="AV394" s="214"/>
      <c r="AW394" s="214"/>
      <c r="AX394" s="214"/>
      <c r="AY394" s="214"/>
      <c r="AZ394" s="214"/>
      <c r="BA394" s="214"/>
      <c r="BB394" s="214"/>
      <c r="BC394" s="214"/>
      <c r="BD394" s="214"/>
      <c r="BE394" s="214"/>
      <c r="BF394" s="214"/>
      <c r="BG394" s="214"/>
      <c r="BH394" s="214"/>
      <c r="BI394" s="214"/>
      <c r="BJ394" s="214"/>
      <c r="BK394" s="214"/>
      <c r="BL394" s="214"/>
      <c r="BM394" s="214"/>
      <c r="BN394" s="214"/>
      <c r="BO394" s="214"/>
      <c r="BP394" s="214"/>
      <c r="BQ394" s="214"/>
      <c r="BR394" s="214"/>
      <c r="BS394" s="214"/>
      <c r="BT394" s="214"/>
      <c r="BU394" s="214"/>
      <c r="BV394" s="214"/>
      <c r="BW394" s="214"/>
      <c r="BX394" s="214"/>
      <c r="BY394" s="214"/>
      <c r="BZ394" s="214"/>
      <c r="CA394" s="214"/>
      <c r="CB394" s="214"/>
      <c r="CC394" s="214"/>
      <c r="CD394" s="214"/>
      <c r="CE394" s="214"/>
      <c r="CF394" s="214"/>
      <c r="CG394" s="214"/>
      <c r="CH394" s="214"/>
    </row>
    <row r="395" spans="1:86" ht="21" customHeight="1" thickTop="1" thickBot="1" x14ac:dyDescent="0.25">
      <c r="A395" s="364"/>
      <c r="B395" s="282"/>
      <c r="C395" s="19"/>
      <c r="D395" s="656" t="s">
        <v>173</v>
      </c>
      <c r="E395" s="682"/>
      <c r="F395" s="682"/>
      <c r="G395" s="682"/>
      <c r="H395" s="682"/>
      <c r="I395" s="682"/>
      <c r="J395" s="682"/>
      <c r="K395" s="682"/>
      <c r="L395" s="682"/>
      <c r="M395" s="682"/>
      <c r="N395" s="682"/>
      <c r="O395" s="682"/>
      <c r="P395" s="682"/>
      <c r="Q395" s="682"/>
      <c r="R395" s="682"/>
      <c r="S395" s="682"/>
      <c r="T395" s="675"/>
      <c r="U395" s="35">
        <f>SUM(U383:U394)</f>
        <v>0</v>
      </c>
      <c r="V395" s="362">
        <f>SUM(V383:V394)</f>
        <v>85</v>
      </c>
      <c r="W395" s="199"/>
      <c r="Z395" s="217"/>
    </row>
    <row r="396" spans="1:86" ht="21" customHeight="1" thickBot="1" x14ac:dyDescent="0.25">
      <c r="A396" s="355"/>
      <c r="B396" s="410"/>
      <c r="C396" s="457"/>
      <c r="D396" s="658"/>
      <c r="E396" s="868"/>
      <c r="F396" s="697">
        <f>IF(AND(T383="na",T387="na",T393="na"),0,IF(AND(T383="na",T389="na"),30,IF(T383="na",40,IF(T387="na",30,50))))</f>
        <v>50</v>
      </c>
      <c r="G396" s="669"/>
      <c r="H396" s="669"/>
      <c r="I396" s="669"/>
      <c r="J396" s="669"/>
      <c r="K396" s="669"/>
      <c r="L396" s="669"/>
      <c r="M396" s="669"/>
      <c r="N396" s="669"/>
      <c r="O396" s="669"/>
      <c r="P396" s="669"/>
      <c r="Q396" s="669"/>
      <c r="R396" s="669"/>
      <c r="S396" s="669"/>
      <c r="T396" s="669"/>
      <c r="U396" s="669"/>
      <c r="V396" s="670"/>
      <c r="Z396" s="217"/>
    </row>
    <row r="397" spans="1:86" s="1" customFormat="1" ht="30" customHeight="1" thickBot="1" x14ac:dyDescent="0.25">
      <c r="A397" s="364"/>
      <c r="B397" s="237" t="s">
        <v>154</v>
      </c>
      <c r="C397" s="158" t="s">
        <v>40</v>
      </c>
      <c r="D397" s="44"/>
      <c r="E397" s="45"/>
      <c r="F397" s="46"/>
      <c r="G397" s="47"/>
      <c r="H397" s="44"/>
      <c r="I397" s="45"/>
      <c r="J397" s="46"/>
      <c r="K397" s="41"/>
      <c r="L397" s="37" t="s">
        <v>395</v>
      </c>
      <c r="M397" s="45"/>
      <c r="N397" s="46"/>
      <c r="O397" s="47"/>
      <c r="P397" s="44"/>
      <c r="Q397" s="45"/>
      <c r="R397" s="46"/>
      <c r="S397" s="47"/>
      <c r="T397" s="49"/>
      <c r="U397" s="52"/>
      <c r="V397" s="71"/>
      <c r="W397" s="77"/>
      <c r="X397" s="197"/>
      <c r="Y397" s="214"/>
      <c r="Z397" s="217"/>
      <c r="AA397" s="214"/>
      <c r="AB397" s="420"/>
      <c r="AC397" s="420"/>
      <c r="AD397" s="420"/>
      <c r="AE397" s="214"/>
      <c r="AF397" s="214"/>
      <c r="AG397" s="214"/>
      <c r="AH397" s="214"/>
      <c r="AI397" s="214"/>
      <c r="AJ397" s="214"/>
      <c r="AK397" s="214"/>
      <c r="AL397" s="214"/>
      <c r="AM397" s="214"/>
      <c r="AN397" s="214"/>
      <c r="AO397" s="214"/>
      <c r="AP397" s="214"/>
      <c r="AQ397" s="214"/>
      <c r="AR397" s="214"/>
      <c r="AS397" s="214"/>
      <c r="AT397" s="214"/>
      <c r="AU397" s="214"/>
      <c r="AV397" s="214"/>
      <c r="AW397" s="214"/>
      <c r="AX397" s="214"/>
      <c r="AY397" s="214"/>
      <c r="AZ397" s="214"/>
      <c r="BA397" s="214"/>
      <c r="BB397" s="214"/>
      <c r="BC397" s="214"/>
      <c r="BD397" s="214"/>
      <c r="BE397" s="214"/>
      <c r="BF397" s="214"/>
      <c r="BG397" s="214"/>
      <c r="BH397" s="214"/>
      <c r="BI397" s="214"/>
      <c r="BJ397" s="214"/>
      <c r="BK397" s="214"/>
      <c r="BL397" s="214"/>
      <c r="BM397" s="214"/>
      <c r="BN397" s="214"/>
      <c r="BO397" s="214"/>
      <c r="BP397" s="214"/>
      <c r="BQ397" s="214"/>
      <c r="BR397" s="214"/>
      <c r="BS397" s="214"/>
      <c r="BT397" s="214"/>
      <c r="BU397" s="214"/>
      <c r="BV397" s="214"/>
      <c r="BW397" s="214"/>
      <c r="BX397" s="214"/>
      <c r="BY397" s="214"/>
      <c r="BZ397" s="214"/>
      <c r="CA397" s="214"/>
      <c r="CB397" s="214"/>
      <c r="CC397" s="214"/>
      <c r="CD397" s="214"/>
      <c r="CE397" s="214"/>
      <c r="CF397" s="214"/>
      <c r="CG397" s="214"/>
      <c r="CH397" s="214"/>
    </row>
    <row r="398" spans="1:86" s="1" customFormat="1" ht="27.95" customHeight="1" x14ac:dyDescent="0.2">
      <c r="A398" s="364"/>
      <c r="B398" s="241" t="s">
        <v>41</v>
      </c>
      <c r="C398" s="264" t="s">
        <v>815</v>
      </c>
      <c r="D398" s="639"/>
      <c r="E398" s="663"/>
      <c r="F398" s="639"/>
      <c r="G398" s="663"/>
      <c r="H398" s="639"/>
      <c r="I398" s="663"/>
      <c r="J398" s="639"/>
      <c r="K398" s="663"/>
      <c r="L398" s="639"/>
      <c r="M398" s="663"/>
      <c r="N398" s="639"/>
      <c r="O398" s="663"/>
      <c r="P398" s="639"/>
      <c r="Q398" s="663"/>
      <c r="R398" s="639"/>
      <c r="S398" s="663"/>
      <c r="T398" s="190"/>
      <c r="U398" s="112">
        <f>IF(OR(D398="s",F398="s",H398="s",J398="s",L398="s",N398="s",P398="s",R398="s"), 0, IF(OR(D398="a",F398="a",H398="a",J398="a",L398="a",N398="a",P398="a",R398="a"),V398,0))</f>
        <v>0</v>
      </c>
      <c r="V398" s="361">
        <v>15</v>
      </c>
      <c r="W398" s="77">
        <f>COUNTIF(D398:S398,"a")+COUNTIF(D398:S398,"s")</f>
        <v>0</v>
      </c>
      <c r="X398" s="243"/>
      <c r="Y398" s="214"/>
      <c r="Z398" s="217"/>
      <c r="AA398" s="214"/>
      <c r="AB398" s="420"/>
      <c r="AC398" s="420"/>
      <c r="AD398" s="420"/>
      <c r="AE398" s="214"/>
      <c r="AF398" s="214"/>
      <c r="AG398" s="214"/>
      <c r="AH398" s="214"/>
      <c r="AI398" s="214"/>
      <c r="AJ398" s="214"/>
      <c r="AK398" s="214"/>
      <c r="AL398" s="214"/>
      <c r="AM398" s="214"/>
      <c r="AN398" s="214"/>
      <c r="AO398" s="214"/>
      <c r="AP398" s="214"/>
      <c r="AQ398" s="214"/>
      <c r="AR398" s="214"/>
      <c r="AS398" s="214"/>
      <c r="AT398" s="214"/>
      <c r="AU398" s="214"/>
      <c r="AV398" s="214"/>
      <c r="AW398" s="214"/>
      <c r="AX398" s="214"/>
      <c r="AY398" s="214"/>
      <c r="AZ398" s="214"/>
      <c r="BA398" s="214"/>
      <c r="BB398" s="214"/>
      <c r="BC398" s="214"/>
      <c r="BD398" s="214"/>
      <c r="BE398" s="214"/>
      <c r="BF398" s="214"/>
      <c r="BG398" s="214"/>
      <c r="BH398" s="214"/>
      <c r="BI398" s="214"/>
      <c r="BJ398" s="214"/>
      <c r="BK398" s="214"/>
      <c r="BL398" s="214"/>
      <c r="BM398" s="214"/>
      <c r="BN398" s="214"/>
      <c r="BO398" s="214"/>
      <c r="BP398" s="214"/>
      <c r="BQ398" s="214"/>
      <c r="BR398" s="214"/>
      <c r="BS398" s="214"/>
      <c r="BT398" s="214"/>
      <c r="BU398" s="214"/>
      <c r="BV398" s="214"/>
      <c r="BW398" s="214"/>
      <c r="BX398" s="214"/>
      <c r="BY398" s="214"/>
      <c r="BZ398" s="214"/>
      <c r="CA398" s="214"/>
      <c r="CB398" s="214"/>
      <c r="CC398" s="214"/>
      <c r="CD398" s="214"/>
      <c r="CE398" s="214"/>
      <c r="CF398" s="214"/>
      <c r="CG398" s="214"/>
      <c r="CH398" s="214"/>
    </row>
    <row r="399" spans="1:86" s="1" customFormat="1" ht="27.95" customHeight="1" x14ac:dyDescent="0.2">
      <c r="A399" s="364"/>
      <c r="B399" s="242" t="s">
        <v>42</v>
      </c>
      <c r="C399" s="264" t="s">
        <v>933</v>
      </c>
      <c r="D399" s="651"/>
      <c r="E399" s="671"/>
      <c r="F399" s="651"/>
      <c r="G399" s="671"/>
      <c r="H399" s="651"/>
      <c r="I399" s="671"/>
      <c r="J399" s="651"/>
      <c r="K399" s="671"/>
      <c r="L399" s="651"/>
      <c r="M399" s="671"/>
      <c r="N399" s="651"/>
      <c r="O399" s="671"/>
      <c r="P399" s="651"/>
      <c r="Q399" s="671"/>
      <c r="R399" s="651"/>
      <c r="S399" s="671"/>
      <c r="T399" s="190"/>
      <c r="U399" s="112">
        <f>IF(OR(D399="s",F399="s",H399="s",J399="s",L399="s",N399="s",P399="s",R399="s"), 0, IF(OR(D399="a",F399="a",H399="a",J399="a",L399="a",N399="a",P399="a",R399="a"),V399,0))</f>
        <v>0</v>
      </c>
      <c r="V399" s="365">
        <v>5</v>
      </c>
      <c r="W399" s="77">
        <f>COUNTIF(D399:S399,"a")+COUNTIF(D399:S399,"s")</f>
        <v>0</v>
      </c>
      <c r="X399" s="243"/>
      <c r="Y399" s="214"/>
      <c r="Z399" s="217"/>
      <c r="AA399" s="214"/>
      <c r="AB399" s="420"/>
      <c r="AC399" s="420"/>
      <c r="AD399" s="420"/>
      <c r="AE399" s="214"/>
      <c r="AF399" s="214"/>
      <c r="AG399" s="214"/>
      <c r="AH399" s="214"/>
      <c r="AI399" s="214"/>
      <c r="AJ399" s="214"/>
      <c r="AK399" s="214"/>
      <c r="AL399" s="214"/>
      <c r="AM399" s="214"/>
      <c r="AN399" s="214"/>
      <c r="AO399" s="214"/>
      <c r="AP399" s="214"/>
      <c r="AQ399" s="214"/>
      <c r="AR399" s="214"/>
      <c r="AS399" s="214"/>
      <c r="AT399" s="214"/>
      <c r="AU399" s="214"/>
      <c r="AV399" s="214"/>
      <c r="AW399" s="214"/>
      <c r="AX399" s="214"/>
      <c r="AY399" s="214"/>
      <c r="AZ399" s="214"/>
      <c r="BA399" s="214"/>
      <c r="BB399" s="214"/>
      <c r="BC399" s="214"/>
      <c r="BD399" s="214"/>
      <c r="BE399" s="214"/>
      <c r="BF399" s="214"/>
      <c r="BG399" s="214"/>
      <c r="BH399" s="214"/>
      <c r="BI399" s="214"/>
      <c r="BJ399" s="214"/>
      <c r="BK399" s="214"/>
      <c r="BL399" s="214"/>
      <c r="BM399" s="214"/>
      <c r="BN399" s="214"/>
      <c r="BO399" s="214"/>
      <c r="BP399" s="214"/>
      <c r="BQ399" s="214"/>
      <c r="BR399" s="214"/>
      <c r="BS399" s="214"/>
      <c r="BT399" s="214"/>
      <c r="BU399" s="214"/>
      <c r="BV399" s="214"/>
      <c r="BW399" s="214"/>
      <c r="BX399" s="214"/>
      <c r="BY399" s="214"/>
      <c r="BZ399" s="214"/>
      <c r="CA399" s="214"/>
      <c r="CB399" s="214"/>
      <c r="CC399" s="214"/>
      <c r="CD399" s="214"/>
      <c r="CE399" s="214"/>
      <c r="CF399" s="214"/>
      <c r="CG399" s="214"/>
      <c r="CH399" s="214"/>
    </row>
    <row r="400" spans="1:86" s="1" customFormat="1" ht="27.95" customHeight="1" x14ac:dyDescent="0.2">
      <c r="A400" s="364"/>
      <c r="B400" s="241" t="s">
        <v>274</v>
      </c>
      <c r="C400" s="264" t="s">
        <v>816</v>
      </c>
      <c r="D400" s="639"/>
      <c r="E400" s="663"/>
      <c r="F400" s="639"/>
      <c r="G400" s="663"/>
      <c r="H400" s="639"/>
      <c r="I400" s="663"/>
      <c r="J400" s="639"/>
      <c r="K400" s="663"/>
      <c r="L400" s="639"/>
      <c r="M400" s="663"/>
      <c r="N400" s="639"/>
      <c r="O400" s="663"/>
      <c r="P400" s="639"/>
      <c r="Q400" s="663"/>
      <c r="R400" s="639"/>
      <c r="S400" s="663"/>
      <c r="T400" s="190"/>
      <c r="U400" s="112">
        <f>IF(OR(D400="s",F400="s",H400="s",J400="s",L400="s",N400="s",P400="s",R400="s"), 0, IF(OR(D400="a",F400="a",H400="a",J400="a",L400="a",N400="a",P400="a",R400="a"),V400,0))</f>
        <v>0</v>
      </c>
      <c r="V400" s="361">
        <v>5</v>
      </c>
      <c r="W400" s="77">
        <f>COUNTIF(D400:S400,"a")+COUNTIF(D400:S400,"s")</f>
        <v>0</v>
      </c>
      <c r="X400" s="243"/>
      <c r="Y400" s="214"/>
      <c r="Z400" s="217"/>
      <c r="AA400" s="214"/>
      <c r="AB400" s="420"/>
      <c r="AC400" s="420"/>
      <c r="AD400" s="420"/>
      <c r="AE400" s="214"/>
      <c r="AF400" s="214"/>
      <c r="AG400" s="214"/>
      <c r="AH400" s="214"/>
      <c r="AI400" s="214"/>
      <c r="AJ400" s="214"/>
      <c r="AK400" s="214"/>
      <c r="AL400" s="214"/>
      <c r="AM400" s="214"/>
      <c r="AN400" s="214"/>
      <c r="AO400" s="214"/>
      <c r="AP400" s="214"/>
      <c r="AQ400" s="214"/>
      <c r="AR400" s="214"/>
      <c r="AS400" s="214"/>
      <c r="AT400" s="214"/>
      <c r="AU400" s="214"/>
      <c r="AV400" s="214"/>
      <c r="AW400" s="214"/>
      <c r="AX400" s="214"/>
      <c r="AY400" s="214"/>
      <c r="AZ400" s="214"/>
      <c r="BA400" s="214"/>
      <c r="BB400" s="214"/>
      <c r="BC400" s="214"/>
      <c r="BD400" s="214"/>
      <c r="BE400" s="214"/>
      <c r="BF400" s="214"/>
      <c r="BG400" s="214"/>
      <c r="BH400" s="214"/>
      <c r="BI400" s="214"/>
      <c r="BJ400" s="214"/>
      <c r="BK400" s="214"/>
      <c r="BL400" s="214"/>
      <c r="BM400" s="214"/>
      <c r="BN400" s="214"/>
      <c r="BO400" s="214"/>
      <c r="BP400" s="214"/>
      <c r="BQ400" s="214"/>
      <c r="BR400" s="214"/>
      <c r="BS400" s="214"/>
      <c r="BT400" s="214"/>
      <c r="BU400" s="214"/>
      <c r="BV400" s="214"/>
      <c r="BW400" s="214"/>
      <c r="BX400" s="214"/>
      <c r="BY400" s="214"/>
      <c r="BZ400" s="214"/>
      <c r="CA400" s="214"/>
      <c r="CB400" s="214"/>
      <c r="CC400" s="214"/>
      <c r="CD400" s="214"/>
      <c r="CE400" s="214"/>
      <c r="CF400" s="214"/>
      <c r="CG400" s="214"/>
      <c r="CH400" s="214"/>
    </row>
    <row r="401" spans="1:86" s="1" customFormat="1" ht="41.25" thickBot="1" x14ac:dyDescent="0.25">
      <c r="A401" s="364"/>
      <c r="B401" s="241" t="s">
        <v>121</v>
      </c>
      <c r="C401" s="264" t="s">
        <v>122</v>
      </c>
      <c r="D401" s="651"/>
      <c r="E401" s="671"/>
      <c r="F401" s="651"/>
      <c r="G401" s="671"/>
      <c r="H401" s="651"/>
      <c r="I401" s="671"/>
      <c r="J401" s="651"/>
      <c r="K401" s="671"/>
      <c r="L401" s="651"/>
      <c r="M401" s="671"/>
      <c r="N401" s="651"/>
      <c r="O401" s="671"/>
      <c r="P401" s="651"/>
      <c r="Q401" s="671"/>
      <c r="R401" s="651"/>
      <c r="S401" s="671"/>
      <c r="T401" s="190"/>
      <c r="U401" s="112">
        <f>IF(OR(D401="s",F401="s",H401="s",J401="s",L401="s",N401="s",P401="s",R401="s"), 0, IF(OR(D401="a",F401="a",H401="a",J401="a",L401="a",N401="a",P401="a",R401="a"),V401,0))</f>
        <v>0</v>
      </c>
      <c r="V401" s="365">
        <v>5</v>
      </c>
      <c r="W401" s="77">
        <f>COUNTIF(D401:S401,"a")+COUNTIF(D401:S401,"s")</f>
        <v>0</v>
      </c>
      <c r="X401" s="243"/>
      <c r="Y401" s="214"/>
      <c r="Z401" s="217" t="s">
        <v>31</v>
      </c>
      <c r="AA401" s="214"/>
      <c r="AB401" s="420"/>
      <c r="AC401" s="420"/>
      <c r="AD401" s="420"/>
      <c r="AE401" s="214"/>
      <c r="AF401" s="214"/>
      <c r="AG401" s="214"/>
      <c r="AH401" s="214"/>
      <c r="AI401" s="214"/>
      <c r="AJ401" s="214"/>
      <c r="AK401" s="214"/>
      <c r="AL401" s="214"/>
      <c r="AM401" s="214"/>
      <c r="AN401" s="214"/>
      <c r="AO401" s="214"/>
      <c r="AP401" s="214"/>
      <c r="AQ401" s="214"/>
      <c r="AR401" s="214"/>
      <c r="AS401" s="214"/>
      <c r="AT401" s="214"/>
      <c r="AU401" s="214"/>
      <c r="AV401" s="214"/>
      <c r="AW401" s="214"/>
      <c r="AX401" s="214"/>
      <c r="AY401" s="214"/>
      <c r="AZ401" s="214"/>
      <c r="BA401" s="214"/>
      <c r="BB401" s="214"/>
      <c r="BC401" s="214"/>
      <c r="BD401" s="214"/>
      <c r="BE401" s="214"/>
      <c r="BF401" s="214"/>
      <c r="BG401" s="214"/>
      <c r="BH401" s="214"/>
      <c r="BI401" s="214"/>
      <c r="BJ401" s="214"/>
      <c r="BK401" s="214"/>
      <c r="BL401" s="214"/>
      <c r="BM401" s="214"/>
      <c r="BN401" s="214"/>
      <c r="BO401" s="214"/>
      <c r="BP401" s="214"/>
      <c r="BQ401" s="214"/>
      <c r="BR401" s="214"/>
      <c r="BS401" s="214"/>
      <c r="BT401" s="214"/>
      <c r="BU401" s="214"/>
      <c r="BV401" s="214"/>
      <c r="BW401" s="214"/>
      <c r="BX401" s="214"/>
      <c r="BY401" s="214"/>
      <c r="BZ401" s="214"/>
      <c r="CA401" s="214"/>
      <c r="CB401" s="214"/>
      <c r="CC401" s="214"/>
      <c r="CD401" s="214"/>
      <c r="CE401" s="214"/>
      <c r="CF401" s="214"/>
      <c r="CG401" s="214"/>
      <c r="CH401" s="214"/>
    </row>
    <row r="402" spans="1:86" s="1" customFormat="1" ht="21" customHeight="1" thickTop="1" thickBot="1" x14ac:dyDescent="0.25">
      <c r="A402" s="364"/>
      <c r="B402" s="8"/>
      <c r="C402" s="164"/>
      <c r="D402" s="656" t="s">
        <v>173</v>
      </c>
      <c r="E402" s="682"/>
      <c r="F402" s="682"/>
      <c r="G402" s="682"/>
      <c r="H402" s="682"/>
      <c r="I402" s="682"/>
      <c r="J402" s="682"/>
      <c r="K402" s="682"/>
      <c r="L402" s="682"/>
      <c r="M402" s="682"/>
      <c r="N402" s="682"/>
      <c r="O402" s="682"/>
      <c r="P402" s="682"/>
      <c r="Q402" s="682"/>
      <c r="R402" s="682"/>
      <c r="S402" s="682"/>
      <c r="T402" s="691"/>
      <c r="U402" s="183">
        <f>SUM(U398:U401)</f>
        <v>0</v>
      </c>
      <c r="V402" s="362">
        <f>SUM(V398:V401)</f>
        <v>30</v>
      </c>
      <c r="W402" s="77"/>
      <c r="X402" s="198"/>
      <c r="Y402" s="214"/>
      <c r="Z402" s="217"/>
      <c r="AA402" s="214"/>
      <c r="AB402" s="420"/>
      <c r="AC402" s="420"/>
      <c r="AD402" s="420"/>
      <c r="AE402" s="214"/>
      <c r="AF402" s="214"/>
      <c r="AG402" s="214"/>
      <c r="AH402" s="214"/>
      <c r="AI402" s="214"/>
      <c r="AJ402" s="214"/>
      <c r="AK402" s="214"/>
      <c r="AL402" s="214"/>
      <c r="AM402" s="214"/>
      <c r="AN402" s="214"/>
      <c r="AO402" s="214"/>
      <c r="AP402" s="214"/>
      <c r="AQ402" s="214"/>
      <c r="AR402" s="214"/>
      <c r="AS402" s="214"/>
      <c r="AT402" s="214"/>
      <c r="AU402" s="214"/>
      <c r="AV402" s="214"/>
      <c r="AW402" s="214"/>
      <c r="AX402" s="214"/>
      <c r="AY402" s="214"/>
      <c r="AZ402" s="214"/>
      <c r="BA402" s="214"/>
      <c r="BB402" s="214"/>
      <c r="BC402" s="214"/>
      <c r="BD402" s="214"/>
      <c r="BE402" s="214"/>
      <c r="BF402" s="214"/>
      <c r="BG402" s="214"/>
      <c r="BH402" s="214"/>
      <c r="BI402" s="214"/>
      <c r="BJ402" s="214"/>
      <c r="BK402" s="214"/>
      <c r="BL402" s="214"/>
      <c r="BM402" s="214"/>
      <c r="BN402" s="214"/>
      <c r="BO402" s="214"/>
      <c r="BP402" s="214"/>
      <c r="BQ402" s="214"/>
      <c r="BR402" s="214"/>
      <c r="BS402" s="214"/>
      <c r="BT402" s="214"/>
      <c r="BU402" s="214"/>
      <c r="BV402" s="214"/>
      <c r="BW402" s="214"/>
      <c r="BX402" s="214"/>
      <c r="BY402" s="214"/>
      <c r="BZ402" s="214"/>
      <c r="CA402" s="214"/>
      <c r="CB402" s="214"/>
      <c r="CC402" s="214"/>
      <c r="CD402" s="214"/>
      <c r="CE402" s="214"/>
      <c r="CF402" s="214"/>
      <c r="CG402" s="214"/>
      <c r="CH402" s="214"/>
    </row>
    <row r="403" spans="1:86" s="1" customFormat="1" ht="21" customHeight="1" thickBot="1" x14ac:dyDescent="0.25">
      <c r="A403" s="355"/>
      <c r="B403" s="407"/>
      <c r="C403" s="316"/>
      <c r="D403" s="873"/>
      <c r="E403" s="659"/>
      <c r="F403" s="961">
        <v>5</v>
      </c>
      <c r="G403" s="669"/>
      <c r="H403" s="669"/>
      <c r="I403" s="669"/>
      <c r="J403" s="669"/>
      <c r="K403" s="669"/>
      <c r="L403" s="669"/>
      <c r="M403" s="669"/>
      <c r="N403" s="669"/>
      <c r="O403" s="669"/>
      <c r="P403" s="669"/>
      <c r="Q403" s="669"/>
      <c r="R403" s="669"/>
      <c r="S403" s="669"/>
      <c r="T403" s="669"/>
      <c r="U403" s="669"/>
      <c r="V403" s="670"/>
      <c r="W403" s="77"/>
      <c r="X403" s="197"/>
      <c r="Y403" s="214"/>
      <c r="Z403" s="217"/>
      <c r="AA403" s="214"/>
      <c r="AB403" s="420"/>
      <c r="AC403" s="420"/>
      <c r="AD403" s="420"/>
      <c r="AE403" s="214"/>
      <c r="AF403" s="214"/>
      <c r="AG403" s="214"/>
      <c r="AH403" s="214"/>
      <c r="AI403" s="214"/>
      <c r="AJ403" s="214"/>
      <c r="AK403" s="214"/>
      <c r="AL403" s="214"/>
      <c r="AM403" s="214"/>
      <c r="AN403" s="214"/>
      <c r="AO403" s="214"/>
      <c r="AP403" s="214"/>
      <c r="AQ403" s="214"/>
      <c r="AR403" s="214"/>
      <c r="AS403" s="214"/>
      <c r="AT403" s="214"/>
      <c r="AU403" s="214"/>
      <c r="AV403" s="214"/>
      <c r="AW403" s="214"/>
      <c r="AX403" s="214"/>
      <c r="AY403" s="214"/>
      <c r="AZ403" s="214"/>
      <c r="BA403" s="214"/>
      <c r="BB403" s="214"/>
      <c r="BC403" s="214"/>
      <c r="BD403" s="214"/>
      <c r="BE403" s="214"/>
      <c r="BF403" s="214"/>
      <c r="BG403" s="214"/>
      <c r="BH403" s="214"/>
      <c r="BI403" s="214"/>
      <c r="BJ403" s="214"/>
      <c r="BK403" s="214"/>
      <c r="BL403" s="214"/>
      <c r="BM403" s="214"/>
      <c r="BN403" s="214"/>
      <c r="BO403" s="214"/>
      <c r="BP403" s="214"/>
      <c r="BQ403" s="214"/>
      <c r="BR403" s="214"/>
      <c r="BS403" s="214"/>
      <c r="BT403" s="214"/>
      <c r="BU403" s="214"/>
      <c r="BV403" s="214"/>
      <c r="BW403" s="214"/>
      <c r="BX403" s="214"/>
      <c r="BY403" s="214"/>
      <c r="BZ403" s="214"/>
      <c r="CA403" s="214"/>
      <c r="CB403" s="214"/>
      <c r="CC403" s="214"/>
      <c r="CD403" s="214"/>
      <c r="CE403" s="214"/>
      <c r="CF403" s="214"/>
      <c r="CG403" s="214"/>
      <c r="CH403" s="214"/>
    </row>
    <row r="404" spans="1:86" s="1" customFormat="1" ht="30" customHeight="1" thickBot="1" x14ac:dyDescent="0.25">
      <c r="A404" s="364"/>
      <c r="B404" s="237" t="s">
        <v>1001</v>
      </c>
      <c r="C404" s="186" t="s">
        <v>1002</v>
      </c>
      <c r="D404" s="44"/>
      <c r="E404" s="45"/>
      <c r="F404" s="46"/>
      <c r="G404" s="47"/>
      <c r="H404" s="44"/>
      <c r="I404" s="45"/>
      <c r="J404" s="46"/>
      <c r="K404" s="41"/>
      <c r="L404" s="37" t="s">
        <v>395</v>
      </c>
      <c r="M404" s="45"/>
      <c r="N404" s="46"/>
      <c r="O404" s="47"/>
      <c r="P404" s="44"/>
      <c r="Q404" s="45"/>
      <c r="R404" s="46"/>
      <c r="S404" s="47"/>
      <c r="T404" s="49"/>
      <c r="U404" s="52"/>
      <c r="V404" s="71"/>
      <c r="W404" s="77"/>
      <c r="X404" s="197"/>
      <c r="Y404" s="214"/>
      <c r="Z404" s="217"/>
      <c r="AA404" s="214"/>
      <c r="AB404" s="420"/>
      <c r="AC404" s="420"/>
      <c r="AD404" s="420"/>
      <c r="AE404" s="214"/>
      <c r="AF404" s="214"/>
      <c r="AG404" s="214"/>
      <c r="AH404" s="214"/>
      <c r="AI404" s="214"/>
      <c r="AJ404" s="214"/>
      <c r="AK404" s="214"/>
      <c r="AL404" s="214"/>
      <c r="AM404" s="214"/>
      <c r="AN404" s="214"/>
      <c r="AO404" s="214"/>
      <c r="AP404" s="214"/>
      <c r="AQ404" s="214"/>
      <c r="AR404" s="214"/>
      <c r="AS404" s="214"/>
      <c r="AT404" s="214"/>
      <c r="AU404" s="214"/>
      <c r="AV404" s="214"/>
      <c r="AW404" s="214"/>
      <c r="AX404" s="214"/>
      <c r="AY404" s="214"/>
      <c r="AZ404" s="214"/>
      <c r="BA404" s="214"/>
      <c r="BB404" s="214"/>
      <c r="BC404" s="214"/>
      <c r="BD404" s="214"/>
      <c r="BE404" s="214"/>
      <c r="BF404" s="214"/>
      <c r="BG404" s="214"/>
      <c r="BH404" s="214"/>
      <c r="BI404" s="214"/>
      <c r="BJ404" s="214"/>
      <c r="BK404" s="214"/>
      <c r="BL404" s="214"/>
      <c r="BM404" s="214"/>
      <c r="BN404" s="214"/>
      <c r="BO404" s="214"/>
      <c r="BP404" s="214"/>
      <c r="BQ404" s="214"/>
      <c r="BR404" s="214"/>
      <c r="BS404" s="214"/>
      <c r="BT404" s="214"/>
      <c r="BU404" s="214"/>
      <c r="BV404" s="214"/>
      <c r="BW404" s="214"/>
      <c r="BX404" s="214"/>
      <c r="BY404" s="214"/>
      <c r="BZ404" s="214"/>
      <c r="CA404" s="214"/>
      <c r="CB404" s="214"/>
      <c r="CC404" s="214"/>
      <c r="CD404" s="214"/>
      <c r="CE404" s="214"/>
      <c r="CF404" s="214"/>
      <c r="CG404" s="214"/>
      <c r="CH404" s="214"/>
    </row>
    <row r="405" spans="1:86" s="1" customFormat="1" ht="45" customHeight="1" thickBot="1" x14ac:dyDescent="0.25">
      <c r="A405" s="364"/>
      <c r="B405" s="241" t="s">
        <v>1003</v>
      </c>
      <c r="C405" s="264" t="s">
        <v>1004</v>
      </c>
      <c r="D405" s="651"/>
      <c r="E405" s="671"/>
      <c r="F405" s="651"/>
      <c r="G405" s="671"/>
      <c r="H405" s="651"/>
      <c r="I405" s="671"/>
      <c r="J405" s="651"/>
      <c r="K405" s="671"/>
      <c r="L405" s="651"/>
      <c r="M405" s="671"/>
      <c r="N405" s="651"/>
      <c r="O405" s="671"/>
      <c r="P405" s="651"/>
      <c r="Q405" s="671"/>
      <c r="R405" s="651"/>
      <c r="S405" s="671"/>
      <c r="T405" s="190"/>
      <c r="U405" s="112">
        <f>IF(OR(D405="s",F405="s",H405="s",J405="s",L405="s",N405="s",P405="s",R405="s"), 0, IF(OR(D405="a",F405="a",H405="a",J405="a",L405="a",N405="a",P405="a",R405="a"),V405,0))</f>
        <v>0</v>
      </c>
      <c r="V405" s="365">
        <v>30</v>
      </c>
      <c r="W405" s="77">
        <f>COUNTIF(D405:S405,"a")+COUNTIF(D405:S405,"s")</f>
        <v>0</v>
      </c>
      <c r="X405" s="243"/>
      <c r="Y405" s="214"/>
      <c r="Z405" s="217"/>
      <c r="AA405" s="214"/>
      <c r="AB405" s="420"/>
      <c r="AC405" s="420"/>
      <c r="AD405" s="420"/>
      <c r="AE405" s="214"/>
      <c r="AF405" s="214"/>
      <c r="AG405" s="214"/>
      <c r="AH405" s="214"/>
      <c r="AI405" s="214"/>
      <c r="AJ405" s="214"/>
      <c r="AK405" s="214"/>
      <c r="AL405" s="214"/>
      <c r="AM405" s="214"/>
      <c r="AN405" s="214"/>
      <c r="AO405" s="214"/>
      <c r="AP405" s="214"/>
      <c r="AQ405" s="214"/>
      <c r="AR405" s="214"/>
      <c r="AS405" s="214"/>
      <c r="AT405" s="214"/>
      <c r="AU405" s="214"/>
      <c r="AV405" s="214"/>
      <c r="AW405" s="214"/>
      <c r="AX405" s="214"/>
      <c r="AY405" s="214"/>
      <c r="AZ405" s="214"/>
      <c r="BA405" s="214"/>
      <c r="BB405" s="214"/>
      <c r="BC405" s="214"/>
      <c r="BD405" s="214"/>
      <c r="BE405" s="214"/>
      <c r="BF405" s="214"/>
      <c r="BG405" s="214"/>
      <c r="BH405" s="214"/>
      <c r="BI405" s="214"/>
      <c r="BJ405" s="214"/>
      <c r="BK405" s="214"/>
      <c r="BL405" s="214"/>
      <c r="BM405" s="214"/>
      <c r="BN405" s="214"/>
      <c r="BO405" s="214"/>
      <c r="BP405" s="214"/>
      <c r="BQ405" s="214"/>
      <c r="BR405" s="214"/>
      <c r="BS405" s="214"/>
      <c r="BT405" s="214"/>
      <c r="BU405" s="214"/>
      <c r="BV405" s="214"/>
      <c r="BW405" s="214"/>
      <c r="BX405" s="214"/>
      <c r="BY405" s="214"/>
      <c r="BZ405" s="214"/>
      <c r="CA405" s="214"/>
      <c r="CB405" s="214"/>
      <c r="CC405" s="214"/>
      <c r="CD405" s="214"/>
      <c r="CE405" s="214"/>
      <c r="CF405" s="214"/>
      <c r="CG405" s="214"/>
      <c r="CH405" s="214"/>
    </row>
    <row r="406" spans="1:86" s="1" customFormat="1" ht="21" customHeight="1" thickTop="1" thickBot="1" x14ac:dyDescent="0.25">
      <c r="A406" s="364"/>
      <c r="B406" s="8"/>
      <c r="C406" s="164"/>
      <c r="D406" s="656" t="s">
        <v>173</v>
      </c>
      <c r="E406" s="682"/>
      <c r="F406" s="682"/>
      <c r="G406" s="682"/>
      <c r="H406" s="682"/>
      <c r="I406" s="682"/>
      <c r="J406" s="682"/>
      <c r="K406" s="682"/>
      <c r="L406" s="682"/>
      <c r="M406" s="682"/>
      <c r="N406" s="682"/>
      <c r="O406" s="682"/>
      <c r="P406" s="682"/>
      <c r="Q406" s="682"/>
      <c r="R406" s="682"/>
      <c r="S406" s="682"/>
      <c r="T406" s="691"/>
      <c r="U406" s="183">
        <f>SUM(U405:U405)</f>
        <v>0</v>
      </c>
      <c r="V406" s="362">
        <f>SUM(V405:V405)</f>
        <v>30</v>
      </c>
      <c r="W406" s="77"/>
      <c r="X406" s="198"/>
      <c r="Y406" s="214"/>
      <c r="Z406" s="217"/>
      <c r="AA406" s="214"/>
      <c r="AB406" s="420"/>
      <c r="AC406" s="420"/>
      <c r="AD406" s="420"/>
      <c r="AE406" s="214"/>
      <c r="AF406" s="214"/>
      <c r="AG406" s="214"/>
      <c r="AH406" s="214"/>
      <c r="AI406" s="214"/>
      <c r="AJ406" s="214"/>
      <c r="AK406" s="214"/>
      <c r="AL406" s="214"/>
      <c r="AM406" s="214"/>
      <c r="AN406" s="214"/>
      <c r="AO406" s="214"/>
      <c r="AP406" s="214"/>
      <c r="AQ406" s="214"/>
      <c r="AR406" s="214"/>
      <c r="AS406" s="214"/>
      <c r="AT406" s="214"/>
      <c r="AU406" s="214"/>
      <c r="AV406" s="214"/>
      <c r="AW406" s="214"/>
      <c r="AX406" s="214"/>
      <c r="AY406" s="214"/>
      <c r="AZ406" s="214"/>
      <c r="BA406" s="214"/>
      <c r="BB406" s="214"/>
      <c r="BC406" s="214"/>
      <c r="BD406" s="214"/>
      <c r="BE406" s="214"/>
      <c r="BF406" s="214"/>
      <c r="BG406" s="214"/>
      <c r="BH406" s="214"/>
      <c r="BI406" s="214"/>
      <c r="BJ406" s="214"/>
      <c r="BK406" s="214"/>
      <c r="BL406" s="214"/>
      <c r="BM406" s="214"/>
      <c r="BN406" s="214"/>
      <c r="BO406" s="214"/>
      <c r="BP406" s="214"/>
      <c r="BQ406" s="214"/>
      <c r="BR406" s="214"/>
      <c r="BS406" s="214"/>
      <c r="BT406" s="214"/>
      <c r="BU406" s="214"/>
      <c r="BV406" s="214"/>
      <c r="BW406" s="214"/>
      <c r="BX406" s="214"/>
      <c r="BY406" s="214"/>
      <c r="BZ406" s="214"/>
      <c r="CA406" s="214"/>
      <c r="CB406" s="214"/>
      <c r="CC406" s="214"/>
      <c r="CD406" s="214"/>
      <c r="CE406" s="214"/>
      <c r="CF406" s="214"/>
      <c r="CG406" s="214"/>
      <c r="CH406" s="214"/>
    </row>
    <row r="407" spans="1:86" s="1" customFormat="1" ht="21" customHeight="1" thickBot="1" x14ac:dyDescent="0.25">
      <c r="A407" s="355"/>
      <c r="B407" s="407"/>
      <c r="C407" s="316"/>
      <c r="D407" s="873"/>
      <c r="E407" s="659"/>
      <c r="F407" s="660">
        <v>0</v>
      </c>
      <c r="G407" s="661"/>
      <c r="H407" s="661"/>
      <c r="I407" s="661"/>
      <c r="J407" s="661"/>
      <c r="K407" s="661"/>
      <c r="L407" s="661"/>
      <c r="M407" s="661"/>
      <c r="N407" s="661"/>
      <c r="O407" s="661"/>
      <c r="P407" s="661"/>
      <c r="Q407" s="661"/>
      <c r="R407" s="661"/>
      <c r="S407" s="661"/>
      <c r="T407" s="661"/>
      <c r="U407" s="661"/>
      <c r="V407" s="662"/>
      <c r="W407" s="77"/>
      <c r="X407" s="197"/>
      <c r="Y407" s="214"/>
      <c r="Z407" s="217"/>
      <c r="AA407" s="214"/>
      <c r="AB407" s="420"/>
      <c r="AC407" s="420"/>
      <c r="AD407" s="420"/>
      <c r="AE407" s="214"/>
      <c r="AF407" s="214"/>
      <c r="AG407" s="214"/>
      <c r="AH407" s="214"/>
      <c r="AI407" s="214"/>
      <c r="AJ407" s="214"/>
      <c r="AK407" s="214"/>
      <c r="AL407" s="214"/>
      <c r="AM407" s="214"/>
      <c r="AN407" s="214"/>
      <c r="AO407" s="214"/>
      <c r="AP407" s="214"/>
      <c r="AQ407" s="214"/>
      <c r="AR407" s="214"/>
      <c r="AS407" s="214"/>
      <c r="AT407" s="214"/>
      <c r="AU407" s="214"/>
      <c r="AV407" s="214"/>
      <c r="AW407" s="214"/>
      <c r="AX407" s="214"/>
      <c r="AY407" s="214"/>
      <c r="AZ407" s="214"/>
      <c r="BA407" s="214"/>
      <c r="BB407" s="214"/>
      <c r="BC407" s="214"/>
      <c r="BD407" s="214"/>
      <c r="BE407" s="214"/>
      <c r="BF407" s="214"/>
      <c r="BG407" s="214"/>
      <c r="BH407" s="214"/>
      <c r="BI407" s="214"/>
      <c r="BJ407" s="214"/>
      <c r="BK407" s="214"/>
      <c r="BL407" s="214"/>
      <c r="BM407" s="214"/>
      <c r="BN407" s="214"/>
      <c r="BO407" s="214"/>
      <c r="BP407" s="214"/>
      <c r="BQ407" s="214"/>
      <c r="BR407" s="214"/>
      <c r="BS407" s="214"/>
      <c r="BT407" s="214"/>
      <c r="BU407" s="214"/>
      <c r="BV407" s="214"/>
      <c r="BW407" s="214"/>
      <c r="BX407" s="214"/>
      <c r="BY407" s="214"/>
      <c r="BZ407" s="214"/>
      <c r="CA407" s="214"/>
      <c r="CB407" s="214"/>
      <c r="CC407" s="214"/>
      <c r="CD407" s="214"/>
      <c r="CE407" s="214"/>
      <c r="CF407" s="214"/>
      <c r="CG407" s="214"/>
      <c r="CH407" s="214"/>
    </row>
    <row r="408" spans="1:86" s="1" customFormat="1" ht="30" customHeight="1" thickBot="1" x14ac:dyDescent="0.25">
      <c r="A408" s="353"/>
      <c r="B408" s="403"/>
      <c r="C408" s="923" t="s">
        <v>287</v>
      </c>
      <c r="D408" s="924"/>
      <c r="E408" s="924"/>
      <c r="F408" s="924"/>
      <c r="G408" s="924"/>
      <c r="H408" s="924"/>
      <c r="I408" s="924"/>
      <c r="J408" s="924"/>
      <c r="K408" s="924"/>
      <c r="L408" s="924"/>
      <c r="M408" s="924"/>
      <c r="N408" s="924"/>
      <c r="O408" s="924"/>
      <c r="P408" s="924"/>
      <c r="Q408" s="924"/>
      <c r="R408" s="924"/>
      <c r="S408" s="924"/>
      <c r="T408" s="924"/>
      <c r="U408" s="924"/>
      <c r="V408" s="925"/>
      <c r="W408" s="77"/>
      <c r="X408" s="266"/>
      <c r="Y408" s="258"/>
      <c r="Z408" s="217"/>
      <c r="AA408" s="214"/>
      <c r="AB408" s="474"/>
      <c r="AC408" s="214"/>
      <c r="AD408" s="214"/>
      <c r="AE408" s="214"/>
      <c r="AF408" s="214"/>
      <c r="AG408" s="214"/>
      <c r="AH408" s="214"/>
      <c r="AI408" s="214"/>
      <c r="AJ408" s="214"/>
      <c r="AK408" s="214"/>
      <c r="AL408" s="214"/>
      <c r="AM408" s="214"/>
      <c r="AN408" s="214"/>
      <c r="AO408" s="214"/>
      <c r="AP408" s="214"/>
      <c r="AQ408" s="214"/>
      <c r="AR408" s="214"/>
      <c r="AS408" s="214"/>
      <c r="AT408" s="214"/>
      <c r="AU408" s="214"/>
      <c r="AV408" s="214"/>
      <c r="AW408" s="214"/>
      <c r="AX408" s="214"/>
      <c r="AY408" s="214"/>
      <c r="AZ408" s="214"/>
      <c r="BA408" s="214"/>
      <c r="BB408" s="214"/>
      <c r="BC408" s="214"/>
      <c r="BD408" s="214"/>
      <c r="BE408" s="214"/>
      <c r="BF408" s="214"/>
      <c r="BG408" s="214"/>
      <c r="BH408" s="214"/>
      <c r="BI408" s="214"/>
      <c r="BJ408" s="214"/>
      <c r="BK408" s="214"/>
      <c r="BL408" s="214"/>
      <c r="BM408" s="214"/>
      <c r="BN408" s="214"/>
      <c r="BO408" s="214"/>
      <c r="BP408" s="214"/>
      <c r="BQ408" s="214"/>
      <c r="BR408" s="214"/>
      <c r="BS408" s="214"/>
      <c r="BT408" s="214"/>
      <c r="BU408" s="214"/>
      <c r="BV408" s="214"/>
      <c r="BW408" s="214"/>
      <c r="BX408" s="214"/>
      <c r="BY408" s="214"/>
      <c r="BZ408" s="214"/>
      <c r="CA408" s="214"/>
    </row>
    <row r="409" spans="1:86" s="1" customFormat="1" ht="30" customHeight="1" thickBot="1" x14ac:dyDescent="0.25">
      <c r="A409" s="364"/>
      <c r="B409" s="248" t="s">
        <v>328</v>
      </c>
      <c r="C409" s="160" t="s">
        <v>288</v>
      </c>
      <c r="D409" s="37"/>
      <c r="E409" s="39"/>
      <c r="F409" s="37" t="s">
        <v>395</v>
      </c>
      <c r="G409" s="39"/>
      <c r="H409" s="37"/>
      <c r="I409" s="39"/>
      <c r="J409" s="37"/>
      <c r="K409" s="39"/>
      <c r="L409" s="37" t="s">
        <v>395</v>
      </c>
      <c r="M409" s="39"/>
      <c r="N409" s="37" t="s">
        <v>395</v>
      </c>
      <c r="O409" s="39"/>
      <c r="P409" s="37"/>
      <c r="Q409" s="39"/>
      <c r="R409" s="37"/>
      <c r="S409" s="39"/>
      <c r="T409" s="74"/>
      <c r="U409" s="75"/>
      <c r="V409" s="75"/>
      <c r="W409" s="77"/>
      <c r="X409" s="266"/>
      <c r="Y409" s="258"/>
      <c r="Z409" s="217"/>
      <c r="AA409" s="214"/>
      <c r="AB409" s="474"/>
      <c r="AC409" s="214"/>
      <c r="AD409" s="214"/>
      <c r="AE409" s="214"/>
      <c r="AF409" s="214"/>
      <c r="AG409" s="214"/>
      <c r="AH409" s="214"/>
      <c r="AI409" s="214"/>
      <c r="AJ409" s="214"/>
      <c r="AK409" s="214"/>
      <c r="AL409" s="214"/>
      <c r="AM409" s="214"/>
      <c r="AN409" s="214"/>
      <c r="AO409" s="214"/>
      <c r="AP409" s="214"/>
      <c r="AQ409" s="214"/>
      <c r="AR409" s="214"/>
      <c r="AS409" s="214"/>
      <c r="AT409" s="214"/>
      <c r="AU409" s="214"/>
      <c r="AV409" s="214"/>
      <c r="AW409" s="214"/>
      <c r="AX409" s="214"/>
      <c r="AY409" s="214"/>
      <c r="AZ409" s="214"/>
      <c r="BA409" s="214"/>
      <c r="BB409" s="214"/>
      <c r="BC409" s="214"/>
      <c r="BD409" s="214"/>
      <c r="BE409" s="214"/>
      <c r="BF409" s="214"/>
      <c r="BG409" s="214"/>
      <c r="BH409" s="214"/>
      <c r="BI409" s="214"/>
      <c r="BJ409" s="214"/>
      <c r="BK409" s="214"/>
      <c r="BL409" s="214"/>
      <c r="BM409" s="214"/>
      <c r="BN409" s="214"/>
      <c r="BO409" s="214"/>
      <c r="BP409" s="214"/>
      <c r="BQ409" s="214"/>
      <c r="BR409" s="214"/>
      <c r="BS409" s="214"/>
      <c r="BT409" s="214"/>
      <c r="BU409" s="214"/>
      <c r="BV409" s="214"/>
      <c r="BW409" s="214"/>
      <c r="BX409" s="214"/>
      <c r="BY409" s="214"/>
      <c r="BZ409" s="214"/>
      <c r="CA409" s="214"/>
    </row>
    <row r="410" spans="1:86" s="1" customFormat="1" ht="45" customHeight="1" x14ac:dyDescent="0.2">
      <c r="A410" s="364"/>
      <c r="B410" s="249" t="s">
        <v>289</v>
      </c>
      <c r="C410" s="122" t="s">
        <v>534</v>
      </c>
      <c r="D410" s="641"/>
      <c r="E410" s="653"/>
      <c r="F410" s="641"/>
      <c r="G410" s="653"/>
      <c r="H410" s="641"/>
      <c r="I410" s="653"/>
      <c r="J410" s="641"/>
      <c r="K410" s="653"/>
      <c r="L410" s="641"/>
      <c r="M410" s="653"/>
      <c r="N410" s="641"/>
      <c r="O410" s="653"/>
      <c r="P410" s="641"/>
      <c r="Q410" s="653"/>
      <c r="R410" s="641"/>
      <c r="S410" s="653"/>
      <c r="T410" s="432"/>
      <c r="U410" s="111">
        <f>IF(OR(D410="s",F410="s",H410="s",J410="s",L410="s",N410="s",P410="s",R410="s"), 0, IF(OR(D410="a",F410="a",H410="a",J410="a",L410="a",N410="a",P410="a",R410="a"),V410,0))</f>
        <v>0</v>
      </c>
      <c r="V410" s="363">
        <v>60</v>
      </c>
      <c r="W410" s="77">
        <f>IF((COUNTIF(D410:S410,"a")+COUNTIF(D410:S410,"s"))&gt;0,IF(OR((COUNTIF(D411:S414,"a")+COUNTIF(D411:S414,"s"))),0,COUNTIF(D410:S410,"a")+COUNTIF(D410:S410,"s")),COUNTIF(D410:S410,"a")+COUNTIF(D410:S410,"s"))</f>
        <v>0</v>
      </c>
      <c r="X410" s="463"/>
      <c r="Y410" s="258"/>
      <c r="Z410" s="217"/>
      <c r="AA410" s="214"/>
      <c r="AB410" s="474"/>
      <c r="AC410" s="214"/>
      <c r="AD410" s="214"/>
      <c r="AE410" s="214"/>
      <c r="AF410" s="214"/>
      <c r="AG410" s="214"/>
      <c r="AH410" s="214"/>
      <c r="AI410" s="214"/>
      <c r="AJ410" s="214"/>
      <c r="AK410" s="214"/>
      <c r="AL410" s="214"/>
      <c r="AM410" s="214"/>
      <c r="AN410" s="214"/>
      <c r="AO410" s="214"/>
      <c r="AP410" s="214"/>
      <c r="AQ410" s="214"/>
      <c r="AR410" s="214"/>
      <c r="AS410" s="214"/>
      <c r="AT410" s="214"/>
      <c r="AU410" s="214"/>
      <c r="AV410" s="214"/>
      <c r="AW410" s="214"/>
      <c r="AX410" s="214"/>
      <c r="AY410" s="214"/>
      <c r="AZ410" s="214"/>
      <c r="BA410" s="214"/>
      <c r="BB410" s="214"/>
      <c r="BC410" s="214"/>
      <c r="BD410" s="214"/>
      <c r="BE410" s="214"/>
      <c r="BF410" s="214"/>
      <c r="BG410" s="214"/>
      <c r="BH410" s="214"/>
      <c r="BI410" s="214"/>
      <c r="BJ410" s="214"/>
      <c r="BK410" s="214"/>
      <c r="BL410" s="214"/>
      <c r="BM410" s="214"/>
      <c r="BN410" s="214"/>
      <c r="BO410" s="214"/>
      <c r="BP410" s="214"/>
      <c r="BQ410" s="214"/>
      <c r="BR410" s="214"/>
      <c r="BS410" s="214"/>
      <c r="BT410" s="214"/>
      <c r="BU410" s="214"/>
      <c r="BV410" s="214"/>
      <c r="BW410" s="214"/>
      <c r="BX410" s="214"/>
      <c r="BY410" s="214"/>
      <c r="BZ410" s="214"/>
      <c r="CA410" s="214"/>
      <c r="CB410" s="214"/>
      <c r="CC410" s="214"/>
      <c r="CD410" s="214"/>
      <c r="CE410" s="214"/>
      <c r="CF410" s="214"/>
      <c r="CG410" s="214"/>
      <c r="CH410" s="214"/>
    </row>
    <row r="411" spans="1:86" s="1" customFormat="1" ht="88.5" customHeight="1" x14ac:dyDescent="0.2">
      <c r="A411" s="364"/>
      <c r="B411" s="250" t="s">
        <v>533</v>
      </c>
      <c r="C411" s="178" t="s">
        <v>537</v>
      </c>
      <c r="D411" s="639"/>
      <c r="E411" s="663"/>
      <c r="F411" s="639"/>
      <c r="G411" s="663"/>
      <c r="H411" s="639"/>
      <c r="I411" s="663"/>
      <c r="J411" s="639"/>
      <c r="K411" s="663"/>
      <c r="L411" s="639"/>
      <c r="M411" s="663"/>
      <c r="N411" s="639"/>
      <c r="O411" s="663"/>
      <c r="P411" s="639"/>
      <c r="Q411" s="663"/>
      <c r="R411" s="639"/>
      <c r="S411" s="663"/>
      <c r="T411" s="432"/>
      <c r="U411" s="109">
        <f>IF(OR(D411="s",F411="s",H411="s",J411="s",L411="s",N411="s",P411="s",R411="s"), 0, IF(OR(D411="a",F411="a",H411="a",J411="a",L411="a",N411="a",P411="a",R411="a"),V411,0))</f>
        <v>0</v>
      </c>
      <c r="V411" s="361">
        <v>50</v>
      </c>
      <c r="W411" s="77">
        <f>IF((COUNTIF(D411:S411,"a")+COUNTIF(D411:S411,"s"))&gt;0,IF(OR((COUNTIF(D410:S410,"a")+COUNTIF(D410:S410,"s")+COUNTIF(D412:S414,"a")+COUNTIF(D412:S412,"s"))),0,COUNTIF(D411:S411,"a")+COUNTIF(D411:S411,"s")),COUNTIF(D411:S411,"a")+COUNTIF(D411:S411,"s"))</f>
        <v>0</v>
      </c>
      <c r="X411" s="463"/>
      <c r="Y411" s="258"/>
      <c r="Z411" s="217"/>
      <c r="AA411" s="258"/>
      <c r="AB411" s="474"/>
      <c r="AC411" s="214"/>
      <c r="AD411" s="214"/>
      <c r="AE411" s="214"/>
      <c r="AF411" s="214"/>
      <c r="AG411" s="214"/>
      <c r="AH411" s="214"/>
      <c r="AI411" s="214"/>
      <c r="AJ411" s="214"/>
      <c r="AK411" s="214"/>
      <c r="AL411" s="214"/>
      <c r="AM411" s="214"/>
      <c r="AN411" s="214"/>
      <c r="AO411" s="214"/>
      <c r="AP411" s="214"/>
      <c r="AQ411" s="214"/>
      <c r="AR411" s="214"/>
      <c r="AS411" s="214"/>
      <c r="AT411" s="214"/>
      <c r="AU411" s="214"/>
      <c r="AV411" s="214"/>
      <c r="AW411" s="214"/>
      <c r="AX411" s="214"/>
      <c r="AY411" s="214"/>
      <c r="AZ411" s="214"/>
      <c r="BA411" s="214"/>
      <c r="BB411" s="214"/>
      <c r="BC411" s="214"/>
      <c r="BD411" s="214"/>
      <c r="BE411" s="214"/>
      <c r="BF411" s="214"/>
      <c r="BG411" s="214"/>
      <c r="BH411" s="214"/>
      <c r="BI411" s="214"/>
      <c r="BJ411" s="214"/>
      <c r="BK411" s="214"/>
      <c r="BL411" s="214"/>
      <c r="BM411" s="214"/>
      <c r="BN411" s="214"/>
      <c r="BO411" s="214"/>
      <c r="BP411" s="214"/>
      <c r="BQ411" s="214"/>
      <c r="BR411" s="214"/>
      <c r="BS411" s="214"/>
      <c r="BT411" s="214"/>
      <c r="BU411" s="214"/>
      <c r="BV411" s="214"/>
      <c r="BW411" s="214"/>
      <c r="BX411" s="214"/>
      <c r="BY411" s="214"/>
      <c r="BZ411" s="214"/>
      <c r="CA411" s="214"/>
      <c r="CB411" s="214"/>
      <c r="CC411" s="214"/>
      <c r="CD411" s="214"/>
      <c r="CE411" s="214"/>
      <c r="CF411" s="214"/>
      <c r="CG411" s="214"/>
      <c r="CH411" s="214"/>
    </row>
    <row r="412" spans="1:86" s="1" customFormat="1" ht="45" customHeight="1" x14ac:dyDescent="0.2">
      <c r="A412" s="364"/>
      <c r="B412" s="250" t="s">
        <v>314</v>
      </c>
      <c r="C412" s="178" t="s">
        <v>540</v>
      </c>
      <c r="D412" s="639"/>
      <c r="E412" s="663"/>
      <c r="F412" s="639"/>
      <c r="G412" s="663"/>
      <c r="H412" s="639"/>
      <c r="I412" s="663"/>
      <c r="J412" s="639"/>
      <c r="K412" s="663"/>
      <c r="L412" s="639"/>
      <c r="M412" s="663"/>
      <c r="N412" s="639"/>
      <c r="O412" s="663"/>
      <c r="P412" s="639"/>
      <c r="Q412" s="663"/>
      <c r="R412" s="639"/>
      <c r="S412" s="663"/>
      <c r="T412" s="432"/>
      <c r="U412" s="109">
        <f>IF(OR(D412="s",F412="s",H412="s",J412="s",L412="s",N412="s",P412="s",R412="s"), 0, IF(OR(D412="a",F412="a",H412="a",J412="a",L412="a",N412="a",P412="a",R412="a"),V412,0))</f>
        <v>0</v>
      </c>
      <c r="V412" s="361">
        <v>25</v>
      </c>
      <c r="W412" s="77">
        <f>IF((COUNTIF(D412:S412,"a")+COUNTIF(D412:S412,"s"))&gt;0,IF(OR((COUNTIF(D410:S411,"a")+COUNTIF(D410:S411,"s"))),0,COUNTIF(D412:S412,"a")+COUNTIF(D412:S412,"s")),COUNTIF(D412:S412,"a")+COUNTIF(D412:S412,"s"))</f>
        <v>0</v>
      </c>
      <c r="X412" s="463"/>
      <c r="Y412" s="258"/>
      <c r="Z412" s="217"/>
      <c r="AA412" s="258"/>
      <c r="AB412" s="474"/>
      <c r="AC412" s="214"/>
      <c r="AD412" s="214"/>
      <c r="AE412" s="214"/>
      <c r="AF412" s="214"/>
      <c r="AG412" s="214"/>
      <c r="AH412" s="214"/>
      <c r="AI412" s="214"/>
      <c r="AJ412" s="214"/>
      <c r="AK412" s="214"/>
      <c r="AL412" s="214"/>
      <c r="AM412" s="214"/>
      <c r="AN412" s="214"/>
      <c r="AO412" s="214"/>
      <c r="AP412" s="214"/>
      <c r="AQ412" s="214"/>
      <c r="AR412" s="214"/>
      <c r="AS412" s="214"/>
      <c r="AT412" s="214"/>
      <c r="AU412" s="214"/>
      <c r="AV412" s="214"/>
      <c r="AW412" s="214"/>
      <c r="AX412" s="214"/>
      <c r="AY412" s="214"/>
      <c r="AZ412" s="214"/>
      <c r="BA412" s="214"/>
      <c r="BB412" s="214"/>
      <c r="BC412" s="214"/>
      <c r="BD412" s="214"/>
      <c r="BE412" s="214"/>
      <c r="BF412" s="214"/>
      <c r="BG412" s="214"/>
      <c r="BH412" s="214"/>
      <c r="BI412" s="214"/>
      <c r="BJ412" s="214"/>
      <c r="BK412" s="214"/>
      <c r="BL412" s="214"/>
      <c r="BM412" s="214"/>
      <c r="BN412" s="214"/>
      <c r="BO412" s="214"/>
      <c r="BP412" s="214"/>
      <c r="BQ412" s="214"/>
      <c r="BR412" s="214"/>
      <c r="BS412" s="214"/>
      <c r="BT412" s="214"/>
      <c r="BU412" s="214"/>
      <c r="BV412" s="214"/>
      <c r="BW412" s="214"/>
      <c r="BX412" s="214"/>
      <c r="BY412" s="214"/>
      <c r="BZ412" s="214"/>
      <c r="CA412" s="214"/>
      <c r="CB412" s="214"/>
      <c r="CC412" s="214"/>
      <c r="CD412" s="214"/>
      <c r="CE412" s="214"/>
      <c r="CF412" s="214"/>
      <c r="CG412" s="214"/>
      <c r="CH412" s="214"/>
    </row>
    <row r="413" spans="1:86" s="1" customFormat="1" ht="45" customHeight="1" x14ac:dyDescent="0.2">
      <c r="A413" s="364"/>
      <c r="B413" s="250" t="s">
        <v>34</v>
      </c>
      <c r="C413" s="178" t="s">
        <v>535</v>
      </c>
      <c r="D413" s="639"/>
      <c r="E413" s="663"/>
      <c r="F413" s="639"/>
      <c r="G413" s="663"/>
      <c r="H413" s="639"/>
      <c r="I413" s="663"/>
      <c r="J413" s="639"/>
      <c r="K413" s="663"/>
      <c r="L413" s="639"/>
      <c r="M413" s="663"/>
      <c r="N413" s="639"/>
      <c r="O413" s="663"/>
      <c r="P413" s="639"/>
      <c r="Q413" s="663"/>
      <c r="R413" s="639"/>
      <c r="S413" s="663"/>
      <c r="T413" s="432"/>
      <c r="U413" s="109">
        <f>IF(OR(D413="s",F413="s",H413="s",J413="s",L413="s",N413="s",P413="s",R413="s"), 0, IF(OR(D413="a",F413="a",H413="a",J413="a",L413="a",N413="a",P413="a",R413="a"),V413,0))</f>
        <v>0</v>
      </c>
      <c r="V413" s="361">
        <v>15</v>
      </c>
      <c r="W413" s="77">
        <f>IF((COUNTIF(D413:S413,"a")+COUNTIF(D413:S413,"s"))&gt;0,IF(OR((COUNTIF(D410:S411,"a")+COUNTIF(D410:S411,"s"))),0,COUNTIF(D413:S413,"a")+COUNTIF(D413:S413,"s")),COUNTIF(D413:S413,"a")+COUNTIF(D413:S413,"s"))</f>
        <v>0</v>
      </c>
      <c r="X413" s="463"/>
      <c r="Y413" s="258"/>
      <c r="Z413" s="217" t="s">
        <v>31</v>
      </c>
      <c r="AA413" s="258"/>
      <c r="AB413" s="474"/>
      <c r="AC413" s="214"/>
      <c r="AD413" s="214"/>
      <c r="AE413" s="214"/>
      <c r="AF413" s="214"/>
      <c r="AG413" s="214"/>
      <c r="AH413" s="214"/>
      <c r="AI413" s="214"/>
      <c r="AJ413" s="214"/>
      <c r="AK413" s="214"/>
      <c r="AL413" s="214"/>
      <c r="AM413" s="214"/>
      <c r="AN413" s="214"/>
      <c r="AO413" s="214"/>
      <c r="AP413" s="214"/>
      <c r="AQ413" s="214"/>
      <c r="AR413" s="214"/>
      <c r="AS413" s="214"/>
      <c r="AT413" s="214"/>
      <c r="AU413" s="214"/>
      <c r="AV413" s="214"/>
      <c r="AW413" s="214"/>
      <c r="AX413" s="214"/>
      <c r="AY413" s="214"/>
      <c r="AZ413" s="214"/>
      <c r="BA413" s="214"/>
      <c r="BB413" s="214"/>
      <c r="BC413" s="214"/>
      <c r="BD413" s="214"/>
      <c r="BE413" s="214"/>
      <c r="BF413" s="214"/>
      <c r="BG413" s="214"/>
      <c r="BH413" s="214"/>
      <c r="BI413" s="214"/>
      <c r="BJ413" s="214"/>
      <c r="BK413" s="214"/>
      <c r="BL413" s="214"/>
      <c r="BM413" s="214"/>
      <c r="BN413" s="214"/>
      <c r="BO413" s="214"/>
      <c r="BP413" s="214"/>
      <c r="BQ413" s="214"/>
      <c r="BR413" s="214"/>
      <c r="BS413" s="214"/>
      <c r="BT413" s="214"/>
      <c r="BU413" s="214"/>
      <c r="BV413" s="214"/>
      <c r="BW413" s="214"/>
      <c r="BX413" s="214"/>
      <c r="BY413" s="214"/>
      <c r="BZ413" s="214"/>
      <c r="CA413" s="214"/>
      <c r="CB413" s="214"/>
      <c r="CC413" s="214"/>
      <c r="CD413" s="214"/>
      <c r="CE413" s="214"/>
      <c r="CF413" s="214"/>
      <c r="CG413" s="214"/>
      <c r="CH413" s="214"/>
    </row>
    <row r="414" spans="1:86" s="1" customFormat="1" ht="88.5" customHeight="1" thickBot="1" x14ac:dyDescent="0.25">
      <c r="A414" s="364"/>
      <c r="B414" s="461" t="s">
        <v>89</v>
      </c>
      <c r="C414" s="462" t="s">
        <v>536</v>
      </c>
      <c r="D414" s="639"/>
      <c r="E414" s="663"/>
      <c r="F414" s="639"/>
      <c r="G414" s="663"/>
      <c r="H414" s="639"/>
      <c r="I414" s="663"/>
      <c r="J414" s="639"/>
      <c r="K414" s="663"/>
      <c r="L414" s="639"/>
      <c r="M414" s="663"/>
      <c r="N414" s="639"/>
      <c r="O414" s="663"/>
      <c r="P414" s="639"/>
      <c r="Q414" s="663"/>
      <c r="R414" s="639"/>
      <c r="S414" s="663"/>
      <c r="T414" s="432"/>
      <c r="U414" s="109">
        <f>IF(OR(D414="s",F414="s",H414="s",J414="s",L414="s",N414="s",P414="s",R414="s"), 0, IF(OR(D414="a",F414="a",H414="a",J414="a",L414="a",N414="a",P414="a",R414="a"),V414,0))</f>
        <v>0</v>
      </c>
      <c r="V414" s="361">
        <v>5</v>
      </c>
      <c r="W414" s="77">
        <f>IF((COUNTIF(D414:S414,"a")+COUNTIF(D414:S414,"s"))&gt;0,IF(OR((COUNTIF(D410:S411,"a")+COUNTIF(D410:S411,"s"))),0,COUNTIF(D414:S414,"a")+COUNTIF(D414:S414,"s")),COUNTIF(D414:S414,"a")+COUNTIF(D414:S414,"s"))</f>
        <v>0</v>
      </c>
      <c r="X414" s="463"/>
      <c r="Y414" s="258"/>
      <c r="Z414" s="217"/>
      <c r="AA414" s="258"/>
      <c r="AB414" s="474"/>
      <c r="AC414" s="214"/>
      <c r="AD414" s="214"/>
      <c r="AE414" s="214"/>
      <c r="AF414" s="214"/>
      <c r="AG414" s="214"/>
      <c r="AH414" s="214"/>
      <c r="AI414" s="214"/>
      <c r="AJ414" s="214"/>
      <c r="AK414" s="214"/>
      <c r="AL414" s="214"/>
      <c r="AM414" s="214"/>
      <c r="AN414" s="214"/>
      <c r="AO414" s="214"/>
      <c r="AP414" s="214"/>
      <c r="AQ414" s="214"/>
      <c r="AR414" s="214"/>
      <c r="AS414" s="214"/>
      <c r="AT414" s="214"/>
      <c r="AU414" s="214"/>
      <c r="AV414" s="214"/>
      <c r="AW414" s="214"/>
      <c r="AX414" s="214"/>
      <c r="AY414" s="214"/>
      <c r="AZ414" s="214"/>
      <c r="BA414" s="214"/>
      <c r="BB414" s="214"/>
      <c r="BC414" s="214"/>
      <c r="BD414" s="214"/>
      <c r="BE414" s="214"/>
      <c r="BF414" s="214"/>
      <c r="BG414" s="214"/>
      <c r="BH414" s="214"/>
      <c r="BI414" s="214"/>
      <c r="BJ414" s="214"/>
      <c r="BK414" s="214"/>
      <c r="BL414" s="214"/>
      <c r="BM414" s="214"/>
      <c r="BN414" s="214"/>
      <c r="BO414" s="214"/>
      <c r="BP414" s="214"/>
      <c r="BQ414" s="214"/>
      <c r="BR414" s="214"/>
      <c r="BS414" s="214"/>
      <c r="BT414" s="214"/>
      <c r="BU414" s="214"/>
      <c r="BV414" s="214"/>
      <c r="BW414" s="214"/>
      <c r="BX414" s="214"/>
      <c r="BY414" s="214"/>
      <c r="BZ414" s="214"/>
      <c r="CA414" s="214"/>
      <c r="CB414" s="214"/>
      <c r="CC414" s="214"/>
      <c r="CD414" s="214"/>
      <c r="CE414" s="214"/>
      <c r="CF414" s="214"/>
      <c r="CG414" s="214"/>
      <c r="CH414" s="214"/>
    </row>
    <row r="415" spans="1:86" s="1" customFormat="1" ht="21" customHeight="1" thickTop="1" thickBot="1" x14ac:dyDescent="0.25">
      <c r="A415" s="364"/>
      <c r="B415" s="272"/>
      <c r="C415" s="182"/>
      <c r="D415" s="656" t="s">
        <v>173</v>
      </c>
      <c r="E415" s="682"/>
      <c r="F415" s="682"/>
      <c r="G415" s="682"/>
      <c r="H415" s="682"/>
      <c r="I415" s="682"/>
      <c r="J415" s="682"/>
      <c r="K415" s="682"/>
      <c r="L415" s="682"/>
      <c r="M415" s="682"/>
      <c r="N415" s="682"/>
      <c r="O415" s="682"/>
      <c r="P415" s="682"/>
      <c r="Q415" s="682"/>
      <c r="R415" s="682"/>
      <c r="S415" s="682"/>
      <c r="T415" s="691"/>
      <c r="U415" s="35">
        <f>SUM(U410:U414)</f>
        <v>0</v>
      </c>
      <c r="V415" s="362">
        <f>SUM(V410)</f>
        <v>60</v>
      </c>
      <c r="W415" s="77"/>
      <c r="X415" s="267"/>
      <c r="Y415" s="258"/>
      <c r="Z415" s="217"/>
      <c r="AA415" s="214"/>
      <c r="AB415" s="474"/>
      <c r="AC415" s="214"/>
      <c r="AD415" s="214"/>
      <c r="AE415" s="214"/>
      <c r="AF415" s="214"/>
      <c r="AG415" s="214"/>
      <c r="AH415" s="214"/>
      <c r="AI415" s="214"/>
      <c r="AJ415" s="214"/>
      <c r="AK415" s="214"/>
      <c r="AL415" s="214"/>
      <c r="AM415" s="214"/>
      <c r="AN415" s="214"/>
      <c r="AO415" s="214"/>
      <c r="AP415" s="214"/>
      <c r="AQ415" s="214"/>
      <c r="AR415" s="214"/>
      <c r="AS415" s="214"/>
      <c r="AT415" s="214"/>
      <c r="AU415" s="214"/>
      <c r="AV415" s="214"/>
      <c r="AW415" s="214"/>
      <c r="AX415" s="214"/>
      <c r="AY415" s="214"/>
      <c r="AZ415" s="214"/>
      <c r="BA415" s="214"/>
      <c r="BB415" s="214"/>
      <c r="BC415" s="214"/>
      <c r="BD415" s="214"/>
      <c r="BE415" s="214"/>
      <c r="BF415" s="214"/>
      <c r="BG415" s="214"/>
      <c r="BH415" s="214"/>
      <c r="BI415" s="214"/>
      <c r="BJ415" s="214"/>
      <c r="BK415" s="214"/>
      <c r="BL415" s="214"/>
      <c r="BM415" s="214"/>
      <c r="BN415" s="214"/>
      <c r="BO415" s="214"/>
      <c r="BP415" s="214"/>
      <c r="BQ415" s="214"/>
      <c r="BR415" s="214"/>
      <c r="BS415" s="214"/>
      <c r="BT415" s="214"/>
      <c r="BU415" s="214"/>
      <c r="BV415" s="214"/>
      <c r="BW415" s="214"/>
      <c r="BX415" s="214"/>
      <c r="BY415" s="214"/>
      <c r="BZ415" s="214"/>
      <c r="CA415" s="214"/>
    </row>
    <row r="416" spans="1:86" s="1" customFormat="1" ht="21" customHeight="1" thickBot="1" x14ac:dyDescent="0.25">
      <c r="A416" s="364"/>
      <c r="B416" s="273"/>
      <c r="C416" s="187"/>
      <c r="D416" s="658"/>
      <c r="E416" s="868"/>
      <c r="F416" s="904">
        <v>15</v>
      </c>
      <c r="G416" s="669"/>
      <c r="H416" s="669"/>
      <c r="I416" s="669"/>
      <c r="J416" s="669"/>
      <c r="K416" s="669"/>
      <c r="L416" s="669"/>
      <c r="M416" s="669"/>
      <c r="N416" s="669"/>
      <c r="O416" s="669"/>
      <c r="P416" s="669"/>
      <c r="Q416" s="669"/>
      <c r="R416" s="669"/>
      <c r="S416" s="669"/>
      <c r="T416" s="669"/>
      <c r="U416" s="669"/>
      <c r="V416" s="670"/>
      <c r="W416" s="77"/>
      <c r="X416" s="266"/>
      <c r="Y416" s="258"/>
      <c r="Z416" s="217"/>
      <c r="AA416" s="214"/>
      <c r="AB416" s="474"/>
      <c r="AC416" s="214"/>
      <c r="AD416" s="214"/>
      <c r="AE416" s="214"/>
      <c r="AF416" s="214"/>
      <c r="AG416" s="214"/>
      <c r="AH416" s="214"/>
      <c r="AI416" s="214"/>
      <c r="AJ416" s="214"/>
      <c r="AK416" s="214"/>
      <c r="AL416" s="214"/>
      <c r="AM416" s="214"/>
      <c r="AN416" s="214"/>
      <c r="AO416" s="214"/>
      <c r="AP416" s="214"/>
      <c r="AQ416" s="214"/>
      <c r="AR416" s="214"/>
      <c r="AS416" s="214"/>
      <c r="AT416" s="214"/>
      <c r="AU416" s="214"/>
      <c r="AV416" s="214"/>
      <c r="AW416" s="214"/>
      <c r="AX416" s="214"/>
      <c r="AY416" s="214"/>
      <c r="AZ416" s="214"/>
      <c r="BA416" s="214"/>
      <c r="BB416" s="214"/>
      <c r="BC416" s="214"/>
      <c r="BD416" s="214"/>
      <c r="BE416" s="214"/>
      <c r="BF416" s="214"/>
      <c r="BG416" s="214"/>
      <c r="BH416" s="214"/>
      <c r="BI416" s="214"/>
      <c r="BJ416" s="214"/>
      <c r="BK416" s="214"/>
      <c r="BL416" s="214"/>
      <c r="BM416" s="214"/>
      <c r="BN416" s="214"/>
      <c r="BO416" s="214"/>
      <c r="BP416" s="214"/>
      <c r="BQ416" s="214"/>
      <c r="BR416" s="214"/>
      <c r="BS416" s="214"/>
      <c r="BT416" s="214"/>
      <c r="BU416" s="214"/>
      <c r="BV416" s="214"/>
      <c r="BW416" s="214"/>
      <c r="BX416" s="214"/>
      <c r="BY416" s="214"/>
      <c r="BZ416" s="214"/>
      <c r="CA416" s="214"/>
    </row>
    <row r="417" spans="1:86" s="1" customFormat="1" ht="30" customHeight="1" thickBot="1" x14ac:dyDescent="0.25">
      <c r="A417" s="364"/>
      <c r="B417" s="248" t="s">
        <v>329</v>
      </c>
      <c r="C417" s="160" t="s">
        <v>565</v>
      </c>
      <c r="D417" s="37"/>
      <c r="E417" s="39"/>
      <c r="F417" s="37"/>
      <c r="G417" s="39"/>
      <c r="H417" s="37"/>
      <c r="I417" s="39"/>
      <c r="J417" s="37"/>
      <c r="K417" s="39"/>
      <c r="L417" s="37" t="s">
        <v>395</v>
      </c>
      <c r="M417" s="39"/>
      <c r="N417" s="37" t="s">
        <v>395</v>
      </c>
      <c r="O417" s="39"/>
      <c r="P417" s="37"/>
      <c r="Q417" s="39"/>
      <c r="R417" s="37"/>
      <c r="S417" s="39"/>
      <c r="T417" s="74"/>
      <c r="U417" s="75"/>
      <c r="V417" s="75"/>
      <c r="W417" s="77"/>
      <c r="X417" s="266"/>
      <c r="Y417" s="258"/>
      <c r="Z417" s="217"/>
      <c r="AA417" s="214"/>
      <c r="AB417" s="474"/>
      <c r="AC417" s="214"/>
      <c r="AD417" s="214"/>
      <c r="AE417" s="214"/>
      <c r="AF417" s="214"/>
      <c r="AG417" s="214"/>
      <c r="AH417" s="214"/>
      <c r="AI417" s="214"/>
      <c r="AJ417" s="214"/>
      <c r="AK417" s="214"/>
      <c r="AL417" s="214"/>
      <c r="AM417" s="214"/>
      <c r="AN417" s="214"/>
      <c r="AO417" s="214"/>
      <c r="AP417" s="214"/>
      <c r="AQ417" s="214"/>
      <c r="AR417" s="214"/>
      <c r="AS417" s="214"/>
      <c r="AT417" s="214"/>
      <c r="AU417" s="214"/>
      <c r="AV417" s="214"/>
      <c r="AW417" s="214"/>
      <c r="AX417" s="214"/>
      <c r="AY417" s="214"/>
      <c r="AZ417" s="214"/>
      <c r="BA417" s="214"/>
      <c r="BB417" s="214"/>
      <c r="BC417" s="214"/>
      <c r="BD417" s="214"/>
      <c r="BE417" s="214"/>
      <c r="BF417" s="214"/>
      <c r="BG417" s="214"/>
      <c r="BH417" s="214"/>
      <c r="BI417" s="214"/>
      <c r="BJ417" s="214"/>
      <c r="BK417" s="214"/>
      <c r="BL417" s="214"/>
      <c r="BM417" s="214"/>
      <c r="BN417" s="214"/>
      <c r="BO417" s="214"/>
      <c r="BP417" s="214"/>
      <c r="BQ417" s="214"/>
      <c r="BR417" s="214"/>
      <c r="BS417" s="214"/>
      <c r="BT417" s="214"/>
      <c r="BU417" s="214"/>
      <c r="BV417" s="214"/>
      <c r="BW417" s="214"/>
      <c r="BX417" s="214"/>
      <c r="BY417" s="214"/>
      <c r="BZ417" s="214"/>
      <c r="CA417" s="214"/>
    </row>
    <row r="418" spans="1:86" s="1" customFormat="1" ht="27.95" customHeight="1" thickBot="1" x14ac:dyDescent="0.25">
      <c r="A418" s="364"/>
      <c r="B418" s="249" t="s">
        <v>330</v>
      </c>
      <c r="C418" s="122" t="s">
        <v>597</v>
      </c>
      <c r="D418" s="641"/>
      <c r="E418" s="653"/>
      <c r="F418" s="641"/>
      <c r="G418" s="653"/>
      <c r="H418" s="641"/>
      <c r="I418" s="653"/>
      <c r="J418" s="641"/>
      <c r="K418" s="653"/>
      <c r="L418" s="641"/>
      <c r="M418" s="653"/>
      <c r="N418" s="641"/>
      <c r="O418" s="653"/>
      <c r="P418" s="641"/>
      <c r="Q418" s="653"/>
      <c r="R418" s="641"/>
      <c r="S418" s="653"/>
      <c r="T418" s="181"/>
      <c r="U418" s="111">
        <f>IF(OR(D418="s",F418="s",H418="s",J418="s",L418="s",N418="s",P418="s",R418="s"), 0, IF(OR(D418="a",F418="a",H418="a",J418="a",L418="a",N418="a",P418="a",R418="a",T418="na"),V418,0))</f>
        <v>0</v>
      </c>
      <c r="V418" s="363">
        <v>20</v>
      </c>
      <c r="W418" s="77">
        <f>COUNTIF(D418:S418,"a")+COUNTIF(D418:S418,"s")+COUNTIF(T418,"na")</f>
        <v>0</v>
      </c>
      <c r="X418" s="257"/>
      <c r="Y418" s="258"/>
      <c r="Z418" s="217"/>
      <c r="AA418" s="214"/>
      <c r="AB418" s="474"/>
      <c r="AC418" s="214"/>
      <c r="AD418" s="214"/>
      <c r="AE418" s="214"/>
      <c r="AF418" s="214"/>
      <c r="AG418" s="214"/>
      <c r="AH418" s="214"/>
      <c r="AI418" s="214"/>
      <c r="AJ418" s="214"/>
      <c r="AK418" s="214"/>
      <c r="AL418" s="214"/>
      <c r="AM418" s="214"/>
      <c r="AN418" s="214"/>
      <c r="AO418" s="214"/>
      <c r="AP418" s="214"/>
      <c r="AQ418" s="214"/>
      <c r="AR418" s="214"/>
      <c r="AS418" s="214"/>
      <c r="AT418" s="214"/>
      <c r="AU418" s="214"/>
      <c r="AV418" s="214"/>
      <c r="AW418" s="214"/>
      <c r="AX418" s="214"/>
      <c r="AY418" s="214"/>
      <c r="AZ418" s="214"/>
      <c r="BA418" s="214"/>
      <c r="BB418" s="214"/>
      <c r="BC418" s="214"/>
      <c r="BD418" s="214"/>
      <c r="BE418" s="214"/>
      <c r="BF418" s="214"/>
      <c r="BG418" s="214"/>
      <c r="BH418" s="214"/>
      <c r="BI418" s="214"/>
      <c r="BJ418" s="214"/>
      <c r="BK418" s="214"/>
      <c r="BL418" s="214"/>
      <c r="BM418" s="214"/>
      <c r="BN418" s="214"/>
      <c r="BO418" s="214"/>
      <c r="BP418" s="214"/>
      <c r="BQ418" s="214"/>
      <c r="BR418" s="214"/>
      <c r="BS418" s="214"/>
      <c r="BT418" s="214"/>
      <c r="BU418" s="214"/>
      <c r="BV418" s="214"/>
      <c r="BW418" s="214"/>
      <c r="BX418" s="214"/>
      <c r="BY418" s="214"/>
      <c r="BZ418" s="214"/>
      <c r="CA418" s="214"/>
    </row>
    <row r="419" spans="1:86" s="1" customFormat="1" ht="21" customHeight="1" thickTop="1" thickBot="1" x14ac:dyDescent="0.25">
      <c r="A419" s="364"/>
      <c r="B419" s="272"/>
      <c r="C419" s="182"/>
      <c r="D419" s="656" t="s">
        <v>173</v>
      </c>
      <c r="E419" s="682"/>
      <c r="F419" s="682"/>
      <c r="G419" s="682"/>
      <c r="H419" s="682"/>
      <c r="I419" s="682"/>
      <c r="J419" s="682"/>
      <c r="K419" s="682"/>
      <c r="L419" s="682"/>
      <c r="M419" s="682"/>
      <c r="N419" s="682"/>
      <c r="O419" s="682"/>
      <c r="P419" s="682"/>
      <c r="Q419" s="682"/>
      <c r="R419" s="682"/>
      <c r="S419" s="682"/>
      <c r="T419" s="691"/>
      <c r="U419" s="35">
        <f>SUM(U418:U418)</f>
        <v>0</v>
      </c>
      <c r="V419" s="362">
        <f>SUM(V418:V418)</f>
        <v>20</v>
      </c>
      <c r="W419" s="77"/>
      <c r="X419" s="267"/>
      <c r="Y419" s="258"/>
      <c r="Z419" s="217"/>
      <c r="AA419" s="214"/>
      <c r="AB419" s="474"/>
      <c r="AC419" s="214"/>
      <c r="AD419" s="214"/>
      <c r="AE419" s="214"/>
      <c r="AF419" s="214"/>
      <c r="AG419" s="214"/>
      <c r="AH419" s="214"/>
      <c r="AI419" s="214"/>
      <c r="AJ419" s="214"/>
      <c r="AK419" s="214"/>
      <c r="AL419" s="214"/>
      <c r="AM419" s="214"/>
      <c r="AN419" s="214"/>
      <c r="AO419" s="214"/>
      <c r="AP419" s="214"/>
      <c r="AQ419" s="214"/>
      <c r="AR419" s="214"/>
      <c r="AS419" s="214"/>
      <c r="AT419" s="214"/>
      <c r="AU419" s="214"/>
      <c r="AV419" s="214"/>
      <c r="AW419" s="214"/>
      <c r="AX419" s="214"/>
      <c r="AY419" s="214"/>
      <c r="AZ419" s="214"/>
      <c r="BA419" s="214"/>
      <c r="BB419" s="214"/>
      <c r="BC419" s="214"/>
      <c r="BD419" s="214"/>
      <c r="BE419" s="214"/>
      <c r="BF419" s="214"/>
      <c r="BG419" s="214"/>
      <c r="BH419" s="214"/>
      <c r="BI419" s="214"/>
      <c r="BJ419" s="214"/>
      <c r="BK419" s="214"/>
      <c r="BL419" s="214"/>
      <c r="BM419" s="214"/>
      <c r="BN419" s="214"/>
      <c r="BO419" s="214"/>
      <c r="BP419" s="214"/>
      <c r="BQ419" s="214"/>
      <c r="BR419" s="214"/>
      <c r="BS419" s="214"/>
      <c r="BT419" s="214"/>
      <c r="BU419" s="214"/>
      <c r="BV419" s="214"/>
      <c r="BW419" s="214"/>
      <c r="BX419" s="214"/>
      <c r="BY419" s="214"/>
      <c r="BZ419" s="214"/>
      <c r="CA419" s="214"/>
    </row>
    <row r="420" spans="1:86" s="1" customFormat="1" ht="21" customHeight="1" thickBot="1" x14ac:dyDescent="0.25">
      <c r="A420" s="364"/>
      <c r="B420" s="275"/>
      <c r="C420" s="184"/>
      <c r="D420" s="658"/>
      <c r="E420" s="868"/>
      <c r="F420" s="954">
        <v>0</v>
      </c>
      <c r="G420" s="669"/>
      <c r="H420" s="669"/>
      <c r="I420" s="669"/>
      <c r="J420" s="669"/>
      <c r="K420" s="669"/>
      <c r="L420" s="669"/>
      <c r="M420" s="669"/>
      <c r="N420" s="669"/>
      <c r="O420" s="669"/>
      <c r="P420" s="669"/>
      <c r="Q420" s="669"/>
      <c r="R420" s="669"/>
      <c r="S420" s="669"/>
      <c r="T420" s="669"/>
      <c r="U420" s="669"/>
      <c r="V420" s="670"/>
      <c r="W420" s="77"/>
      <c r="X420" s="266"/>
      <c r="Y420" s="258"/>
      <c r="Z420" s="217"/>
      <c r="AA420" s="214"/>
      <c r="AB420" s="474"/>
      <c r="AC420" s="214"/>
      <c r="AD420" s="214"/>
      <c r="AE420" s="214"/>
      <c r="AF420" s="214"/>
      <c r="AG420" s="214"/>
      <c r="AH420" s="214"/>
      <c r="AI420" s="214"/>
      <c r="AJ420" s="214"/>
      <c r="AK420" s="214"/>
      <c r="AL420" s="214"/>
      <c r="AM420" s="214"/>
      <c r="AN420" s="214"/>
      <c r="AO420" s="214"/>
      <c r="AP420" s="214"/>
      <c r="AQ420" s="214"/>
      <c r="AR420" s="214"/>
      <c r="AS420" s="214"/>
      <c r="AT420" s="214"/>
      <c r="AU420" s="214"/>
      <c r="AV420" s="214"/>
      <c r="AW420" s="214"/>
      <c r="AX420" s="214"/>
      <c r="AY420" s="214"/>
      <c r="AZ420" s="214"/>
      <c r="BA420" s="214"/>
      <c r="BB420" s="214"/>
      <c r="BC420" s="214"/>
      <c r="BD420" s="214"/>
      <c r="BE420" s="214"/>
      <c r="BF420" s="214"/>
      <c r="BG420" s="214"/>
      <c r="BH420" s="214"/>
      <c r="BI420" s="214"/>
      <c r="BJ420" s="214"/>
      <c r="BK420" s="214"/>
      <c r="BL420" s="214"/>
      <c r="BM420" s="214"/>
      <c r="BN420" s="214"/>
      <c r="BO420" s="214"/>
      <c r="BP420" s="214"/>
      <c r="BQ420" s="214"/>
      <c r="BR420" s="214"/>
      <c r="BS420" s="214"/>
      <c r="BT420" s="214"/>
      <c r="BU420" s="214"/>
      <c r="BV420" s="214"/>
      <c r="BW420" s="214"/>
      <c r="BX420" s="214"/>
      <c r="BY420" s="214"/>
      <c r="BZ420" s="214"/>
      <c r="CA420" s="214"/>
    </row>
    <row r="421" spans="1:86" s="1" customFormat="1" ht="30" customHeight="1" thickBot="1" x14ac:dyDescent="0.25">
      <c r="A421" s="364"/>
      <c r="B421" s="289" t="s">
        <v>54</v>
      </c>
      <c r="C421" s="169" t="s">
        <v>37</v>
      </c>
      <c r="D421" s="42"/>
      <c r="E421" s="180"/>
      <c r="F421" s="42"/>
      <c r="G421" s="180"/>
      <c r="H421" s="42"/>
      <c r="I421" s="180"/>
      <c r="J421" s="42"/>
      <c r="K421" s="180"/>
      <c r="L421" s="42" t="s">
        <v>395</v>
      </c>
      <c r="M421" s="180"/>
      <c r="N421" s="42" t="s">
        <v>395</v>
      </c>
      <c r="O421" s="180"/>
      <c r="P421" s="42"/>
      <c r="Q421" s="180"/>
      <c r="R421" s="42"/>
      <c r="S421" s="180"/>
      <c r="T421" s="378"/>
      <c r="U421" s="404"/>
      <c r="V421" s="404"/>
      <c r="W421" s="77"/>
      <c r="X421" s="266"/>
      <c r="Y421" s="258"/>
      <c r="Z421" s="217"/>
      <c r="AA421" s="214"/>
      <c r="AB421" s="474"/>
      <c r="AC421" s="214"/>
      <c r="AD421" s="214"/>
      <c r="AE421" s="214"/>
      <c r="AF421" s="214"/>
      <c r="AG421" s="214"/>
      <c r="AH421" s="214"/>
      <c r="AI421" s="214"/>
      <c r="AJ421" s="214"/>
      <c r="AK421" s="214"/>
      <c r="AL421" s="214"/>
      <c r="AM421" s="214"/>
      <c r="AN421" s="214"/>
      <c r="AO421" s="214"/>
      <c r="AP421" s="214"/>
      <c r="AQ421" s="214"/>
      <c r="AR421" s="214"/>
      <c r="AS421" s="214"/>
      <c r="AT421" s="214"/>
      <c r="AU421" s="214"/>
      <c r="AV421" s="214"/>
      <c r="AW421" s="214"/>
      <c r="AX421" s="214"/>
      <c r="AY421" s="214"/>
      <c r="AZ421" s="214"/>
      <c r="BA421" s="214"/>
      <c r="BB421" s="214"/>
      <c r="BC421" s="214"/>
      <c r="BD421" s="214"/>
      <c r="BE421" s="214"/>
      <c r="BF421" s="214"/>
      <c r="BG421" s="214"/>
      <c r="BH421" s="214"/>
      <c r="BI421" s="214"/>
      <c r="BJ421" s="214"/>
      <c r="BK421" s="214"/>
      <c r="BL421" s="214"/>
      <c r="BM421" s="214"/>
      <c r="BN421" s="214"/>
      <c r="BO421" s="214"/>
      <c r="BP421" s="214"/>
      <c r="BQ421" s="214"/>
      <c r="BR421" s="214"/>
      <c r="BS421" s="214"/>
      <c r="BT421" s="214"/>
      <c r="BU421" s="214"/>
      <c r="BV421" s="214"/>
      <c r="BW421" s="214"/>
      <c r="BX421" s="214"/>
      <c r="BY421" s="214"/>
      <c r="BZ421" s="214"/>
      <c r="CA421" s="214"/>
    </row>
    <row r="422" spans="1:86" s="1" customFormat="1" ht="27.95" customHeight="1" x14ac:dyDescent="0.2">
      <c r="A422" s="364"/>
      <c r="B422" s="249" t="s">
        <v>184</v>
      </c>
      <c r="C422" s="122" t="s">
        <v>96</v>
      </c>
      <c r="D422" s="641"/>
      <c r="E422" s="653"/>
      <c r="F422" s="641"/>
      <c r="G422" s="653"/>
      <c r="H422" s="641"/>
      <c r="I422" s="653"/>
      <c r="J422" s="641"/>
      <c r="K422" s="653"/>
      <c r="L422" s="641"/>
      <c r="M422" s="653"/>
      <c r="N422" s="641"/>
      <c r="O422" s="653"/>
      <c r="P422" s="641"/>
      <c r="Q422" s="653"/>
      <c r="R422" s="641"/>
      <c r="S422" s="653"/>
      <c r="T422" s="177"/>
      <c r="U422" s="111">
        <f>IF(OR(D422="s",F422="s",H422="s",J422="s",L422="s",N422="s",P422="s",R422="s"), 0, IF(OR(D422="a",F422="a",H422="a",J422="a",L422="a",N422="a",P422="a",R422="a"),V422,0))</f>
        <v>0</v>
      </c>
      <c r="V422" s="363">
        <v>15</v>
      </c>
      <c r="W422" s="77">
        <f>COUNTIF(D422:S422,"a")+COUNTIF(D422:S422,"s")</f>
        <v>0</v>
      </c>
      <c r="X422" s="257"/>
      <c r="Y422" s="258"/>
      <c r="Z422" s="217"/>
      <c r="AA422" s="214"/>
      <c r="AB422" s="474"/>
      <c r="AC422" s="214"/>
      <c r="AD422" s="214"/>
      <c r="AE422" s="214"/>
      <c r="AF422" s="214"/>
      <c r="AG422" s="214"/>
      <c r="AH422" s="214"/>
      <c r="AI422" s="214"/>
      <c r="AJ422" s="214"/>
      <c r="AK422" s="214"/>
      <c r="AL422" s="214"/>
      <c r="AM422" s="214"/>
      <c r="AN422" s="214"/>
      <c r="AO422" s="214"/>
      <c r="AP422" s="214"/>
      <c r="AQ422" s="214"/>
      <c r="AR422" s="214"/>
      <c r="AS422" s="214"/>
      <c r="AT422" s="214"/>
      <c r="AU422" s="214"/>
      <c r="AV422" s="214"/>
      <c r="AW422" s="214"/>
      <c r="AX422" s="214"/>
      <c r="AY422" s="214"/>
      <c r="AZ422" s="214"/>
      <c r="BA422" s="214"/>
      <c r="BB422" s="214"/>
      <c r="BC422" s="214"/>
      <c r="BD422" s="214"/>
      <c r="BE422" s="214"/>
      <c r="BF422" s="214"/>
      <c r="BG422" s="214"/>
      <c r="BH422" s="214"/>
      <c r="BI422" s="214"/>
      <c r="BJ422" s="214"/>
      <c r="BK422" s="214"/>
      <c r="BL422" s="214"/>
      <c r="BM422" s="214"/>
      <c r="BN422" s="214"/>
      <c r="BO422" s="214"/>
      <c r="BP422" s="214"/>
      <c r="BQ422" s="214"/>
      <c r="BR422" s="214"/>
      <c r="BS422" s="214"/>
      <c r="BT422" s="214"/>
      <c r="BU422" s="214"/>
      <c r="BV422" s="214"/>
      <c r="BW422" s="214"/>
      <c r="BX422" s="214"/>
      <c r="BY422" s="214"/>
      <c r="BZ422" s="214"/>
      <c r="CA422" s="214"/>
    </row>
    <row r="423" spans="1:86" s="1" customFormat="1" ht="27.95" customHeight="1" x14ac:dyDescent="0.2">
      <c r="A423" s="364"/>
      <c r="B423" s="241" t="s">
        <v>185</v>
      </c>
      <c r="C423" s="136" t="s">
        <v>214</v>
      </c>
      <c r="D423" s="639"/>
      <c r="E423" s="663"/>
      <c r="F423" s="639"/>
      <c r="G423" s="663"/>
      <c r="H423" s="639"/>
      <c r="I423" s="663"/>
      <c r="J423" s="639"/>
      <c r="K423" s="663"/>
      <c r="L423" s="639"/>
      <c r="M423" s="663"/>
      <c r="N423" s="639"/>
      <c r="O423" s="663"/>
      <c r="P423" s="639"/>
      <c r="Q423" s="663"/>
      <c r="R423" s="639"/>
      <c r="S423" s="663"/>
      <c r="T423" s="177"/>
      <c r="U423" s="112">
        <f>IF(OR(D423="s",F423="s",H423="s",J423="s",L423="s",N423="s",P423="s",R423="s"), 0, IF(OR(D423="a",F423="a",H423="a",J423="a",L423="a",N423="a",P423="a",R423="a"),V423,0))</f>
        <v>0</v>
      </c>
      <c r="V423" s="361">
        <v>10</v>
      </c>
      <c r="W423" s="77">
        <f>COUNTIF(D423:S423,"a")+COUNTIF(D423:S423,"s")</f>
        <v>0</v>
      </c>
      <c r="X423" s="257"/>
      <c r="Y423" s="258"/>
      <c r="Z423" s="217"/>
      <c r="AA423" s="214"/>
      <c r="AB423" s="474"/>
      <c r="AC423" s="214"/>
      <c r="AD423" s="214"/>
      <c r="AE423" s="214"/>
      <c r="AF423" s="214"/>
      <c r="AG423" s="214"/>
      <c r="AH423" s="214"/>
      <c r="AI423" s="214"/>
      <c r="AJ423" s="214"/>
      <c r="AK423" s="214"/>
      <c r="AL423" s="214"/>
      <c r="AM423" s="214"/>
      <c r="AN423" s="214"/>
      <c r="AO423" s="214"/>
      <c r="AP423" s="214"/>
      <c r="AQ423" s="214"/>
      <c r="AR423" s="214"/>
      <c r="AS423" s="214"/>
      <c r="AT423" s="214"/>
      <c r="AU423" s="214"/>
      <c r="AV423" s="214"/>
      <c r="AW423" s="214"/>
      <c r="AX423" s="214"/>
      <c r="AY423" s="214"/>
      <c r="AZ423" s="214"/>
      <c r="BA423" s="214"/>
      <c r="BB423" s="214"/>
      <c r="BC423" s="214"/>
      <c r="BD423" s="214"/>
      <c r="BE423" s="214"/>
      <c r="BF423" s="214"/>
      <c r="BG423" s="214"/>
      <c r="BH423" s="214"/>
      <c r="BI423" s="214"/>
      <c r="BJ423" s="214"/>
      <c r="BK423" s="214"/>
      <c r="BL423" s="214"/>
      <c r="BM423" s="214"/>
      <c r="BN423" s="214"/>
      <c r="BO423" s="214"/>
      <c r="BP423" s="214"/>
      <c r="BQ423" s="214"/>
      <c r="BR423" s="214"/>
      <c r="BS423" s="214"/>
      <c r="BT423" s="214"/>
      <c r="BU423" s="214"/>
      <c r="BV423" s="214"/>
      <c r="BW423" s="214"/>
      <c r="BX423" s="214"/>
      <c r="BY423" s="214"/>
      <c r="BZ423" s="214"/>
      <c r="CA423" s="214"/>
    </row>
    <row r="424" spans="1:86" s="1" customFormat="1" ht="27.95" customHeight="1" x14ac:dyDescent="0.2">
      <c r="A424" s="364"/>
      <c r="B424" s="241" t="s">
        <v>53</v>
      </c>
      <c r="C424" s="136" t="s">
        <v>311</v>
      </c>
      <c r="D424" s="639"/>
      <c r="E424" s="663"/>
      <c r="F424" s="639"/>
      <c r="G424" s="663"/>
      <c r="H424" s="639"/>
      <c r="I424" s="663"/>
      <c r="J424" s="639"/>
      <c r="K424" s="663"/>
      <c r="L424" s="639"/>
      <c r="M424" s="663"/>
      <c r="N424" s="639"/>
      <c r="O424" s="663"/>
      <c r="P424" s="639"/>
      <c r="Q424" s="663"/>
      <c r="R424" s="639"/>
      <c r="S424" s="663"/>
      <c r="T424" s="177"/>
      <c r="U424" s="112">
        <f>IF(OR(D424="s",F424="s",H424="s",J424="s",L424="s",N424="s",P424="s",R424="s"), 0, IF(OR(D424="a",F424="a",H424="a",J424="a",L424="a",N424="a",P424="a",R424="a"),V424,0))</f>
        <v>0</v>
      </c>
      <c r="V424" s="361">
        <v>10</v>
      </c>
      <c r="W424" s="77">
        <f>COUNTIF(D424:S424,"a")+COUNTIF(D424:S424,"s")</f>
        <v>0</v>
      </c>
      <c r="X424" s="257"/>
      <c r="Y424" s="258"/>
      <c r="Z424" s="217"/>
      <c r="AA424" s="214"/>
      <c r="AB424" s="474"/>
      <c r="AC424" s="214"/>
      <c r="AD424" s="214"/>
      <c r="AE424" s="214"/>
      <c r="AF424" s="214"/>
      <c r="AG424" s="214"/>
      <c r="AH424" s="214"/>
      <c r="AI424" s="214"/>
      <c r="AJ424" s="214"/>
      <c r="AK424" s="214"/>
      <c r="AL424" s="214"/>
      <c r="AM424" s="214"/>
      <c r="AN424" s="214"/>
      <c r="AO424" s="214"/>
      <c r="AP424" s="214"/>
      <c r="AQ424" s="214"/>
      <c r="AR424" s="214"/>
      <c r="AS424" s="214"/>
      <c r="AT424" s="214"/>
      <c r="AU424" s="214"/>
      <c r="AV424" s="214"/>
      <c r="AW424" s="214"/>
      <c r="AX424" s="214"/>
      <c r="AY424" s="214"/>
      <c r="AZ424" s="214"/>
      <c r="BA424" s="214"/>
      <c r="BB424" s="214"/>
      <c r="BC424" s="214"/>
      <c r="BD424" s="214"/>
      <c r="BE424" s="214"/>
      <c r="BF424" s="214"/>
      <c r="BG424" s="214"/>
      <c r="BH424" s="214"/>
      <c r="BI424" s="214"/>
      <c r="BJ424" s="214"/>
      <c r="BK424" s="214"/>
      <c r="BL424" s="214"/>
      <c r="BM424" s="214"/>
      <c r="BN424" s="214"/>
      <c r="BO424" s="214"/>
      <c r="BP424" s="214"/>
      <c r="BQ424" s="214"/>
      <c r="BR424" s="214"/>
      <c r="BS424" s="214"/>
      <c r="BT424" s="214"/>
      <c r="BU424" s="214"/>
      <c r="BV424" s="214"/>
      <c r="BW424" s="214"/>
      <c r="BX424" s="214"/>
      <c r="BY424" s="214"/>
      <c r="BZ424" s="214"/>
      <c r="CA424" s="214"/>
    </row>
    <row r="425" spans="1:86" s="1" customFormat="1" ht="27.95" customHeight="1" x14ac:dyDescent="0.2">
      <c r="A425" s="364"/>
      <c r="B425" s="241" t="s">
        <v>52</v>
      </c>
      <c r="C425" s="136" t="s">
        <v>312</v>
      </c>
      <c r="D425" s="639"/>
      <c r="E425" s="663"/>
      <c r="F425" s="639"/>
      <c r="G425" s="663"/>
      <c r="H425" s="639"/>
      <c r="I425" s="663"/>
      <c r="J425" s="639"/>
      <c r="K425" s="663"/>
      <c r="L425" s="639"/>
      <c r="M425" s="663"/>
      <c r="N425" s="639"/>
      <c r="O425" s="663"/>
      <c r="P425" s="639"/>
      <c r="Q425" s="663"/>
      <c r="R425" s="639"/>
      <c r="S425" s="663"/>
      <c r="T425" s="177"/>
      <c r="U425" s="112">
        <f>IF(OR(D425="s",F425="s",H425="s",J425="s",L425="s",N425="s",P425="s",R425="s"), 0, IF(OR(D425="a",F425="a",H425="a",J425="a",L425="a",N425="a",P425="a",R425="a"),V425,0))</f>
        <v>0</v>
      </c>
      <c r="V425" s="361">
        <v>10</v>
      </c>
      <c r="W425" s="77">
        <f>COUNTIF(D425:S425,"a")+COUNTIF(D425:S425,"s")</f>
        <v>0</v>
      </c>
      <c r="X425" s="257"/>
      <c r="Y425" s="258"/>
      <c r="Z425" s="217"/>
      <c r="AA425" s="214"/>
      <c r="AB425" s="474"/>
      <c r="AC425" s="214"/>
      <c r="AD425" s="214"/>
      <c r="AE425" s="214"/>
      <c r="AF425" s="214"/>
      <c r="AG425" s="214"/>
      <c r="AH425" s="214"/>
      <c r="AI425" s="214"/>
      <c r="AJ425" s="214"/>
      <c r="AK425" s="214"/>
      <c r="AL425" s="214"/>
      <c r="AM425" s="214"/>
      <c r="AN425" s="214"/>
      <c r="AO425" s="214"/>
      <c r="AP425" s="214"/>
      <c r="AQ425" s="214"/>
      <c r="AR425" s="214"/>
      <c r="AS425" s="214"/>
      <c r="AT425" s="214"/>
      <c r="AU425" s="214"/>
      <c r="AV425" s="214"/>
      <c r="AW425" s="214"/>
      <c r="AX425" s="214"/>
      <c r="AY425" s="214"/>
      <c r="AZ425" s="214"/>
      <c r="BA425" s="214"/>
      <c r="BB425" s="214"/>
      <c r="BC425" s="214"/>
      <c r="BD425" s="214"/>
      <c r="BE425" s="214"/>
      <c r="BF425" s="214"/>
      <c r="BG425" s="214"/>
      <c r="BH425" s="214"/>
      <c r="BI425" s="214"/>
      <c r="BJ425" s="214"/>
      <c r="BK425" s="214"/>
      <c r="BL425" s="214"/>
      <c r="BM425" s="214"/>
      <c r="BN425" s="214"/>
      <c r="BO425" s="214"/>
      <c r="BP425" s="214"/>
      <c r="BQ425" s="214"/>
      <c r="BR425" s="214"/>
      <c r="BS425" s="214"/>
      <c r="BT425" s="214"/>
      <c r="BU425" s="214"/>
      <c r="BV425" s="214"/>
      <c r="BW425" s="214"/>
      <c r="BX425" s="214"/>
      <c r="BY425" s="214"/>
      <c r="BZ425" s="214"/>
      <c r="CA425" s="214"/>
    </row>
    <row r="426" spans="1:86" s="1" customFormat="1" ht="27.95" customHeight="1" x14ac:dyDescent="0.2">
      <c r="A426" s="364"/>
      <c r="B426" s="241" t="s">
        <v>51</v>
      </c>
      <c r="C426" s="136" t="s">
        <v>313</v>
      </c>
      <c r="D426" s="639"/>
      <c r="E426" s="663"/>
      <c r="F426" s="639"/>
      <c r="G426" s="663"/>
      <c r="H426" s="639"/>
      <c r="I426" s="663"/>
      <c r="J426" s="639"/>
      <c r="K426" s="663"/>
      <c r="L426" s="639"/>
      <c r="M426" s="663"/>
      <c r="N426" s="639"/>
      <c r="O426" s="663"/>
      <c r="P426" s="639"/>
      <c r="Q426" s="663"/>
      <c r="R426" s="639"/>
      <c r="S426" s="663"/>
      <c r="T426" s="181"/>
      <c r="U426" s="112">
        <f>IF(OR(D426="s",F426="s",H426="s",J426="s",L426="s",N426="s",P426="s",R426="s"), 0, IF(OR(D426="a",F426="a",H426="a",J426="a",L426="a",N426="a",P426="a",R426="a",T426="na"),V426,0))</f>
        <v>0</v>
      </c>
      <c r="V426" s="361">
        <v>10</v>
      </c>
      <c r="W426" s="77">
        <f>COUNTIF(D426:S426,"a")+COUNTIF(D426:S426,"s")+COUNTIF(T426,"na")</f>
        <v>0</v>
      </c>
      <c r="X426" s="257"/>
      <c r="Y426" s="260"/>
      <c r="Z426" s="217"/>
      <c r="AA426" s="214"/>
      <c r="AB426" s="474"/>
      <c r="AC426" s="214"/>
      <c r="AD426" s="214"/>
      <c r="AE426" s="214"/>
      <c r="AF426" s="214"/>
      <c r="AG426" s="214"/>
      <c r="AH426" s="214"/>
      <c r="AI426" s="214"/>
      <c r="AJ426" s="214"/>
      <c r="AK426" s="214"/>
      <c r="AL426" s="214"/>
      <c r="AM426" s="214"/>
      <c r="AN426" s="214"/>
      <c r="AO426" s="214"/>
      <c r="AP426" s="214"/>
      <c r="AQ426" s="214"/>
      <c r="AR426" s="214"/>
      <c r="AS426" s="214"/>
      <c r="AT426" s="214"/>
      <c r="AU426" s="214"/>
      <c r="AV426" s="214"/>
      <c r="AW426" s="214"/>
      <c r="AX426" s="214"/>
      <c r="AY426" s="214"/>
      <c r="AZ426" s="214"/>
      <c r="BA426" s="214"/>
      <c r="BB426" s="214"/>
      <c r="BC426" s="214"/>
      <c r="BD426" s="214"/>
      <c r="BE426" s="214"/>
      <c r="BF426" s="214"/>
      <c r="BG426" s="214"/>
      <c r="BH426" s="214"/>
      <c r="BI426" s="214"/>
      <c r="BJ426" s="214"/>
      <c r="BK426" s="214"/>
      <c r="BL426" s="214"/>
      <c r="BM426" s="214"/>
      <c r="BN426" s="214"/>
      <c r="BO426" s="214"/>
      <c r="BP426" s="214"/>
      <c r="BQ426" s="214"/>
      <c r="BR426" s="214"/>
      <c r="BS426" s="214"/>
      <c r="BT426" s="214"/>
      <c r="BU426" s="214"/>
      <c r="BV426" s="214"/>
      <c r="BW426" s="214"/>
      <c r="BX426" s="214"/>
      <c r="BY426" s="214"/>
      <c r="BZ426" s="214"/>
      <c r="CA426" s="214"/>
    </row>
    <row r="427" spans="1:86" s="1" customFormat="1" ht="67.7" customHeight="1" thickBot="1" x14ac:dyDescent="0.25">
      <c r="A427" s="364"/>
      <c r="B427" s="241" t="s">
        <v>331</v>
      </c>
      <c r="C427" s="136" t="s">
        <v>0</v>
      </c>
      <c r="D427" s="639"/>
      <c r="E427" s="663"/>
      <c r="F427" s="639"/>
      <c r="G427" s="663"/>
      <c r="H427" s="639"/>
      <c r="I427" s="663"/>
      <c r="J427" s="639"/>
      <c r="K427" s="663"/>
      <c r="L427" s="639"/>
      <c r="M427" s="663"/>
      <c r="N427" s="639"/>
      <c r="O427" s="663"/>
      <c r="P427" s="639"/>
      <c r="Q427" s="663"/>
      <c r="R427" s="639"/>
      <c r="S427" s="663"/>
      <c r="T427" s="181"/>
      <c r="U427" s="112">
        <f>IF(OR(D427="s",F427="s",H427="s",J427="s",L427="s",N427="s",P427="s",R427="s"), 0, IF(OR(D427="a",F427="a",H427="a",J427="a",L427="a",N427="a",P427="a",R427="a"),V427,0))</f>
        <v>0</v>
      </c>
      <c r="V427" s="361">
        <v>10</v>
      </c>
      <c r="W427" s="77">
        <f>COUNTIF(D427:S427,"a")+COUNTIF(D427:S427,"s")+COUNTIF(T427,"na")</f>
        <v>0</v>
      </c>
      <c r="X427" s="257"/>
      <c r="Y427" s="258"/>
      <c r="Z427" s="217"/>
      <c r="AA427" s="214"/>
      <c r="AB427" s="474"/>
      <c r="AC427" s="214"/>
      <c r="AD427" s="214"/>
      <c r="AE427" s="214"/>
      <c r="AF427" s="214"/>
      <c r="AG427" s="214"/>
      <c r="AH427" s="214"/>
      <c r="AI427" s="214"/>
      <c r="AJ427" s="214"/>
      <c r="AK427" s="214"/>
      <c r="AL427" s="214"/>
      <c r="AM427" s="214"/>
      <c r="AN427" s="214"/>
      <c r="AO427" s="214"/>
      <c r="AP427" s="214"/>
      <c r="AQ427" s="214"/>
      <c r="AR427" s="214"/>
      <c r="AS427" s="214"/>
      <c r="AT427" s="214"/>
      <c r="AU427" s="214"/>
      <c r="AV427" s="214"/>
      <c r="AW427" s="214"/>
      <c r="AX427" s="214"/>
      <c r="AY427" s="214"/>
      <c r="AZ427" s="214"/>
      <c r="BA427" s="214"/>
      <c r="BB427" s="214"/>
      <c r="BC427" s="214"/>
      <c r="BD427" s="214"/>
      <c r="BE427" s="214"/>
      <c r="BF427" s="214"/>
      <c r="BG427" s="214"/>
      <c r="BH427" s="214"/>
      <c r="BI427" s="214"/>
      <c r="BJ427" s="214"/>
      <c r="BK427" s="214"/>
      <c r="BL427" s="214"/>
      <c r="BM427" s="214"/>
      <c r="BN427" s="214"/>
      <c r="BO427" s="214"/>
      <c r="BP427" s="214"/>
      <c r="BQ427" s="214"/>
      <c r="BR427" s="214"/>
      <c r="BS427" s="214"/>
      <c r="BT427" s="214"/>
      <c r="BU427" s="214"/>
      <c r="BV427" s="214"/>
      <c r="BW427" s="214"/>
      <c r="BX427" s="214"/>
      <c r="BY427" s="214"/>
      <c r="BZ427" s="214"/>
      <c r="CA427" s="214"/>
    </row>
    <row r="428" spans="1:86" s="1" customFormat="1" ht="21" customHeight="1" thickTop="1" thickBot="1" x14ac:dyDescent="0.25">
      <c r="A428" s="364"/>
      <c r="B428" s="272"/>
      <c r="C428" s="182"/>
      <c r="D428" s="656" t="s">
        <v>173</v>
      </c>
      <c r="E428" s="682"/>
      <c r="F428" s="682"/>
      <c r="G428" s="682"/>
      <c r="H428" s="682"/>
      <c r="I428" s="682"/>
      <c r="J428" s="682"/>
      <c r="K428" s="682"/>
      <c r="L428" s="682"/>
      <c r="M428" s="682"/>
      <c r="N428" s="682"/>
      <c r="O428" s="682"/>
      <c r="P428" s="682"/>
      <c r="Q428" s="682"/>
      <c r="R428" s="682"/>
      <c r="S428" s="682"/>
      <c r="T428" s="691"/>
      <c r="U428" s="183">
        <f>SUM(U422:U427)</f>
        <v>0</v>
      </c>
      <c r="V428" s="362">
        <f>SUM(V422:V427)</f>
        <v>65</v>
      </c>
      <c r="W428" s="77"/>
      <c r="X428" s="267"/>
      <c r="Y428" s="258"/>
      <c r="Z428" s="217"/>
      <c r="AA428" s="214"/>
      <c r="AB428" s="474"/>
      <c r="AC428" s="214"/>
      <c r="AD428" s="214"/>
      <c r="AE428" s="214"/>
      <c r="AF428" s="214"/>
      <c r="AG428" s="214"/>
      <c r="AH428" s="214"/>
      <c r="AI428" s="214"/>
      <c r="AJ428" s="214"/>
      <c r="AK428" s="214"/>
      <c r="AL428" s="214"/>
      <c r="AM428" s="214"/>
      <c r="AN428" s="214"/>
      <c r="AO428" s="214"/>
      <c r="AP428" s="214"/>
      <c r="AQ428" s="214"/>
      <c r="AR428" s="214"/>
      <c r="AS428" s="214"/>
      <c r="AT428" s="214"/>
      <c r="AU428" s="214"/>
      <c r="AV428" s="214"/>
      <c r="AW428" s="214"/>
      <c r="AX428" s="214"/>
      <c r="AY428" s="214"/>
      <c r="AZ428" s="214"/>
      <c r="BA428" s="214"/>
      <c r="BB428" s="214"/>
      <c r="BC428" s="214"/>
      <c r="BD428" s="214"/>
      <c r="BE428" s="214"/>
      <c r="BF428" s="214"/>
      <c r="BG428" s="214"/>
      <c r="BH428" s="214"/>
      <c r="BI428" s="214"/>
      <c r="BJ428" s="214"/>
      <c r="BK428" s="214"/>
      <c r="BL428" s="214"/>
      <c r="BM428" s="214"/>
      <c r="BN428" s="214"/>
      <c r="BO428" s="214"/>
      <c r="BP428" s="214"/>
      <c r="BQ428" s="214"/>
      <c r="BR428" s="214"/>
      <c r="BS428" s="214"/>
      <c r="BT428" s="214"/>
      <c r="BU428" s="214"/>
      <c r="BV428" s="214"/>
      <c r="BW428" s="214"/>
      <c r="BX428" s="214"/>
      <c r="BY428" s="214"/>
      <c r="BZ428" s="214"/>
      <c r="CA428" s="214"/>
    </row>
    <row r="429" spans="1:86" s="1" customFormat="1" ht="21" customHeight="1" thickBot="1" x14ac:dyDescent="0.25">
      <c r="A429" s="355"/>
      <c r="B429" s="275"/>
      <c r="C429" s="184"/>
      <c r="D429" s="658"/>
      <c r="E429" s="868"/>
      <c r="F429" s="927">
        <v>0</v>
      </c>
      <c r="G429" s="669"/>
      <c r="H429" s="669"/>
      <c r="I429" s="669"/>
      <c r="J429" s="669"/>
      <c r="K429" s="669"/>
      <c r="L429" s="669"/>
      <c r="M429" s="669"/>
      <c r="N429" s="669"/>
      <c r="O429" s="669"/>
      <c r="P429" s="669"/>
      <c r="Q429" s="669"/>
      <c r="R429" s="669"/>
      <c r="S429" s="669"/>
      <c r="T429" s="669"/>
      <c r="U429" s="669"/>
      <c r="V429" s="670"/>
      <c r="W429" s="77"/>
      <c r="X429" s="266"/>
      <c r="Y429" s="258"/>
      <c r="Z429" s="217"/>
      <c r="AA429" s="214"/>
      <c r="AB429" s="474"/>
      <c r="AC429" s="214"/>
      <c r="AD429" s="214"/>
      <c r="AE429" s="214"/>
      <c r="AF429" s="214"/>
      <c r="AG429" s="214"/>
      <c r="AH429" s="214"/>
      <c r="AI429" s="214"/>
      <c r="AJ429" s="214"/>
      <c r="AK429" s="214"/>
      <c r="AL429" s="214"/>
      <c r="AM429" s="214"/>
      <c r="AN429" s="214"/>
      <c r="AO429" s="214"/>
      <c r="AP429" s="214"/>
      <c r="AQ429" s="214"/>
      <c r="AR429" s="214"/>
      <c r="AS429" s="214"/>
      <c r="AT429" s="214"/>
      <c r="AU429" s="214"/>
      <c r="AV429" s="214"/>
      <c r="AW429" s="214"/>
      <c r="AX429" s="214"/>
      <c r="AY429" s="214"/>
      <c r="AZ429" s="214"/>
      <c r="BA429" s="214"/>
      <c r="BB429" s="214"/>
      <c r="BC429" s="214"/>
      <c r="BD429" s="214"/>
      <c r="BE429" s="214"/>
      <c r="BF429" s="214"/>
      <c r="BG429" s="214"/>
      <c r="BH429" s="214"/>
      <c r="BI429" s="214"/>
      <c r="BJ429" s="214"/>
      <c r="BK429" s="214"/>
      <c r="BL429" s="214"/>
      <c r="BM429" s="214"/>
      <c r="BN429" s="214"/>
      <c r="BO429" s="214"/>
      <c r="BP429" s="214"/>
      <c r="BQ429" s="214"/>
      <c r="BR429" s="214"/>
      <c r="BS429" s="214"/>
      <c r="BT429" s="214"/>
      <c r="BU429" s="214"/>
      <c r="BV429" s="214"/>
      <c r="BW429" s="214"/>
      <c r="BX429" s="214"/>
      <c r="BY429" s="214"/>
      <c r="BZ429" s="214"/>
      <c r="CA429" s="214"/>
    </row>
    <row r="430" spans="1:86" s="1" customFormat="1" ht="30" customHeight="1" thickBot="1" x14ac:dyDescent="0.25">
      <c r="A430" s="353"/>
      <c r="B430" s="252" t="s">
        <v>317</v>
      </c>
      <c r="C430" s="337" t="s">
        <v>344</v>
      </c>
      <c r="D430" s="42"/>
      <c r="E430" s="54"/>
      <c r="F430" s="43" t="s">
        <v>395</v>
      </c>
      <c r="G430" s="67"/>
      <c r="H430" s="42" t="s">
        <v>395</v>
      </c>
      <c r="I430" s="54"/>
      <c r="J430" s="180" t="s">
        <v>395</v>
      </c>
      <c r="K430" s="67"/>
      <c r="L430" s="42" t="s">
        <v>395</v>
      </c>
      <c r="M430" s="83"/>
      <c r="N430" s="42" t="s">
        <v>395</v>
      </c>
      <c r="O430" s="180"/>
      <c r="P430" s="42"/>
      <c r="Q430" s="180"/>
      <c r="R430" s="42"/>
      <c r="S430" s="180"/>
      <c r="T430" s="378"/>
      <c r="U430" s="404"/>
      <c r="V430" s="404"/>
      <c r="W430" s="77"/>
      <c r="X430" s="266"/>
      <c r="Y430" s="258"/>
      <c r="Z430" s="217"/>
      <c r="AA430" s="214"/>
      <c r="AB430" s="420"/>
      <c r="AC430" s="420"/>
      <c r="AD430" s="420"/>
      <c r="AE430" s="214"/>
      <c r="AF430" s="214"/>
      <c r="AG430" s="214"/>
      <c r="AH430" s="214"/>
      <c r="AI430" s="214"/>
      <c r="AJ430" s="214"/>
      <c r="AK430" s="214"/>
      <c r="AL430" s="214"/>
      <c r="AM430" s="214"/>
      <c r="AN430" s="214"/>
      <c r="AO430" s="214"/>
      <c r="AP430" s="214"/>
      <c r="AQ430" s="214"/>
      <c r="AR430" s="214"/>
      <c r="AS430" s="214"/>
      <c r="AT430" s="214"/>
      <c r="AU430" s="214"/>
      <c r="AV430" s="214"/>
      <c r="AW430" s="214"/>
      <c r="AX430" s="214"/>
      <c r="AY430" s="214"/>
      <c r="AZ430" s="214"/>
      <c r="BA430" s="214"/>
      <c r="BB430" s="214"/>
      <c r="BC430" s="214"/>
      <c r="BD430" s="214"/>
      <c r="BE430" s="214"/>
      <c r="BF430" s="214"/>
      <c r="BG430" s="214"/>
      <c r="BH430" s="214"/>
      <c r="BI430" s="214"/>
      <c r="BJ430" s="214"/>
      <c r="BK430" s="214"/>
      <c r="BL430" s="214"/>
      <c r="BM430" s="214"/>
      <c r="BN430" s="214"/>
      <c r="BO430" s="214"/>
      <c r="BP430" s="214"/>
      <c r="BQ430" s="214"/>
      <c r="BR430" s="214"/>
      <c r="BS430" s="214"/>
      <c r="BT430" s="214"/>
      <c r="BU430" s="214"/>
      <c r="BV430" s="214"/>
      <c r="BW430" s="214"/>
      <c r="BX430" s="214"/>
      <c r="BY430" s="214"/>
      <c r="BZ430" s="214"/>
      <c r="CA430" s="214"/>
      <c r="CB430" s="214"/>
      <c r="CC430" s="214"/>
      <c r="CD430" s="214"/>
      <c r="CE430" s="214"/>
      <c r="CF430" s="214"/>
      <c r="CG430" s="214"/>
      <c r="CH430" s="214"/>
    </row>
    <row r="431" spans="1:86" s="1" customFormat="1" ht="27.95" customHeight="1" x14ac:dyDescent="0.2">
      <c r="A431" s="364"/>
      <c r="B431" s="241" t="s">
        <v>100</v>
      </c>
      <c r="C431" s="531" t="s">
        <v>817</v>
      </c>
      <c r="D431" s="639"/>
      <c r="E431" s="663"/>
      <c r="F431" s="639"/>
      <c r="G431" s="663"/>
      <c r="H431" s="639"/>
      <c r="I431" s="663"/>
      <c r="J431" s="639"/>
      <c r="K431" s="663"/>
      <c r="L431" s="639"/>
      <c r="M431" s="663"/>
      <c r="N431" s="639"/>
      <c r="O431" s="663"/>
      <c r="P431" s="639"/>
      <c r="Q431" s="663"/>
      <c r="R431" s="639"/>
      <c r="S431" s="663"/>
      <c r="T431" s="432"/>
      <c r="U431" s="112">
        <f>IF(OR(D431="s",F431="s",H431="s",J431="s",L431="s",N431="s",P431="s",R431="s"), 0, IF(OR(D431="a",F431="a",H431="a",J431="a",L431="a",N431="a",P431="a",R431="a"),V431,0))</f>
        <v>0</v>
      </c>
      <c r="V431" s="361">
        <v>10</v>
      </c>
      <c r="W431" s="77">
        <f>COUNTIF(D431:S431,"a")+COUNTIF(D431:S431,"s")</f>
        <v>0</v>
      </c>
      <c r="X431" s="257"/>
      <c r="Y431" s="258"/>
      <c r="Z431" s="217" t="s">
        <v>31</v>
      </c>
      <c r="AA431" s="214"/>
      <c r="AB431" s="420"/>
      <c r="AC431" s="420"/>
      <c r="AD431" s="420"/>
      <c r="AE431" s="214"/>
      <c r="AF431" s="214"/>
      <c r="AG431" s="214"/>
      <c r="AH431" s="214"/>
      <c r="AI431" s="214"/>
      <c r="AJ431" s="214"/>
      <c r="AK431" s="214"/>
      <c r="AL431" s="214"/>
      <c r="AM431" s="214"/>
      <c r="AN431" s="214"/>
      <c r="AO431" s="214"/>
      <c r="AP431" s="214"/>
      <c r="AQ431" s="214"/>
      <c r="AR431" s="214"/>
      <c r="AS431" s="214"/>
      <c r="AT431" s="214"/>
      <c r="AU431" s="214"/>
      <c r="AV431" s="214"/>
      <c r="AW431" s="214"/>
      <c r="AX431" s="214"/>
      <c r="AY431" s="214"/>
      <c r="AZ431" s="214"/>
      <c r="BA431" s="214"/>
      <c r="BB431" s="214"/>
      <c r="BC431" s="214"/>
      <c r="BD431" s="214"/>
      <c r="BE431" s="214"/>
      <c r="BF431" s="214"/>
      <c r="BG431" s="214"/>
      <c r="BH431" s="214"/>
      <c r="BI431" s="214"/>
      <c r="BJ431" s="214"/>
      <c r="BK431" s="214"/>
      <c r="BL431" s="214"/>
      <c r="BM431" s="214"/>
      <c r="BN431" s="214"/>
      <c r="BO431" s="214"/>
      <c r="BP431" s="214"/>
      <c r="BQ431" s="214"/>
      <c r="BR431" s="214"/>
      <c r="BS431" s="214"/>
      <c r="BT431" s="214"/>
      <c r="BU431" s="214"/>
      <c r="BV431" s="214"/>
      <c r="BW431" s="214"/>
      <c r="BX431" s="214"/>
      <c r="BY431" s="214"/>
      <c r="BZ431" s="214"/>
      <c r="CA431" s="214"/>
      <c r="CB431" s="214"/>
      <c r="CC431" s="214"/>
      <c r="CD431" s="214"/>
      <c r="CE431" s="214"/>
      <c r="CF431" s="214"/>
      <c r="CG431" s="214"/>
      <c r="CH431" s="214"/>
    </row>
    <row r="432" spans="1:86" s="1" customFormat="1" ht="27.95" customHeight="1" thickBot="1" x14ac:dyDescent="0.25">
      <c r="A432" s="364"/>
      <c r="B432" s="259" t="s">
        <v>120</v>
      </c>
      <c r="C432" s="531" t="s">
        <v>818</v>
      </c>
      <c r="D432" s="639"/>
      <c r="E432" s="663"/>
      <c r="F432" s="639"/>
      <c r="G432" s="663"/>
      <c r="H432" s="639"/>
      <c r="I432" s="663"/>
      <c r="J432" s="639"/>
      <c r="K432" s="663"/>
      <c r="L432" s="639"/>
      <c r="M432" s="663"/>
      <c r="N432" s="639"/>
      <c r="O432" s="663"/>
      <c r="P432" s="639"/>
      <c r="Q432" s="663"/>
      <c r="R432" s="639"/>
      <c r="S432" s="663"/>
      <c r="T432" s="432"/>
      <c r="U432" s="112">
        <f>IF(OR(D432="s",F432="s",H432="s",J432="s",L432="s",N432="s",P432="s",R432="s"), 0, IF(OR(D432="a",F432="a",H432="a",J432="a",L432="a",N432="a",P432="a",R432="a"),V432,0))</f>
        <v>0</v>
      </c>
      <c r="V432" s="361">
        <v>5</v>
      </c>
      <c r="W432" s="77">
        <f>COUNTIF(D432:S432,"a")+COUNTIF(D432:S432,"s")</f>
        <v>0</v>
      </c>
      <c r="X432" s="257"/>
      <c r="Y432" s="258"/>
      <c r="Z432" s="217" t="s">
        <v>31</v>
      </c>
      <c r="AA432" s="214"/>
      <c r="AB432" s="420"/>
      <c r="AC432" s="420"/>
      <c r="AD432" s="420"/>
      <c r="AE432" s="214"/>
      <c r="AF432" s="214"/>
      <c r="AG432" s="214"/>
      <c r="AH432" s="214"/>
      <c r="AI432" s="214"/>
      <c r="AJ432" s="214"/>
      <c r="AK432" s="214"/>
      <c r="AL432" s="214"/>
      <c r="AM432" s="214"/>
      <c r="AN432" s="214"/>
      <c r="AO432" s="214"/>
      <c r="AP432" s="214"/>
      <c r="AQ432" s="214"/>
      <c r="AR432" s="214"/>
      <c r="AS432" s="214"/>
      <c r="AT432" s="214"/>
      <c r="AU432" s="214"/>
      <c r="AV432" s="214"/>
      <c r="AW432" s="214"/>
      <c r="AX432" s="214"/>
      <c r="AY432" s="214"/>
      <c r="AZ432" s="214"/>
      <c r="BA432" s="214"/>
      <c r="BB432" s="214"/>
      <c r="BC432" s="214"/>
      <c r="BD432" s="214"/>
      <c r="BE432" s="214"/>
      <c r="BF432" s="214"/>
      <c r="BG432" s="214"/>
      <c r="BH432" s="214"/>
      <c r="BI432" s="214"/>
      <c r="BJ432" s="214"/>
      <c r="BK432" s="214"/>
      <c r="BL432" s="214"/>
      <c r="BM432" s="214"/>
      <c r="BN432" s="214"/>
      <c r="BO432" s="214"/>
      <c r="BP432" s="214"/>
      <c r="BQ432" s="214"/>
      <c r="BR432" s="214"/>
      <c r="BS432" s="214"/>
      <c r="BT432" s="214"/>
      <c r="BU432" s="214"/>
      <c r="BV432" s="214"/>
      <c r="BW432" s="214"/>
      <c r="BX432" s="214"/>
      <c r="BY432" s="214"/>
      <c r="BZ432" s="214"/>
      <c r="CA432" s="214"/>
      <c r="CB432" s="214"/>
      <c r="CC432" s="214"/>
      <c r="CD432" s="214"/>
      <c r="CE432" s="214"/>
      <c r="CF432" s="214"/>
      <c r="CG432" s="214"/>
      <c r="CH432" s="214"/>
    </row>
    <row r="433" spans="1:86" s="1" customFormat="1" ht="21" customHeight="1" thickTop="1" thickBot="1" x14ac:dyDescent="0.25">
      <c r="A433" s="364"/>
      <c r="B433" s="25"/>
      <c r="C433" s="182"/>
      <c r="D433" s="656" t="s">
        <v>173</v>
      </c>
      <c r="E433" s="682"/>
      <c r="F433" s="682"/>
      <c r="G433" s="682"/>
      <c r="H433" s="682"/>
      <c r="I433" s="682"/>
      <c r="J433" s="682"/>
      <c r="K433" s="682"/>
      <c r="L433" s="682"/>
      <c r="M433" s="682"/>
      <c r="N433" s="682"/>
      <c r="O433" s="682"/>
      <c r="P433" s="682"/>
      <c r="Q433" s="682"/>
      <c r="R433" s="682"/>
      <c r="S433" s="682"/>
      <c r="T433" s="691"/>
      <c r="U433" s="183">
        <f>SUM(U431:U432)</f>
        <v>0</v>
      </c>
      <c r="V433" s="362">
        <f>SUM(V431:V432)</f>
        <v>15</v>
      </c>
      <c r="W433" s="77"/>
      <c r="X433" s="267"/>
      <c r="Y433" s="258"/>
      <c r="Z433" s="217"/>
      <c r="AA433" s="214"/>
      <c r="AB433" s="420"/>
      <c r="AC433" s="420"/>
      <c r="AD433" s="420"/>
      <c r="AE433" s="214"/>
      <c r="AF433" s="214"/>
      <c r="AG433" s="214"/>
      <c r="AH433" s="214"/>
      <c r="AI433" s="214"/>
      <c r="AJ433" s="214"/>
      <c r="AK433" s="214"/>
      <c r="AL433" s="214"/>
      <c r="AM433" s="214"/>
      <c r="AN433" s="214"/>
      <c r="AO433" s="214"/>
      <c r="AP433" s="214"/>
      <c r="AQ433" s="214"/>
      <c r="AR433" s="214"/>
      <c r="AS433" s="214"/>
      <c r="AT433" s="214"/>
      <c r="AU433" s="214"/>
      <c r="AV433" s="214"/>
      <c r="AW433" s="214"/>
      <c r="AX433" s="214"/>
      <c r="AY433" s="214"/>
      <c r="AZ433" s="214"/>
      <c r="BA433" s="214"/>
      <c r="BB433" s="214"/>
      <c r="BC433" s="214"/>
      <c r="BD433" s="214"/>
      <c r="BE433" s="214"/>
      <c r="BF433" s="214"/>
      <c r="BG433" s="214"/>
      <c r="BH433" s="214"/>
      <c r="BI433" s="214"/>
      <c r="BJ433" s="214"/>
      <c r="BK433" s="214"/>
      <c r="BL433" s="214"/>
      <c r="BM433" s="214"/>
      <c r="BN433" s="214"/>
      <c r="BO433" s="214"/>
      <c r="BP433" s="214"/>
      <c r="BQ433" s="214"/>
      <c r="BR433" s="214"/>
      <c r="BS433" s="214"/>
      <c r="BT433" s="214"/>
      <c r="BU433" s="214"/>
      <c r="BV433" s="214"/>
      <c r="BW433" s="214"/>
      <c r="BX433" s="214"/>
      <c r="BY433" s="214"/>
      <c r="BZ433" s="214"/>
      <c r="CA433" s="214"/>
      <c r="CB433" s="214"/>
      <c r="CC433" s="214"/>
      <c r="CD433" s="214"/>
      <c r="CE433" s="214"/>
      <c r="CF433" s="214"/>
      <c r="CG433" s="214"/>
      <c r="CH433" s="214"/>
    </row>
    <row r="434" spans="1:86" s="1" customFormat="1" ht="21" customHeight="1" thickBot="1" x14ac:dyDescent="0.25">
      <c r="A434" s="355"/>
      <c r="B434" s="408"/>
      <c r="C434" s="268"/>
      <c r="D434" s="873"/>
      <c r="E434" s="659"/>
      <c r="F434" s="711">
        <v>15</v>
      </c>
      <c r="G434" s="712"/>
      <c r="H434" s="712"/>
      <c r="I434" s="712"/>
      <c r="J434" s="712"/>
      <c r="K434" s="712"/>
      <c r="L434" s="712"/>
      <c r="M434" s="712"/>
      <c r="N434" s="712"/>
      <c r="O434" s="712"/>
      <c r="P434" s="712"/>
      <c r="Q434" s="712"/>
      <c r="R434" s="712"/>
      <c r="S434" s="712"/>
      <c r="T434" s="712"/>
      <c r="U434" s="712"/>
      <c r="V434" s="713"/>
      <c r="W434" s="77"/>
      <c r="X434" s="266"/>
      <c r="Y434" s="258"/>
      <c r="Z434" s="217"/>
      <c r="AA434" s="214"/>
      <c r="AB434" s="420"/>
      <c r="AC434" s="420"/>
      <c r="AD434" s="420"/>
      <c r="AE434" s="214"/>
      <c r="AF434" s="214"/>
      <c r="AG434" s="214"/>
      <c r="AH434" s="214"/>
      <c r="AI434" s="214"/>
      <c r="AJ434" s="214"/>
      <c r="AK434" s="214"/>
      <c r="AL434" s="214"/>
      <c r="AM434" s="214"/>
      <c r="AN434" s="214"/>
      <c r="AO434" s="214"/>
      <c r="AP434" s="214"/>
      <c r="AQ434" s="214"/>
      <c r="AR434" s="214"/>
      <c r="AS434" s="214"/>
      <c r="AT434" s="214"/>
      <c r="AU434" s="214"/>
      <c r="AV434" s="214"/>
      <c r="AW434" s="214"/>
      <c r="AX434" s="214"/>
      <c r="AY434" s="214"/>
      <c r="AZ434" s="214"/>
      <c r="BA434" s="214"/>
      <c r="BB434" s="214"/>
      <c r="BC434" s="214"/>
      <c r="BD434" s="214"/>
      <c r="BE434" s="214"/>
      <c r="BF434" s="214"/>
      <c r="BG434" s="214"/>
      <c r="BH434" s="214"/>
      <c r="BI434" s="214"/>
      <c r="BJ434" s="214"/>
      <c r="BK434" s="214"/>
      <c r="BL434" s="214"/>
      <c r="BM434" s="214"/>
      <c r="BN434" s="214"/>
      <c r="BO434" s="214"/>
      <c r="BP434" s="214"/>
      <c r="BQ434" s="214"/>
      <c r="BR434" s="214"/>
      <c r="BS434" s="214"/>
      <c r="BT434" s="214"/>
      <c r="BU434" s="214"/>
      <c r="BV434" s="214"/>
      <c r="BW434" s="214"/>
      <c r="BX434" s="214"/>
      <c r="BY434" s="214"/>
      <c r="BZ434" s="214"/>
      <c r="CA434" s="214"/>
      <c r="CB434" s="214"/>
      <c r="CC434" s="214"/>
      <c r="CD434" s="214"/>
      <c r="CE434" s="214"/>
      <c r="CF434" s="214"/>
      <c r="CG434" s="214"/>
      <c r="CH434" s="214"/>
    </row>
    <row r="435" spans="1:86" s="1" customFormat="1" ht="30" customHeight="1" thickBot="1" x14ac:dyDescent="0.25">
      <c r="A435" s="353"/>
      <c r="B435" s="252" t="s">
        <v>21</v>
      </c>
      <c r="C435" s="337" t="s">
        <v>22</v>
      </c>
      <c r="D435" s="42"/>
      <c r="E435" s="54"/>
      <c r="F435" s="43" t="s">
        <v>395</v>
      </c>
      <c r="G435" s="67"/>
      <c r="H435" s="42" t="s">
        <v>395</v>
      </c>
      <c r="I435" s="54"/>
      <c r="J435" s="180" t="s">
        <v>395</v>
      </c>
      <c r="K435" s="67"/>
      <c r="L435" s="42" t="s">
        <v>395</v>
      </c>
      <c r="M435" s="83"/>
      <c r="N435" s="42" t="s">
        <v>395</v>
      </c>
      <c r="O435" s="85"/>
      <c r="P435" s="82"/>
      <c r="Q435" s="83"/>
      <c r="R435" s="84"/>
      <c r="S435" s="85"/>
      <c r="T435" s="88"/>
      <c r="U435" s="302"/>
      <c r="V435" s="195"/>
      <c r="W435" s="77"/>
      <c r="X435" s="197"/>
      <c r="Y435" s="214"/>
      <c r="Z435" s="217"/>
      <c r="AA435" s="214"/>
      <c r="AB435" s="420"/>
      <c r="AC435" s="420"/>
      <c r="AD435" s="420"/>
      <c r="AE435" s="214"/>
      <c r="AF435" s="214"/>
      <c r="AG435" s="214"/>
      <c r="AH435" s="214"/>
      <c r="AI435" s="214"/>
      <c r="AJ435" s="214"/>
      <c r="AK435" s="214"/>
      <c r="AL435" s="214"/>
      <c r="AM435" s="214"/>
      <c r="AN435" s="214"/>
      <c r="AO435" s="214"/>
      <c r="AP435" s="214"/>
      <c r="AQ435" s="214"/>
      <c r="AR435" s="214"/>
      <c r="AS435" s="214"/>
      <c r="AT435" s="214"/>
      <c r="AU435" s="214"/>
      <c r="AV435" s="214"/>
      <c r="AW435" s="214"/>
      <c r="AX435" s="214"/>
      <c r="AY435" s="214"/>
      <c r="AZ435" s="214"/>
      <c r="BA435" s="214"/>
      <c r="BB435" s="214"/>
      <c r="BC435" s="214"/>
      <c r="BD435" s="214"/>
      <c r="BE435" s="214"/>
      <c r="BF435" s="214"/>
      <c r="BG435" s="214"/>
      <c r="BH435" s="214"/>
      <c r="BI435" s="214"/>
      <c r="BJ435" s="214"/>
      <c r="BK435" s="214"/>
      <c r="BL435" s="214"/>
      <c r="BM435" s="214"/>
      <c r="BN435" s="214"/>
      <c r="BO435" s="214"/>
      <c r="BP435" s="214"/>
      <c r="BQ435" s="214"/>
      <c r="BR435" s="214"/>
      <c r="BS435" s="214"/>
      <c r="BT435" s="214"/>
      <c r="BU435" s="214"/>
      <c r="BV435" s="214"/>
      <c r="BW435" s="214"/>
      <c r="BX435" s="214"/>
      <c r="BY435" s="214"/>
      <c r="BZ435" s="214"/>
      <c r="CA435" s="214"/>
      <c r="CB435" s="214"/>
      <c r="CC435" s="214"/>
      <c r="CD435" s="214"/>
      <c r="CE435" s="214"/>
      <c r="CF435" s="214"/>
      <c r="CG435" s="214"/>
      <c r="CH435" s="214"/>
    </row>
    <row r="436" spans="1:86" s="21" customFormat="1" ht="30" customHeight="1" x14ac:dyDescent="0.2">
      <c r="A436" s="364"/>
      <c r="B436" s="241"/>
      <c r="C436" s="332" t="s">
        <v>23</v>
      </c>
      <c r="D436" s="685"/>
      <c r="E436" s="685"/>
      <c r="F436" s="685"/>
      <c r="G436" s="685"/>
      <c r="H436" s="685"/>
      <c r="I436" s="685"/>
      <c r="J436" s="685"/>
      <c r="K436" s="685"/>
      <c r="L436" s="685"/>
      <c r="M436" s="685"/>
      <c r="N436" s="685"/>
      <c r="O436" s="685"/>
      <c r="P436" s="685"/>
      <c r="Q436" s="685"/>
      <c r="R436" s="685"/>
      <c r="S436" s="685"/>
      <c r="T436" s="685"/>
      <c r="U436" s="685"/>
      <c r="V436" s="686"/>
      <c r="W436" s="77"/>
      <c r="X436" s="197"/>
      <c r="Y436" s="214"/>
      <c r="Z436" s="214"/>
      <c r="AA436" s="214"/>
      <c r="AB436" s="420"/>
      <c r="AC436" s="420"/>
      <c r="AD436" s="420"/>
      <c r="AE436" s="214"/>
      <c r="AF436" s="214"/>
      <c r="AG436" s="214"/>
      <c r="AH436" s="214"/>
      <c r="AI436" s="214"/>
      <c r="AJ436" s="214"/>
      <c r="AK436" s="214"/>
      <c r="AL436" s="214"/>
      <c r="AM436" s="214"/>
      <c r="AN436" s="214"/>
      <c r="AO436" s="214"/>
      <c r="AP436" s="214"/>
      <c r="AQ436" s="214"/>
      <c r="AR436" s="214"/>
      <c r="AS436" s="214"/>
      <c r="AT436" s="214"/>
      <c r="AU436" s="220"/>
      <c r="AV436" s="220"/>
      <c r="AW436" s="220"/>
      <c r="AX436" s="220"/>
      <c r="AY436" s="220"/>
      <c r="AZ436" s="220"/>
      <c r="BA436" s="220"/>
      <c r="BB436" s="220"/>
      <c r="BC436" s="220"/>
      <c r="BD436" s="220"/>
      <c r="BE436" s="220"/>
      <c r="BF436" s="220"/>
      <c r="BG436" s="220"/>
      <c r="BH436" s="220"/>
      <c r="BI436" s="220"/>
      <c r="BJ436" s="220"/>
      <c r="BK436" s="220"/>
      <c r="BL436" s="220"/>
      <c r="BM436" s="220"/>
      <c r="BN436" s="220"/>
      <c r="BO436" s="220"/>
      <c r="BP436" s="220"/>
      <c r="BQ436" s="220"/>
      <c r="BR436" s="220"/>
      <c r="BS436" s="220"/>
      <c r="BT436" s="220"/>
      <c r="BU436" s="220"/>
      <c r="BV436" s="220"/>
      <c r="BW436" s="220"/>
      <c r="BX436" s="220"/>
      <c r="BY436" s="220"/>
      <c r="BZ436" s="220"/>
      <c r="CA436" s="220"/>
      <c r="CB436" s="220"/>
      <c r="CC436" s="220"/>
      <c r="CD436" s="220"/>
      <c r="CE436" s="220"/>
      <c r="CF436" s="220"/>
      <c r="CG436" s="220"/>
      <c r="CH436" s="220"/>
    </row>
    <row r="437" spans="1:86" s="1" customFormat="1" ht="27.95" customHeight="1" x14ac:dyDescent="0.2">
      <c r="A437" s="364"/>
      <c r="B437" s="241" t="s">
        <v>65</v>
      </c>
      <c r="C437" s="264" t="s">
        <v>66</v>
      </c>
      <c r="D437" s="651"/>
      <c r="E437" s="671"/>
      <c r="F437" s="651"/>
      <c r="G437" s="671"/>
      <c r="H437" s="651"/>
      <c r="I437" s="671"/>
      <c r="J437" s="651"/>
      <c r="K437" s="671"/>
      <c r="L437" s="651"/>
      <c r="M437" s="671"/>
      <c r="N437" s="651"/>
      <c r="O437" s="671"/>
      <c r="P437" s="651"/>
      <c r="Q437" s="671"/>
      <c r="R437" s="651"/>
      <c r="S437" s="671"/>
      <c r="T437" s="190"/>
      <c r="U437" s="112">
        <f>IF(OR(D437="s",F437="s",H437="s",J437="s",L437="s",N437="s",P437="s",R437="s"), 0, IF(OR(D437="a",F437="a",H437="a",J437="a",L437="a",N437="a",P437="a",R437="a"),V437,0))</f>
        <v>0</v>
      </c>
      <c r="V437" s="365">
        <v>10</v>
      </c>
      <c r="W437" s="77">
        <f>IF((COUNTIF(D437:S437,"a")+COUNTIF(D437:S437,"s"))&gt;0,IF(OR((COUNTIF(D443:S443,"a")+COUNTIF(D443:S443,"s"))),0,COUNTIF(D437:S437,"a")+COUNTIF(D437:S437,"s")),COUNTIF(D437:S437,"a")+COUNTIF(D437:S437,"s"))</f>
        <v>0</v>
      </c>
      <c r="X437" s="243"/>
      <c r="Y437" s="214"/>
      <c r="Z437" s="217"/>
      <c r="AA437" s="214"/>
      <c r="AB437" s="420"/>
      <c r="AC437" s="420"/>
      <c r="AD437" s="420"/>
      <c r="AE437" s="214"/>
      <c r="AF437" s="214"/>
      <c r="AG437" s="214"/>
      <c r="AH437" s="214"/>
      <c r="AI437" s="214"/>
      <c r="AJ437" s="214"/>
      <c r="AK437" s="214"/>
      <c r="AL437" s="214"/>
      <c r="AM437" s="214"/>
      <c r="AN437" s="214"/>
      <c r="AO437" s="214"/>
      <c r="AP437" s="214"/>
      <c r="AQ437" s="214"/>
      <c r="AR437" s="214"/>
      <c r="AS437" s="214"/>
      <c r="AT437" s="214"/>
      <c r="AU437" s="214"/>
      <c r="AV437" s="214"/>
      <c r="AW437" s="214"/>
      <c r="AX437" s="214"/>
      <c r="AY437" s="214"/>
      <c r="AZ437" s="214"/>
      <c r="BA437" s="214"/>
      <c r="BB437" s="214"/>
      <c r="BC437" s="214"/>
      <c r="BD437" s="214"/>
      <c r="BE437" s="214"/>
      <c r="BF437" s="214"/>
      <c r="BG437" s="214"/>
      <c r="BH437" s="214"/>
      <c r="BI437" s="214"/>
      <c r="BJ437" s="214"/>
      <c r="BK437" s="214"/>
      <c r="BL437" s="214"/>
      <c r="BM437" s="214"/>
      <c r="BN437" s="214"/>
      <c r="BO437" s="214"/>
      <c r="BP437" s="214"/>
      <c r="BQ437" s="214"/>
      <c r="BR437" s="214"/>
      <c r="BS437" s="214"/>
      <c r="BT437" s="214"/>
      <c r="BU437" s="214"/>
      <c r="BV437" s="214"/>
      <c r="BW437" s="214"/>
      <c r="BX437" s="214"/>
      <c r="BY437" s="214"/>
      <c r="BZ437" s="214"/>
      <c r="CA437" s="214"/>
      <c r="CB437" s="214"/>
      <c r="CC437" s="214"/>
      <c r="CD437" s="214"/>
      <c r="CE437" s="214"/>
      <c r="CF437" s="214"/>
      <c r="CG437" s="214"/>
      <c r="CH437" s="214"/>
    </row>
    <row r="438" spans="1:86" s="21" customFormat="1" ht="30" customHeight="1" x14ac:dyDescent="0.2">
      <c r="A438" s="364"/>
      <c r="B438" s="241"/>
      <c r="C438" s="332" t="s">
        <v>739</v>
      </c>
      <c r="D438" s="685"/>
      <c r="E438" s="685"/>
      <c r="F438" s="685"/>
      <c r="G438" s="685"/>
      <c r="H438" s="685"/>
      <c r="I438" s="685"/>
      <c r="J438" s="685"/>
      <c r="K438" s="685"/>
      <c r="L438" s="685"/>
      <c r="M438" s="685"/>
      <c r="N438" s="685"/>
      <c r="O438" s="685"/>
      <c r="P438" s="685"/>
      <c r="Q438" s="685"/>
      <c r="R438" s="685"/>
      <c r="S438" s="685"/>
      <c r="T438" s="685"/>
      <c r="U438" s="685"/>
      <c r="V438" s="686"/>
      <c r="W438" s="77"/>
      <c r="X438" s="197"/>
      <c r="Y438" s="214"/>
      <c r="Z438" s="214"/>
      <c r="AA438" s="214"/>
      <c r="AB438" s="420"/>
      <c r="AC438" s="420"/>
      <c r="AD438" s="420"/>
      <c r="AE438" s="214"/>
      <c r="AF438" s="214"/>
      <c r="AG438" s="214"/>
      <c r="AH438" s="214"/>
      <c r="AI438" s="214"/>
      <c r="AJ438" s="214"/>
      <c r="AK438" s="214"/>
      <c r="AL438" s="214"/>
      <c r="AM438" s="214"/>
      <c r="AN438" s="214"/>
      <c r="AO438" s="214"/>
      <c r="AP438" s="214"/>
      <c r="AQ438" s="214"/>
      <c r="AR438" s="214"/>
      <c r="AS438" s="214"/>
      <c r="AT438" s="214"/>
      <c r="AU438" s="220"/>
      <c r="AV438" s="220"/>
      <c r="AW438" s="220"/>
      <c r="AX438" s="220"/>
      <c r="AY438" s="220"/>
      <c r="AZ438" s="220"/>
      <c r="BA438" s="220"/>
      <c r="BB438" s="220"/>
      <c r="BC438" s="220"/>
      <c r="BD438" s="220"/>
      <c r="BE438" s="220"/>
      <c r="BF438" s="220"/>
      <c r="BG438" s="220"/>
      <c r="BH438" s="220"/>
      <c r="BI438" s="220"/>
      <c r="BJ438" s="220"/>
      <c r="BK438" s="220"/>
      <c r="BL438" s="220"/>
      <c r="BM438" s="220"/>
      <c r="BN438" s="220"/>
      <c r="BO438" s="220"/>
      <c r="BP438" s="220"/>
      <c r="BQ438" s="220"/>
      <c r="BR438" s="220"/>
      <c r="BS438" s="220"/>
      <c r="BT438" s="220"/>
      <c r="BU438" s="220"/>
      <c r="BV438" s="220"/>
      <c r="BW438" s="220"/>
      <c r="BX438" s="220"/>
      <c r="BY438" s="220"/>
      <c r="BZ438" s="220"/>
      <c r="CA438" s="220"/>
      <c r="CB438" s="220"/>
      <c r="CC438" s="220"/>
      <c r="CD438" s="220"/>
      <c r="CE438" s="220"/>
      <c r="CF438" s="220"/>
      <c r="CG438" s="220"/>
      <c r="CH438" s="220"/>
    </row>
    <row r="439" spans="1:86" s="1" customFormat="1" ht="67.7" customHeight="1" x14ac:dyDescent="0.2">
      <c r="A439" s="364"/>
      <c r="B439" s="241" t="s">
        <v>190</v>
      </c>
      <c r="C439" s="264" t="s">
        <v>819</v>
      </c>
      <c r="D439" s="639"/>
      <c r="E439" s="663"/>
      <c r="F439" s="639"/>
      <c r="G439" s="663"/>
      <c r="H439" s="639"/>
      <c r="I439" s="663"/>
      <c r="J439" s="639"/>
      <c r="K439" s="663"/>
      <c r="L439" s="639"/>
      <c r="M439" s="663"/>
      <c r="N439" s="639"/>
      <c r="O439" s="663"/>
      <c r="P439" s="639"/>
      <c r="Q439" s="663"/>
      <c r="R439" s="639"/>
      <c r="S439" s="663"/>
      <c r="T439" s="498" t="str">
        <f>IF('NOx Data Sheet'!G6&gt;DATE(2004,12,31),"na","")</f>
        <v/>
      </c>
      <c r="U439" s="112">
        <f>IF(OR(D439="s",F439="s",H439="s",J439="s",L439="s",N439="s",P439="s",R439="s"), 0, IF(OR(D439="a",F439="a",H439="a",J439="a",L439="a",N439="a",P439="a",R439="a"),V439,0))</f>
        <v>0</v>
      </c>
      <c r="V439" s="361">
        <f>IF(AND(T439="na",OR(D443="a",F443="a",H443="a",J443="a",L443="a",N443="a",P4444="a",R443="a")),5,IF(T439="na",0,5))</f>
        <v>5</v>
      </c>
      <c r="W439" s="77">
        <f>IF((COUNTIF(D439:S439,"a")+COUNTIF(D439:S439,"s")+COUNTIF(T439,"na"))&gt;0,IF(OR((COUNTIF(D443:S443,"a")+COUNTIF(D443:S443,"s"))),0,COUNTIF(D439:S439,"a")+COUNTIF(D439:S439,"s")+COUNTIF(T439:T439,"na")),COUNTIF(D439:S439,"a")+COUNTIF(D439:S439,"s")+COUNTIF(T439,"na"))</f>
        <v>0</v>
      </c>
      <c r="X439" s="243"/>
      <c r="Y439" s="214"/>
      <c r="Z439" s="217" t="s">
        <v>31</v>
      </c>
      <c r="AA439" s="214"/>
      <c r="AB439" s="420"/>
      <c r="AC439" s="420"/>
      <c r="AD439" s="420"/>
      <c r="AE439" s="214"/>
      <c r="AF439" s="214"/>
      <c r="AG439" s="214"/>
      <c r="AH439" s="214"/>
      <c r="AI439" s="214"/>
      <c r="AJ439" s="214"/>
      <c r="AK439" s="214"/>
      <c r="AL439" s="214"/>
      <c r="AM439" s="214"/>
      <c r="AN439" s="214"/>
      <c r="AO439" s="214"/>
      <c r="AP439" s="214"/>
      <c r="AQ439" s="214"/>
      <c r="AR439" s="214"/>
      <c r="AS439" s="214"/>
      <c r="AT439" s="214"/>
      <c r="AU439" s="214"/>
      <c r="AV439" s="214"/>
      <c r="AW439" s="214"/>
      <c r="AX439" s="214"/>
      <c r="AY439" s="214"/>
      <c r="AZ439" s="214"/>
      <c r="BA439" s="214"/>
      <c r="BB439" s="214"/>
      <c r="BC439" s="214"/>
      <c r="BD439" s="214"/>
      <c r="BE439" s="214"/>
      <c r="BF439" s="214"/>
      <c r="BG439" s="214"/>
      <c r="BH439" s="214"/>
      <c r="BI439" s="214"/>
      <c r="BJ439" s="214"/>
      <c r="BK439" s="214"/>
      <c r="BL439" s="214"/>
      <c r="BM439" s="214"/>
      <c r="BN439" s="214"/>
      <c r="BO439" s="214"/>
      <c r="BP439" s="214"/>
      <c r="BQ439" s="214"/>
      <c r="BR439" s="214"/>
      <c r="BS439" s="214"/>
      <c r="BT439" s="214"/>
      <c r="BU439" s="214"/>
      <c r="BV439" s="214"/>
      <c r="BW439" s="214"/>
      <c r="BX439" s="214"/>
      <c r="BY439" s="214"/>
      <c r="BZ439" s="214"/>
      <c r="CA439" s="214"/>
      <c r="CB439" s="214"/>
      <c r="CC439" s="214"/>
      <c r="CD439" s="214"/>
      <c r="CE439" s="214"/>
      <c r="CF439" s="214"/>
      <c r="CG439" s="214"/>
      <c r="CH439" s="214"/>
    </row>
    <row r="440" spans="1:86" s="1" customFormat="1" ht="67.7" customHeight="1" x14ac:dyDescent="0.2">
      <c r="A440" s="364"/>
      <c r="B440" s="241" t="s">
        <v>357</v>
      </c>
      <c r="C440" s="264" t="s">
        <v>820</v>
      </c>
      <c r="D440" s="639"/>
      <c r="E440" s="663"/>
      <c r="F440" s="639"/>
      <c r="G440" s="663"/>
      <c r="H440" s="639"/>
      <c r="I440" s="663"/>
      <c r="J440" s="639"/>
      <c r="K440" s="663"/>
      <c r="L440" s="639"/>
      <c r="M440" s="663"/>
      <c r="N440" s="639"/>
      <c r="O440" s="663"/>
      <c r="P440" s="639"/>
      <c r="Q440" s="663"/>
      <c r="R440" s="639"/>
      <c r="S440" s="663"/>
      <c r="T440" s="498" t="str">
        <f>IF(T439="na","na","")</f>
        <v/>
      </c>
      <c r="U440" s="112">
        <f>IF(OR(D440="s",F440="s",H440="s",J440="s",L440="s",N440="s",P440="s",R440="s"), 0, IF(OR(D440="a",F440="a",H440="a",J440="a",L440="a",N440="a",P440="a",R440="a"),V440,0))</f>
        <v>0</v>
      </c>
      <c r="V440" s="361">
        <f>IF(AND(T440="na",OR(D443="a",F443="a",H443="a",J443="a",L443="a",N443="a",P4444="a",R443="a")),5,IF(T440="na",0,5))</f>
        <v>5</v>
      </c>
      <c r="W440" s="77">
        <f>IF((COUNTIF(D440:S440,"a")+COUNTIF(D440:S440,"s")+COUNTIF(T440,"na"))&gt;0,IF(OR((COUNTIF(D443:S443,"a")+COUNTIF(D443:S443,"s"))),0,COUNTIF(D440:S440,"a")+COUNTIF(D440:S440,"s")+COUNTIF(T440,"na")),COUNTIF(D440:S440,"a")+COUNTIF(D440:S440,"s")+COUNTIF(T440,"na"))</f>
        <v>0</v>
      </c>
      <c r="X440" s="243"/>
      <c r="Y440" s="214"/>
      <c r="Z440" s="217" t="s">
        <v>31</v>
      </c>
      <c r="AA440" s="214"/>
      <c r="AB440" s="420"/>
      <c r="AC440" s="420"/>
      <c r="AD440" s="420"/>
      <c r="AE440" s="214"/>
      <c r="AF440" s="214"/>
      <c r="AG440" s="214"/>
      <c r="AH440" s="214"/>
      <c r="AI440" s="214"/>
      <c r="AJ440" s="214"/>
      <c r="AK440" s="214"/>
      <c r="AL440" s="214"/>
      <c r="AM440" s="214"/>
      <c r="AN440" s="214"/>
      <c r="AO440" s="214"/>
      <c r="AP440" s="214"/>
      <c r="AQ440" s="214"/>
      <c r="AR440" s="214"/>
      <c r="AS440" s="214"/>
      <c r="AT440" s="214"/>
      <c r="AU440" s="214"/>
      <c r="AV440" s="214"/>
      <c r="AW440" s="214"/>
      <c r="AX440" s="214"/>
      <c r="AY440" s="214"/>
      <c r="AZ440" s="214"/>
      <c r="BA440" s="214"/>
      <c r="BB440" s="214"/>
      <c r="BC440" s="214"/>
      <c r="BD440" s="214"/>
      <c r="BE440" s="214"/>
      <c r="BF440" s="214"/>
      <c r="BG440" s="214"/>
      <c r="BH440" s="214"/>
      <c r="BI440" s="214"/>
      <c r="BJ440" s="214"/>
      <c r="BK440" s="214"/>
      <c r="BL440" s="214"/>
      <c r="BM440" s="214"/>
      <c r="BN440" s="214"/>
      <c r="BO440" s="214"/>
      <c r="BP440" s="214"/>
      <c r="BQ440" s="214"/>
      <c r="BR440" s="214"/>
      <c r="BS440" s="214"/>
      <c r="BT440" s="214"/>
      <c r="BU440" s="214"/>
      <c r="BV440" s="214"/>
      <c r="BW440" s="214"/>
      <c r="BX440" s="214"/>
      <c r="BY440" s="214"/>
      <c r="BZ440" s="214"/>
      <c r="CA440" s="214"/>
      <c r="CB440" s="214"/>
      <c r="CC440" s="214"/>
      <c r="CD440" s="214"/>
      <c r="CE440" s="214"/>
      <c r="CF440" s="214"/>
      <c r="CG440" s="214"/>
      <c r="CH440" s="214"/>
    </row>
    <row r="441" spans="1:86" s="1" customFormat="1" ht="45" customHeight="1" x14ac:dyDescent="0.2">
      <c r="A441" s="364" t="s">
        <v>337</v>
      </c>
      <c r="B441" s="241" t="s">
        <v>1090</v>
      </c>
      <c r="C441" s="264" t="s">
        <v>1091</v>
      </c>
      <c r="D441" s="651"/>
      <c r="E441" s="671"/>
      <c r="F441" s="651"/>
      <c r="G441" s="671"/>
      <c r="H441" s="651"/>
      <c r="I441" s="671"/>
      <c r="J441" s="651"/>
      <c r="K441" s="671"/>
      <c r="L441" s="651"/>
      <c r="M441" s="671"/>
      <c r="N441" s="651"/>
      <c r="O441" s="671"/>
      <c r="P441" s="651"/>
      <c r="Q441" s="671"/>
      <c r="R441" s="651"/>
      <c r="S441" s="671"/>
      <c r="T441" s="190"/>
      <c r="U441" s="112">
        <f>IF(OR(D441="s",F441="s",H441="s",J441="s",L441="s",N441="s",P441="s",R441="s"), 0, IF(OR(D441="a",F441="a",H441="a",J441="a",L441="a",N441="a",P441="a",R441="a"),V441,0))</f>
        <v>0</v>
      </c>
      <c r="V441" s="365">
        <v>10</v>
      </c>
      <c r="W441" s="77">
        <f>IF((COUNTIF(D441:S441,"a")+COUNTIF(D441:S441,"s"))&gt;0,IF(OR((COUNTIF(D443:S443,"a")+COUNTIF(D443:S443,"s"))),0,COUNTIF(D441:S441,"a")+COUNTIF(D441:S441,"s")),COUNTIF(D441:S441,"a")+COUNTIF(D441:S441,"s"))</f>
        <v>0</v>
      </c>
      <c r="X441" s="243"/>
      <c r="Y441" s="214"/>
      <c r="Z441" s="217"/>
      <c r="AA441" s="214"/>
      <c r="AB441" s="420"/>
      <c r="AC441" s="420"/>
      <c r="AD441" s="420"/>
      <c r="AE441" s="214"/>
      <c r="AF441" s="214"/>
      <c r="AG441" s="214"/>
      <c r="AH441" s="214"/>
      <c r="AI441" s="214"/>
      <c r="AJ441" s="214"/>
      <c r="AK441" s="214"/>
      <c r="AL441" s="214"/>
      <c r="AM441" s="214"/>
      <c r="AN441" s="214"/>
      <c r="AO441" s="214"/>
      <c r="AP441" s="214"/>
      <c r="AQ441" s="214"/>
      <c r="AR441" s="214"/>
      <c r="AS441" s="214"/>
      <c r="AT441" s="214"/>
      <c r="AU441" s="214"/>
      <c r="AV441" s="214"/>
      <c r="AW441" s="214"/>
      <c r="AX441" s="214"/>
      <c r="AY441" s="214"/>
      <c r="AZ441" s="214"/>
      <c r="BA441" s="214"/>
      <c r="BB441" s="214"/>
      <c r="BC441" s="214"/>
      <c r="BD441" s="214"/>
      <c r="BE441" s="214"/>
      <c r="BF441" s="214"/>
      <c r="BG441" s="214"/>
      <c r="BH441" s="214"/>
      <c r="BI441" s="214"/>
      <c r="BJ441" s="214"/>
      <c r="BK441" s="214"/>
      <c r="BL441" s="214"/>
      <c r="BM441" s="214"/>
      <c r="BN441" s="214"/>
      <c r="BO441" s="214"/>
      <c r="BP441" s="214"/>
      <c r="BQ441" s="214"/>
      <c r="BR441" s="214"/>
      <c r="BS441" s="214"/>
      <c r="BT441" s="214"/>
      <c r="BU441" s="214"/>
      <c r="BV441" s="214"/>
      <c r="BW441" s="214"/>
      <c r="BX441" s="214"/>
      <c r="BY441" s="214"/>
      <c r="BZ441" s="214"/>
      <c r="CA441" s="214"/>
      <c r="CB441" s="214"/>
      <c r="CC441" s="214"/>
      <c r="CD441" s="214"/>
      <c r="CE441" s="214"/>
      <c r="CF441" s="214"/>
      <c r="CG441" s="214"/>
      <c r="CH441" s="214"/>
    </row>
    <row r="442" spans="1:86" s="21" customFormat="1" ht="30" customHeight="1" x14ac:dyDescent="0.2">
      <c r="A442" s="364"/>
      <c r="B442" s="241"/>
      <c r="C442" s="333" t="s">
        <v>1092</v>
      </c>
      <c r="D442" s="685"/>
      <c r="E442" s="685"/>
      <c r="F442" s="685"/>
      <c r="G442" s="685"/>
      <c r="H442" s="685"/>
      <c r="I442" s="685"/>
      <c r="J442" s="685"/>
      <c r="K442" s="685"/>
      <c r="L442" s="685"/>
      <c r="M442" s="685"/>
      <c r="N442" s="685"/>
      <c r="O442" s="685"/>
      <c r="P442" s="685"/>
      <c r="Q442" s="685"/>
      <c r="R442" s="685"/>
      <c r="S442" s="685"/>
      <c r="T442" s="685"/>
      <c r="U442" s="685"/>
      <c r="V442" s="686"/>
      <c r="W442" s="77"/>
      <c r="X442" s="197"/>
      <c r="Y442" s="214"/>
      <c r="Z442" s="217"/>
      <c r="AA442" s="214"/>
      <c r="AB442" s="420"/>
      <c r="AC442" s="420"/>
      <c r="AD442" s="420"/>
      <c r="AE442" s="214"/>
      <c r="AF442" s="214"/>
      <c r="AG442" s="214"/>
      <c r="AH442" s="214"/>
      <c r="AI442" s="214"/>
      <c r="AJ442" s="214"/>
      <c r="AK442" s="214"/>
      <c r="AL442" s="214"/>
      <c r="AM442" s="214"/>
      <c r="AN442" s="214"/>
      <c r="AO442" s="214"/>
      <c r="AP442" s="214"/>
      <c r="AQ442" s="214"/>
      <c r="AR442" s="214"/>
      <c r="AS442" s="214"/>
      <c r="AT442" s="214"/>
      <c r="AU442" s="220"/>
      <c r="AV442" s="220"/>
      <c r="AW442" s="220"/>
      <c r="AX442" s="220"/>
      <c r="AY442" s="220"/>
      <c r="AZ442" s="220"/>
      <c r="BA442" s="220"/>
      <c r="BB442" s="220"/>
      <c r="BC442" s="220"/>
      <c r="BD442" s="220"/>
      <c r="BE442" s="220"/>
      <c r="BF442" s="220"/>
      <c r="BG442" s="220"/>
      <c r="BH442" s="220"/>
      <c r="BI442" s="220"/>
      <c r="BJ442" s="220"/>
      <c r="BK442" s="220"/>
      <c r="BL442" s="220"/>
      <c r="BM442" s="220"/>
      <c r="BN442" s="220"/>
      <c r="BO442" s="220"/>
      <c r="BP442" s="220"/>
      <c r="BQ442" s="220"/>
      <c r="BR442" s="220"/>
      <c r="BS442" s="220"/>
      <c r="BT442" s="220"/>
      <c r="BU442" s="220"/>
      <c r="BV442" s="220"/>
      <c r="BW442" s="220"/>
      <c r="BX442" s="220"/>
      <c r="BY442" s="220"/>
      <c r="BZ442" s="220"/>
      <c r="CA442" s="220"/>
      <c r="CB442" s="220"/>
      <c r="CC442" s="220"/>
      <c r="CD442" s="220"/>
      <c r="CE442" s="220"/>
      <c r="CF442" s="220"/>
      <c r="CG442" s="220"/>
      <c r="CH442" s="220"/>
    </row>
    <row r="443" spans="1:86" s="1" customFormat="1" ht="27.95" customHeight="1" thickBot="1" x14ac:dyDescent="0.25">
      <c r="A443" s="364"/>
      <c r="B443" s="250" t="s">
        <v>358</v>
      </c>
      <c r="C443" s="334" t="s">
        <v>123</v>
      </c>
      <c r="D443" s="651"/>
      <c r="E443" s="671"/>
      <c r="F443" s="651"/>
      <c r="G443" s="671"/>
      <c r="H443" s="651"/>
      <c r="I443" s="671"/>
      <c r="J443" s="651"/>
      <c r="K443" s="671"/>
      <c r="L443" s="651"/>
      <c r="M443" s="671"/>
      <c r="N443" s="651"/>
      <c r="O443" s="671"/>
      <c r="P443" s="651"/>
      <c r="Q443" s="671"/>
      <c r="R443" s="651"/>
      <c r="S443" s="671"/>
      <c r="T443" s="190"/>
      <c r="U443" s="109">
        <f>IF(OR(D443="s",F443="s",H443="s",J443="s",L443="s",N443="s",P443="s",R443="s"), 0, IF(OR(D443="a",F443="a",H443="a",J443="a",L443="a",N443="a",P443="a",R443="a"),V443,0))</f>
        <v>0</v>
      </c>
      <c r="V443" s="365">
        <v>30</v>
      </c>
      <c r="W443" s="77">
        <f>IF((COUNTIF(D443:S443,"a")+COUNTIF(D443:S443,"s"))&gt;0,IF(OR((COUNTIF(D436:S441,"a")+COUNTIF(D436:S441,"s"))),0,COUNTIF(D443:S443,"a")+COUNTIF(D443:S443,"s")),COUNTIF(D443:S443,"a")+COUNTIF(D443:S443,"s"))</f>
        <v>0</v>
      </c>
      <c r="X443" s="243"/>
      <c r="Y443" s="214"/>
      <c r="Z443" s="217"/>
      <c r="AA443" s="214"/>
      <c r="AB443" s="420"/>
      <c r="AC443" s="420"/>
      <c r="AD443" s="420"/>
      <c r="AE443" s="214"/>
      <c r="AF443" s="214"/>
      <c r="AG443" s="214"/>
      <c r="AH443" s="214"/>
      <c r="AI443" s="214"/>
      <c r="AJ443" s="214"/>
      <c r="AK443" s="214"/>
      <c r="AL443" s="214"/>
      <c r="AM443" s="214"/>
      <c r="AN443" s="214"/>
      <c r="AO443" s="214"/>
      <c r="AP443" s="214"/>
      <c r="AQ443" s="214"/>
      <c r="AR443" s="214"/>
      <c r="AS443" s="214"/>
      <c r="AT443" s="214"/>
      <c r="AU443" s="214"/>
      <c r="AV443" s="214"/>
      <c r="AW443" s="214"/>
      <c r="AX443" s="214"/>
      <c r="AY443" s="214"/>
      <c r="AZ443" s="214"/>
      <c r="BA443" s="214"/>
      <c r="BB443" s="214"/>
      <c r="BC443" s="214"/>
      <c r="BD443" s="214"/>
      <c r="BE443" s="214"/>
      <c r="BF443" s="214"/>
      <c r="BG443" s="214"/>
      <c r="BH443" s="214"/>
      <c r="BI443" s="214"/>
      <c r="BJ443" s="214"/>
      <c r="BK443" s="214"/>
      <c r="BL443" s="214"/>
      <c r="BM443" s="214"/>
      <c r="BN443" s="214"/>
      <c r="BO443" s="214"/>
      <c r="BP443" s="214"/>
      <c r="BQ443" s="214"/>
      <c r="BR443" s="214"/>
      <c r="BS443" s="214"/>
      <c r="BT443" s="214"/>
      <c r="BU443" s="214"/>
      <c r="BV443" s="214"/>
      <c r="BW443" s="214"/>
      <c r="BX443" s="214"/>
      <c r="BY443" s="214"/>
      <c r="BZ443" s="214"/>
      <c r="CA443" s="214"/>
      <c r="CB443" s="214"/>
      <c r="CC443" s="214"/>
      <c r="CD443" s="214"/>
      <c r="CE443" s="214"/>
      <c r="CF443" s="214"/>
      <c r="CG443" s="214"/>
      <c r="CH443" s="214"/>
    </row>
    <row r="444" spans="1:86" s="1" customFormat="1" ht="21" customHeight="1" thickTop="1" thickBot="1" x14ac:dyDescent="0.25">
      <c r="A444" s="364"/>
      <c r="B444" s="8"/>
      <c r="C444" s="164"/>
      <c r="D444" s="656" t="s">
        <v>173</v>
      </c>
      <c r="E444" s="682"/>
      <c r="F444" s="682"/>
      <c r="G444" s="682"/>
      <c r="H444" s="682"/>
      <c r="I444" s="682"/>
      <c r="J444" s="682"/>
      <c r="K444" s="682"/>
      <c r="L444" s="682"/>
      <c r="M444" s="682"/>
      <c r="N444" s="682"/>
      <c r="O444" s="682"/>
      <c r="P444" s="682"/>
      <c r="Q444" s="682"/>
      <c r="R444" s="682"/>
      <c r="S444" s="682"/>
      <c r="T444" s="691"/>
      <c r="U444" s="183">
        <f>SUM(U437:U443)</f>
        <v>0</v>
      </c>
      <c r="V444" s="362">
        <f>SUM(V437:V441)</f>
        <v>30</v>
      </c>
      <c r="W444" s="77"/>
      <c r="X444" s="198"/>
      <c r="Y444" s="214"/>
      <c r="Z444" s="217"/>
      <c r="AA444" s="214"/>
      <c r="AB444" s="420"/>
      <c r="AC444" s="420"/>
      <c r="AD444" s="420"/>
      <c r="AE444" s="214"/>
      <c r="AF444" s="214"/>
      <c r="AG444" s="214"/>
      <c r="AH444" s="214"/>
      <c r="AI444" s="214"/>
      <c r="AJ444" s="214"/>
      <c r="AK444" s="214"/>
      <c r="AL444" s="214"/>
      <c r="AM444" s="214"/>
      <c r="AN444" s="214"/>
      <c r="AO444" s="214"/>
      <c r="AP444" s="214"/>
      <c r="AQ444" s="214"/>
      <c r="AR444" s="214"/>
      <c r="AS444" s="214"/>
      <c r="AT444" s="214"/>
      <c r="AU444" s="214"/>
      <c r="AV444" s="214"/>
      <c r="AW444" s="214"/>
      <c r="AX444" s="214"/>
      <c r="AY444" s="214"/>
      <c r="AZ444" s="214"/>
      <c r="BA444" s="214"/>
      <c r="BB444" s="214"/>
      <c r="BC444" s="214"/>
      <c r="BD444" s="214"/>
      <c r="BE444" s="214"/>
      <c r="BF444" s="214"/>
      <c r="BG444" s="214"/>
      <c r="BH444" s="214"/>
      <c r="BI444" s="214"/>
      <c r="BJ444" s="214"/>
      <c r="BK444" s="214"/>
      <c r="BL444" s="214"/>
      <c r="BM444" s="214"/>
      <c r="BN444" s="214"/>
      <c r="BO444" s="214"/>
      <c r="BP444" s="214"/>
      <c r="BQ444" s="214"/>
      <c r="BR444" s="214"/>
      <c r="BS444" s="214"/>
      <c r="BT444" s="214"/>
      <c r="BU444" s="214"/>
      <c r="BV444" s="214"/>
      <c r="BW444" s="214"/>
      <c r="BX444" s="214"/>
      <c r="BY444" s="214"/>
      <c r="BZ444" s="214"/>
      <c r="CA444" s="214"/>
      <c r="CB444" s="214"/>
      <c r="CC444" s="214"/>
      <c r="CD444" s="214"/>
      <c r="CE444" s="214"/>
      <c r="CF444" s="214"/>
      <c r="CG444" s="214"/>
      <c r="CH444" s="214"/>
    </row>
    <row r="445" spans="1:86" s="1" customFormat="1" ht="21" customHeight="1" thickBot="1" x14ac:dyDescent="0.25">
      <c r="A445" s="355"/>
      <c r="B445" s="407"/>
      <c r="C445" s="316"/>
      <c r="D445" s="873"/>
      <c r="E445" s="659"/>
      <c r="F445" s="743">
        <f>IF(T439="na",0,5)</f>
        <v>5</v>
      </c>
      <c r="G445" s="744"/>
      <c r="H445" s="744"/>
      <c r="I445" s="744"/>
      <c r="J445" s="744"/>
      <c r="K445" s="744"/>
      <c r="L445" s="744"/>
      <c r="M445" s="744"/>
      <c r="N445" s="744"/>
      <c r="O445" s="744"/>
      <c r="P445" s="744"/>
      <c r="Q445" s="744"/>
      <c r="R445" s="744"/>
      <c r="S445" s="744"/>
      <c r="T445" s="744"/>
      <c r="U445" s="744"/>
      <c r="V445" s="745"/>
      <c r="W445" s="77"/>
      <c r="X445" s="197"/>
      <c r="Y445" s="214"/>
      <c r="Z445" s="217"/>
      <c r="AA445" s="214"/>
      <c r="AB445" s="420"/>
      <c r="AC445" s="420"/>
      <c r="AD445" s="420"/>
      <c r="AE445" s="214"/>
      <c r="AF445" s="214"/>
      <c r="AG445" s="214"/>
      <c r="AH445" s="214"/>
      <c r="AI445" s="214"/>
      <c r="AJ445" s="214"/>
      <c r="AK445" s="214"/>
      <c r="AL445" s="214"/>
      <c r="AM445" s="214"/>
      <c r="AN445" s="214"/>
      <c r="AO445" s="214"/>
      <c r="AP445" s="214"/>
      <c r="AQ445" s="214"/>
      <c r="AR445" s="214"/>
      <c r="AS445" s="214"/>
      <c r="AT445" s="214"/>
      <c r="AU445" s="214"/>
      <c r="AV445" s="214"/>
      <c r="AW445" s="214"/>
      <c r="AX445" s="214"/>
      <c r="AY445" s="214"/>
      <c r="AZ445" s="214"/>
      <c r="BA445" s="214"/>
      <c r="BB445" s="214"/>
      <c r="BC445" s="214"/>
      <c r="BD445" s="214"/>
      <c r="BE445" s="214"/>
      <c r="BF445" s="214"/>
      <c r="BG445" s="214"/>
      <c r="BH445" s="214"/>
      <c r="BI445" s="214"/>
      <c r="BJ445" s="214"/>
      <c r="BK445" s="214"/>
      <c r="BL445" s="214"/>
      <c r="BM445" s="214"/>
      <c r="BN445" s="214"/>
      <c r="BO445" s="214"/>
      <c r="BP445" s="214"/>
      <c r="BQ445" s="214"/>
      <c r="BR445" s="214"/>
      <c r="BS445" s="214"/>
      <c r="BT445" s="214"/>
      <c r="BU445" s="214"/>
      <c r="BV445" s="214"/>
      <c r="BW445" s="214"/>
      <c r="BX445" s="214"/>
      <c r="BY445" s="214"/>
      <c r="BZ445" s="214"/>
      <c r="CA445" s="214"/>
      <c r="CB445" s="214"/>
      <c r="CC445" s="214"/>
      <c r="CD445" s="214"/>
      <c r="CE445" s="214"/>
      <c r="CF445" s="214"/>
      <c r="CG445" s="214"/>
      <c r="CH445" s="214"/>
    </row>
    <row r="446" spans="1:86" s="1" customFormat="1" ht="30" customHeight="1" thickBot="1" x14ac:dyDescent="0.25">
      <c r="A446" s="364"/>
      <c r="B446" s="237">
        <v>5900</v>
      </c>
      <c r="C446" s="186" t="s">
        <v>138</v>
      </c>
      <c r="D446" s="37" t="s">
        <v>395</v>
      </c>
      <c r="E446" s="46"/>
      <c r="F446" s="37" t="s">
        <v>395</v>
      </c>
      <c r="G446" s="46"/>
      <c r="H446" s="37"/>
      <c r="I446" s="45"/>
      <c r="J446" s="44"/>
      <c r="K446" s="45"/>
      <c r="L446" s="37" t="s">
        <v>395</v>
      </c>
      <c r="M446" s="45"/>
      <c r="N446" s="37" t="s">
        <v>395</v>
      </c>
      <c r="O446" s="45"/>
      <c r="P446" s="44"/>
      <c r="Q446" s="45"/>
      <c r="R446" s="44"/>
      <c r="S446" s="45"/>
      <c r="T446" s="49"/>
      <c r="U446" s="52"/>
      <c r="V446" s="71"/>
      <c r="W446" s="77"/>
      <c r="X446" s="266"/>
      <c r="Y446" s="258"/>
      <c r="Z446" s="217"/>
      <c r="AA446" s="214"/>
      <c r="AB446" s="420"/>
      <c r="AC446" s="420"/>
      <c r="AD446" s="420"/>
      <c r="AE446" s="214"/>
      <c r="AF446" s="214"/>
      <c r="AG446" s="214"/>
      <c r="AH446" s="214"/>
      <c r="AI446" s="214"/>
      <c r="AJ446" s="214"/>
      <c r="AK446" s="214"/>
      <c r="AL446" s="214"/>
      <c r="AM446" s="214"/>
      <c r="AN446" s="214"/>
      <c r="AO446" s="214"/>
      <c r="AP446" s="214"/>
      <c r="AQ446" s="214"/>
      <c r="AR446" s="214"/>
      <c r="AS446" s="214"/>
      <c r="AT446" s="214"/>
      <c r="AU446" s="214"/>
      <c r="AV446" s="214"/>
      <c r="AW446" s="214"/>
      <c r="AX446" s="214"/>
      <c r="AY446" s="214"/>
      <c r="AZ446" s="214"/>
      <c r="BA446" s="214"/>
      <c r="BB446" s="214"/>
      <c r="BC446" s="214"/>
      <c r="BD446" s="214"/>
      <c r="BE446" s="214"/>
      <c r="BF446" s="214"/>
      <c r="BG446" s="214"/>
      <c r="BH446" s="214"/>
      <c r="BI446" s="214"/>
      <c r="BJ446" s="214"/>
      <c r="BK446" s="214"/>
      <c r="BL446" s="214"/>
      <c r="BM446" s="214"/>
      <c r="BN446" s="214"/>
      <c r="BO446" s="214"/>
      <c r="BP446" s="214"/>
      <c r="BQ446" s="214"/>
      <c r="BR446" s="214"/>
      <c r="BS446" s="214"/>
      <c r="BT446" s="214"/>
      <c r="BU446" s="214"/>
      <c r="BV446" s="214"/>
      <c r="BW446" s="214"/>
      <c r="BX446" s="214"/>
      <c r="BY446" s="214"/>
      <c r="BZ446" s="214"/>
      <c r="CA446" s="214"/>
      <c r="CB446" s="214"/>
      <c r="CC446" s="214"/>
      <c r="CD446" s="214"/>
      <c r="CE446" s="214"/>
      <c r="CF446" s="214"/>
      <c r="CG446" s="214"/>
      <c r="CH446" s="214"/>
    </row>
    <row r="447" spans="1:86" s="21" customFormat="1" ht="27.95" customHeight="1" x14ac:dyDescent="0.2">
      <c r="A447" s="364"/>
      <c r="B447" s="249" t="s">
        <v>2</v>
      </c>
      <c r="C447" s="144" t="s">
        <v>821</v>
      </c>
      <c r="D447" s="641"/>
      <c r="E447" s="653"/>
      <c r="F447" s="641"/>
      <c r="G447" s="653"/>
      <c r="H447" s="641"/>
      <c r="I447" s="653"/>
      <c r="J447" s="641"/>
      <c r="K447" s="653"/>
      <c r="L447" s="641"/>
      <c r="M447" s="653"/>
      <c r="N447" s="641"/>
      <c r="O447" s="653"/>
      <c r="P447" s="641"/>
      <c r="Q447" s="653"/>
      <c r="R447" s="641"/>
      <c r="S447" s="653"/>
      <c r="T447" s="418"/>
      <c r="U447" s="111">
        <f>IF(OR(D447="s",F447="s",H447="s",J447="s",L447="s",N447="s",P447="s",R447="s"), 0, IF(OR(D447="a",F447="a",H447="a",J447="a",L447="a",N447="a",P447="a",R447="a"),V447,0))</f>
        <v>0</v>
      </c>
      <c r="V447" s="376">
        <f>IF(T447="na",0,110)</f>
        <v>110</v>
      </c>
      <c r="W447" s="77">
        <f>IF((COUNTIF(D447:S447,"a")+COUNTIF(D447:S447,"s")+COUNTIF(T447,"na"))&gt;0,IF((COUNTIF(D448:S448,"a")+COUNTIF(D448:S448,"s")),0,COUNTIF(D447:S447,"a")+COUNTIF(D447:S447,"s")+COUNTIF(T447,"na")),COUNTIF(D447:S447,"a")+COUNTIF(D447:S447,"s"))</f>
        <v>0</v>
      </c>
      <c r="X447" s="257"/>
      <c r="Y447" s="258"/>
      <c r="Z447" s="217"/>
      <c r="AA447" s="214"/>
      <c r="AB447" s="420"/>
      <c r="AC447" s="420"/>
      <c r="AD447" s="420"/>
      <c r="AE447" s="214"/>
      <c r="AF447" s="214"/>
      <c r="AG447" s="214"/>
      <c r="AH447" s="214"/>
      <c r="AI447" s="214"/>
      <c r="AJ447" s="214"/>
      <c r="AK447" s="214"/>
      <c r="AL447" s="214"/>
      <c r="AM447" s="214"/>
      <c r="AN447" s="214"/>
      <c r="AO447" s="214"/>
      <c r="AP447" s="214"/>
      <c r="AQ447" s="214"/>
      <c r="AR447" s="214"/>
      <c r="AS447" s="214"/>
      <c r="AT447" s="214"/>
      <c r="AU447" s="220"/>
      <c r="AV447" s="220"/>
      <c r="AW447" s="220"/>
      <c r="AX447" s="220"/>
      <c r="AY447" s="220"/>
      <c r="AZ447" s="220"/>
      <c r="BA447" s="220"/>
      <c r="BB447" s="220"/>
      <c r="BC447" s="220"/>
      <c r="BD447" s="220"/>
      <c r="BE447" s="220"/>
      <c r="BF447" s="220"/>
      <c r="BG447" s="220"/>
      <c r="BH447" s="220"/>
      <c r="BI447" s="220"/>
      <c r="BJ447" s="220"/>
      <c r="BK447" s="220"/>
      <c r="BL447" s="220"/>
      <c r="BM447" s="220"/>
      <c r="BN447" s="220"/>
      <c r="BO447" s="220"/>
      <c r="BP447" s="220"/>
      <c r="BQ447" s="220"/>
      <c r="BR447" s="220"/>
      <c r="BS447" s="220"/>
      <c r="BT447" s="220"/>
      <c r="BU447" s="220"/>
      <c r="BV447" s="220"/>
      <c r="BW447" s="220"/>
      <c r="BX447" s="220"/>
      <c r="BY447" s="220"/>
      <c r="BZ447" s="220"/>
      <c r="CA447" s="220"/>
      <c r="CB447" s="220"/>
      <c r="CC447" s="220"/>
      <c r="CD447" s="220"/>
      <c r="CE447" s="220"/>
      <c r="CF447" s="220"/>
      <c r="CG447" s="220"/>
      <c r="CH447" s="220"/>
    </row>
    <row r="448" spans="1:86" s="21" customFormat="1" ht="45" customHeight="1" x14ac:dyDescent="0.2">
      <c r="A448" s="364"/>
      <c r="B448" s="251" t="s">
        <v>3</v>
      </c>
      <c r="C448" s="188" t="s">
        <v>822</v>
      </c>
      <c r="D448" s="639"/>
      <c r="E448" s="663"/>
      <c r="F448" s="639"/>
      <c r="G448" s="663"/>
      <c r="H448" s="639"/>
      <c r="I448" s="663"/>
      <c r="J448" s="639"/>
      <c r="K448" s="663"/>
      <c r="L448" s="639"/>
      <c r="M448" s="663"/>
      <c r="N448" s="639"/>
      <c r="O448" s="663"/>
      <c r="P448" s="639"/>
      <c r="Q448" s="663"/>
      <c r="R448" s="639"/>
      <c r="S448" s="663"/>
      <c r="T448" s="488"/>
      <c r="U448" s="109">
        <f>IF(OR(D448="s",F448="s",H448="s",J448="s",L448="s",N448="s",P448="s",R448="s"), 0, IF(OR(D448="a",F448="a",H448="a",J448="a",L448="a",N448="a",P448="a",R448="a"),V448,0))</f>
        <v>0</v>
      </c>
      <c r="V448" s="361">
        <f>IF(T447="na",0,40)</f>
        <v>40</v>
      </c>
      <c r="W448" s="77">
        <f>IF((COUNTIF(D448:S448,"a")+COUNTIF(D448:S448,"s"))&gt;0,IF((COUNTIF(D447:S447,"a")+COUNTIF(D447:S447,"s")+COUNTIF(T447,"na")),0,COUNTIF(D448:S448,"a")+COUNTIF(D448:S448,"s")),COUNTIF(D448:S448,"a")+COUNTIF(D448:S448,"s"))</f>
        <v>0</v>
      </c>
      <c r="X448" s="257"/>
      <c r="Y448" s="258"/>
      <c r="Z448" s="217" t="s">
        <v>31</v>
      </c>
      <c r="AA448" s="214"/>
      <c r="AB448" s="420"/>
      <c r="AC448" s="420"/>
      <c r="AD448" s="420"/>
      <c r="AE448" s="214"/>
      <c r="AF448" s="214"/>
      <c r="AG448" s="214"/>
      <c r="AH448" s="214"/>
      <c r="AI448" s="214"/>
      <c r="AJ448" s="214"/>
      <c r="AK448" s="214"/>
      <c r="AL448" s="214"/>
      <c r="AM448" s="214"/>
      <c r="AN448" s="214"/>
      <c r="AO448" s="214"/>
      <c r="AP448" s="214"/>
      <c r="AQ448" s="214"/>
      <c r="AR448" s="214"/>
      <c r="AS448" s="214"/>
      <c r="AT448" s="214"/>
      <c r="AU448" s="220"/>
      <c r="AV448" s="220"/>
      <c r="AW448" s="220"/>
      <c r="AX448" s="220"/>
      <c r="AY448" s="220"/>
      <c r="AZ448" s="220"/>
      <c r="BA448" s="220"/>
      <c r="BB448" s="220"/>
      <c r="BC448" s="220"/>
      <c r="BD448" s="220"/>
      <c r="BE448" s="220"/>
      <c r="BF448" s="220"/>
      <c r="BG448" s="220"/>
      <c r="BH448" s="220"/>
      <c r="BI448" s="220"/>
      <c r="BJ448" s="220"/>
      <c r="BK448" s="220"/>
      <c r="BL448" s="220"/>
      <c r="BM448" s="220"/>
      <c r="BN448" s="220"/>
      <c r="BO448" s="220"/>
      <c r="BP448" s="220"/>
      <c r="BQ448" s="220"/>
      <c r="BR448" s="220"/>
      <c r="BS448" s="220"/>
      <c r="BT448" s="220"/>
      <c r="BU448" s="220"/>
      <c r="BV448" s="220"/>
      <c r="BW448" s="220"/>
      <c r="BX448" s="220"/>
      <c r="BY448" s="220"/>
      <c r="BZ448" s="220"/>
      <c r="CA448" s="220"/>
      <c r="CB448" s="220"/>
      <c r="CC448" s="220"/>
      <c r="CD448" s="220"/>
      <c r="CE448" s="220"/>
      <c r="CF448" s="220"/>
      <c r="CG448" s="220"/>
      <c r="CH448" s="220"/>
    </row>
    <row r="449" spans="1:93" ht="45" customHeight="1" thickBot="1" x14ac:dyDescent="0.25">
      <c r="A449" s="364" t="s">
        <v>337</v>
      </c>
      <c r="B449" s="241" t="s">
        <v>1095</v>
      </c>
      <c r="C449" s="264" t="s">
        <v>1096</v>
      </c>
      <c r="D449" s="651"/>
      <c r="E449" s="671"/>
      <c r="F449" s="651"/>
      <c r="G449" s="671"/>
      <c r="H449" s="651"/>
      <c r="I449" s="671"/>
      <c r="J449" s="651"/>
      <c r="K449" s="671"/>
      <c r="L449" s="651"/>
      <c r="M449" s="671"/>
      <c r="N449" s="651"/>
      <c r="O449" s="671"/>
      <c r="P449" s="651"/>
      <c r="Q449" s="671"/>
      <c r="R449" s="651"/>
      <c r="S449" s="671"/>
      <c r="T449" s="190"/>
      <c r="U449" s="112">
        <f t="shared" ref="U449" si="51">IF(OR(D449="s",F449="s",H449="s",J449="s",L449="s",N449="s",P449="s",R449="s"), 0, IF(OR(D449="a",F449="a",H449="a",J449="a",L449="a",N449="a",P449="a",R449="a"),V449,0))</f>
        <v>0</v>
      </c>
      <c r="V449" s="365">
        <v>20</v>
      </c>
      <c r="W449" s="77">
        <f>COUNTIF(D449:S449,"a")+COUNTIF(D449:S449,"s")</f>
        <v>0</v>
      </c>
      <c r="X449" s="243"/>
      <c r="Z449" s="217"/>
      <c r="AB449" s="420"/>
      <c r="AC449" s="420"/>
      <c r="AD449" s="420"/>
      <c r="CI449" s="1"/>
      <c r="CJ449" s="1"/>
      <c r="CK449" s="1"/>
      <c r="CL449" s="1"/>
      <c r="CM449" s="1"/>
      <c r="CN449" s="1"/>
      <c r="CO449" s="1"/>
    </row>
    <row r="450" spans="1:93" ht="21" customHeight="1" thickTop="1" thickBot="1" x14ac:dyDescent="0.25">
      <c r="A450" s="364"/>
      <c r="B450" s="241"/>
      <c r="C450" s="164"/>
      <c r="D450" s="656" t="s">
        <v>173</v>
      </c>
      <c r="E450" s="682"/>
      <c r="F450" s="682"/>
      <c r="G450" s="682"/>
      <c r="H450" s="682"/>
      <c r="I450" s="682"/>
      <c r="J450" s="682"/>
      <c r="K450" s="682"/>
      <c r="L450" s="682"/>
      <c r="M450" s="682"/>
      <c r="N450" s="682"/>
      <c r="O450" s="682"/>
      <c r="P450" s="682"/>
      <c r="Q450" s="682"/>
      <c r="R450" s="682"/>
      <c r="S450" s="682"/>
      <c r="T450" s="691"/>
      <c r="U450" s="35">
        <f>SUM(U447:U449)</f>
        <v>0</v>
      </c>
      <c r="V450" s="362">
        <f>SUM(V447,V449)</f>
        <v>130</v>
      </c>
      <c r="X450" s="267"/>
      <c r="Y450" s="258"/>
      <c r="Z450" s="217"/>
      <c r="AB450" s="420"/>
      <c r="AC450" s="420"/>
      <c r="AD450" s="420"/>
      <c r="CI450" s="1"/>
      <c r="CJ450" s="1"/>
      <c r="CK450" s="1"/>
      <c r="CL450" s="1"/>
      <c r="CM450" s="1"/>
      <c r="CN450" s="1"/>
      <c r="CO450" s="1"/>
    </row>
    <row r="451" spans="1:93" ht="21" customHeight="1" thickBot="1" x14ac:dyDescent="0.25">
      <c r="A451" s="355"/>
      <c r="B451" s="315"/>
      <c r="C451" s="316"/>
      <c r="D451" s="873"/>
      <c r="E451" s="659"/>
      <c r="F451" s="892">
        <f>IF(T447="na",0,40)</f>
        <v>40</v>
      </c>
      <c r="G451" s="893"/>
      <c r="H451" s="893"/>
      <c r="I451" s="893"/>
      <c r="J451" s="893"/>
      <c r="K451" s="893"/>
      <c r="L451" s="893"/>
      <c r="M451" s="893"/>
      <c r="N451" s="893"/>
      <c r="O451" s="893"/>
      <c r="P451" s="893"/>
      <c r="Q451" s="893"/>
      <c r="R451" s="893"/>
      <c r="S451" s="893"/>
      <c r="T451" s="893"/>
      <c r="U451" s="893"/>
      <c r="V451" s="894"/>
      <c r="X451" s="266"/>
      <c r="Y451" s="258"/>
      <c r="Z451" s="217"/>
      <c r="AB451" s="420"/>
      <c r="AC451" s="420"/>
      <c r="AD451" s="420"/>
      <c r="CI451" s="1"/>
      <c r="CJ451" s="1"/>
      <c r="CK451" s="1"/>
      <c r="CL451" s="1"/>
      <c r="CM451" s="1"/>
      <c r="CN451" s="1"/>
      <c r="CO451" s="1"/>
    </row>
    <row r="452" spans="1:93" ht="33" customHeight="1" thickBot="1" x14ac:dyDescent="0.25">
      <c r="A452" s="357"/>
      <c r="B452" s="295" t="s">
        <v>155</v>
      </c>
      <c r="C452" s="649" t="s">
        <v>163</v>
      </c>
      <c r="D452" s="650"/>
      <c r="E452" s="650"/>
      <c r="F452" s="650"/>
      <c r="G452" s="650"/>
      <c r="H452" s="650"/>
      <c r="I452" s="650"/>
      <c r="J452" s="650"/>
      <c r="K452" s="650"/>
      <c r="L452" s="650"/>
      <c r="M452" s="650"/>
      <c r="N452" s="650"/>
      <c r="O452" s="650"/>
      <c r="P452" s="650"/>
      <c r="Q452" s="650"/>
      <c r="R452" s="650"/>
      <c r="S452" s="650"/>
      <c r="T452" s="650"/>
      <c r="U452" s="650"/>
      <c r="V452" s="867"/>
      <c r="Z452" s="217"/>
    </row>
    <row r="453" spans="1:93" ht="30" customHeight="1" thickBot="1" x14ac:dyDescent="0.25">
      <c r="A453" s="364"/>
      <c r="B453" s="296" t="s">
        <v>156</v>
      </c>
      <c r="C453" s="158" t="s">
        <v>68</v>
      </c>
      <c r="D453" s="37" t="s">
        <v>395</v>
      </c>
      <c r="E453" s="40"/>
      <c r="F453" s="46"/>
      <c r="G453" s="47"/>
      <c r="H453" s="44"/>
      <c r="I453" s="45"/>
      <c r="J453" s="46"/>
      <c r="K453" s="47"/>
      <c r="L453" s="37" t="s">
        <v>395</v>
      </c>
      <c r="M453" s="45"/>
      <c r="N453" s="37"/>
      <c r="O453" s="47"/>
      <c r="P453" s="44"/>
      <c r="Q453" s="53"/>
      <c r="R453" s="44"/>
      <c r="S453" s="45"/>
      <c r="T453" s="49"/>
      <c r="U453" s="48"/>
      <c r="V453" s="358"/>
      <c r="X453" s="197"/>
      <c r="Z453" s="217"/>
      <c r="CI453" s="1"/>
      <c r="CJ453" s="1"/>
      <c r="CK453" s="1"/>
      <c r="CL453" s="1"/>
      <c r="CM453" s="1"/>
      <c r="CN453" s="1"/>
      <c r="CO453" s="1"/>
    </row>
    <row r="454" spans="1:93" ht="27.95" customHeight="1" x14ac:dyDescent="0.2">
      <c r="A454" s="364"/>
      <c r="B454" s="294" t="s">
        <v>164</v>
      </c>
      <c r="C454" s="130" t="s">
        <v>69</v>
      </c>
      <c r="D454" s="641"/>
      <c r="E454" s="653"/>
      <c r="F454" s="641"/>
      <c r="G454" s="653"/>
      <c r="H454" s="641"/>
      <c r="I454" s="653"/>
      <c r="J454" s="641"/>
      <c r="K454" s="653"/>
      <c r="L454" s="641"/>
      <c r="M454" s="653"/>
      <c r="N454" s="641"/>
      <c r="O454" s="653"/>
      <c r="P454" s="641"/>
      <c r="Q454" s="653"/>
      <c r="R454" s="641"/>
      <c r="S454" s="653"/>
      <c r="T454" s="181"/>
      <c r="U454" s="111">
        <f>IF(OR(D454="s",F454="s",H454="s",J454="s",L454="s",N454="s",P454="s",R454="s"), 0, IF(OR(D454="a",F454="a",H454="a",J454="a",L454="a",N454="a",P454="a",R454="a",T454="NA"),V454,0))</f>
        <v>0</v>
      </c>
      <c r="V454" s="376">
        <v>10</v>
      </c>
      <c r="W454" s="77">
        <f>COUNTIF(D454:S454,"a")+COUNTIF(D454:S454,"s")+COUNTIF(T454,"NA")</f>
        <v>0</v>
      </c>
      <c r="X454" s="243"/>
      <c r="Z454" s="217" t="s">
        <v>31</v>
      </c>
      <c r="AC454" s="234"/>
      <c r="AD454" s="234"/>
      <c r="CI454" s="1"/>
      <c r="CJ454" s="1"/>
      <c r="CK454" s="1"/>
      <c r="CL454" s="1"/>
      <c r="CM454" s="1"/>
      <c r="CN454" s="1"/>
      <c r="CO454" s="1"/>
    </row>
    <row r="455" spans="1:93" ht="27.95" customHeight="1" x14ac:dyDescent="0.2">
      <c r="A455" s="364"/>
      <c r="B455" s="238" t="s">
        <v>165</v>
      </c>
      <c r="C455" s="131" t="s">
        <v>70</v>
      </c>
      <c r="D455" s="639"/>
      <c r="E455" s="663"/>
      <c r="F455" s="639"/>
      <c r="G455" s="663"/>
      <c r="H455" s="639"/>
      <c r="I455" s="663"/>
      <c r="J455" s="639"/>
      <c r="K455" s="663"/>
      <c r="L455" s="639"/>
      <c r="M455" s="663"/>
      <c r="N455" s="639"/>
      <c r="O455" s="663"/>
      <c r="P455" s="639"/>
      <c r="Q455" s="663"/>
      <c r="R455" s="639"/>
      <c r="S455" s="663"/>
      <c r="T455" s="181"/>
      <c r="U455" s="112">
        <f>IF(OR(D455="s",F455="s",H455="s",J455="s",L455="s",N455="s",P455="s",R455="s"), 0, IF(OR(D455="a",F455="a",H455="a",J455="a",L455="a",N455="a",P455="a",R455="a",T455="NA"),V455,0))</f>
        <v>0</v>
      </c>
      <c r="V455" s="361">
        <v>10</v>
      </c>
      <c r="W455" s="77">
        <f>COUNTIF(D455:S455,"a")+COUNTIF(D455:S455,"s")+COUNTIF(T455,"NA")</f>
        <v>0</v>
      </c>
      <c r="X455" s="243"/>
      <c r="Z455" s="217" t="s">
        <v>31</v>
      </c>
      <c r="AC455" s="234"/>
      <c r="AD455" s="234"/>
      <c r="CI455" s="1"/>
      <c r="CJ455" s="1"/>
      <c r="CK455" s="1"/>
      <c r="CL455" s="1"/>
      <c r="CM455" s="1"/>
      <c r="CN455" s="1"/>
      <c r="CO455" s="1"/>
    </row>
    <row r="456" spans="1:93" ht="27.95" customHeight="1" x14ac:dyDescent="0.2">
      <c r="A456" s="364"/>
      <c r="B456" s="335" t="s">
        <v>360</v>
      </c>
      <c r="C456" s="131" t="s">
        <v>363</v>
      </c>
      <c r="D456" s="639"/>
      <c r="E456" s="663"/>
      <c r="F456" s="639"/>
      <c r="G456" s="663"/>
      <c r="H456" s="639"/>
      <c r="I456" s="663"/>
      <c r="J456" s="639"/>
      <c r="K456" s="663"/>
      <c r="L456" s="639"/>
      <c r="M456" s="663"/>
      <c r="N456" s="639"/>
      <c r="O456" s="663"/>
      <c r="P456" s="639"/>
      <c r="Q456" s="663"/>
      <c r="R456" s="639"/>
      <c r="S456" s="663"/>
      <c r="T456" s="170"/>
      <c r="U456" s="112">
        <f>IF(OR(D456="s",F456="s",H456="s",J456="s",L456="s",N456="s",P456="s",R456="s"), 0, IF(OR(D456="a",F456="a",H456="a",J456="a",L456="a",N456="a",P456="a",R456="a"),V456,0))</f>
        <v>0</v>
      </c>
      <c r="V456" s="361">
        <v>10</v>
      </c>
      <c r="W456" s="77">
        <f>COUNTIF(D456:S456,"a")+COUNTIF(D456:S456,"s")</f>
        <v>0</v>
      </c>
      <c r="X456" s="243"/>
      <c r="Z456" s="217" t="s">
        <v>31</v>
      </c>
      <c r="AC456" s="234"/>
      <c r="AD456" s="234"/>
      <c r="CI456" s="1"/>
      <c r="CJ456" s="1"/>
      <c r="CK456" s="1"/>
      <c r="CL456" s="1"/>
      <c r="CM456" s="1"/>
      <c r="CN456" s="1"/>
      <c r="CO456" s="1"/>
    </row>
    <row r="457" spans="1:93" ht="45" customHeight="1" thickBot="1" x14ac:dyDescent="0.25">
      <c r="A457" s="364"/>
      <c r="B457" s="238" t="s">
        <v>361</v>
      </c>
      <c r="C457" s="131" t="s">
        <v>162</v>
      </c>
      <c r="D457" s="639"/>
      <c r="E457" s="663"/>
      <c r="F457" s="639"/>
      <c r="G457" s="663"/>
      <c r="H457" s="639"/>
      <c r="I457" s="663"/>
      <c r="J457" s="639"/>
      <c r="K457" s="663"/>
      <c r="L457" s="639"/>
      <c r="M457" s="663"/>
      <c r="N457" s="639"/>
      <c r="O457" s="663"/>
      <c r="P457" s="639"/>
      <c r="Q457" s="663"/>
      <c r="R457" s="639"/>
      <c r="S457" s="663"/>
      <c r="T457" s="170"/>
      <c r="U457" s="116">
        <f>IF(OR(D457="s",F457="s",H457="s",J457="s",L457="s",N457="s",P457="s",R457="s"), 0, IF(OR(D457="a",F457="a",H457="a",J457="a",L457="a",N457="a",P457="a",R457="a"),V457,0))</f>
        <v>0</v>
      </c>
      <c r="V457" s="361">
        <v>20</v>
      </c>
      <c r="W457" s="77">
        <f>COUNTIF(D457:S457,"a")+COUNTIF(D457:S457,"s")</f>
        <v>0</v>
      </c>
      <c r="X457" s="243"/>
      <c r="Z457" s="217" t="s">
        <v>31</v>
      </c>
      <c r="AC457" s="234"/>
      <c r="AD457" s="234"/>
      <c r="CI457" s="1"/>
      <c r="CJ457" s="1"/>
      <c r="CK457" s="1"/>
      <c r="CL457" s="1"/>
      <c r="CM457" s="1"/>
      <c r="CN457" s="1"/>
      <c r="CO457" s="1"/>
    </row>
    <row r="458" spans="1:93" ht="21" customHeight="1" thickTop="1" thickBot="1" x14ac:dyDescent="0.25">
      <c r="A458" s="364"/>
      <c r="B458" s="8"/>
      <c r="C458" s="162"/>
      <c r="D458" s="656" t="s">
        <v>173</v>
      </c>
      <c r="E458" s="682"/>
      <c r="F458" s="682"/>
      <c r="G458" s="682"/>
      <c r="H458" s="682"/>
      <c r="I458" s="682"/>
      <c r="J458" s="682"/>
      <c r="K458" s="682"/>
      <c r="L458" s="682"/>
      <c r="M458" s="682"/>
      <c r="N458" s="682"/>
      <c r="O458" s="682"/>
      <c r="P458" s="682"/>
      <c r="Q458" s="682"/>
      <c r="R458" s="682"/>
      <c r="S458" s="682"/>
      <c r="T458" s="691"/>
      <c r="U458" s="35">
        <f>SUM(U454:U457)</f>
        <v>0</v>
      </c>
      <c r="V458" s="362">
        <f>SUM(V454:V457)</f>
        <v>50</v>
      </c>
      <c r="X458" s="198"/>
      <c r="Z458" s="217"/>
      <c r="AC458" s="234"/>
      <c r="AD458" s="234"/>
      <c r="CI458" s="1"/>
      <c r="CJ458" s="1"/>
      <c r="CK458" s="1"/>
      <c r="CL458" s="1"/>
      <c r="CM458" s="1"/>
      <c r="CN458" s="1"/>
      <c r="CO458" s="1"/>
    </row>
    <row r="459" spans="1:93" ht="21" customHeight="1" thickBot="1" x14ac:dyDescent="0.25">
      <c r="A459" s="355"/>
      <c r="B459" s="239"/>
      <c r="C459" s="336"/>
      <c r="D459" s="873"/>
      <c r="E459" s="659"/>
      <c r="F459" s="705">
        <v>50</v>
      </c>
      <c r="G459" s="669"/>
      <c r="H459" s="669"/>
      <c r="I459" s="669"/>
      <c r="J459" s="669"/>
      <c r="K459" s="669"/>
      <c r="L459" s="669"/>
      <c r="M459" s="669"/>
      <c r="N459" s="669"/>
      <c r="O459" s="669"/>
      <c r="P459" s="669"/>
      <c r="Q459" s="669"/>
      <c r="R459" s="669"/>
      <c r="S459" s="669"/>
      <c r="T459" s="669"/>
      <c r="U459" s="669"/>
      <c r="V459" s="670"/>
      <c r="X459" s="197"/>
      <c r="Z459" s="217"/>
      <c r="AC459" s="234"/>
      <c r="AD459" s="234"/>
      <c r="CI459" s="1"/>
      <c r="CJ459" s="1"/>
      <c r="CK459" s="1"/>
      <c r="CL459" s="1"/>
      <c r="CM459" s="1"/>
      <c r="CN459" s="1"/>
      <c r="CO459" s="1"/>
    </row>
    <row r="460" spans="1:93" ht="30" customHeight="1" thickBot="1" x14ac:dyDescent="0.25">
      <c r="A460" s="353"/>
      <c r="B460" s="252" t="s">
        <v>189</v>
      </c>
      <c r="C460" s="337" t="s">
        <v>375</v>
      </c>
      <c r="D460" s="42" t="s">
        <v>395</v>
      </c>
      <c r="E460" s="67"/>
      <c r="F460" s="42" t="s">
        <v>395</v>
      </c>
      <c r="G460" s="67"/>
      <c r="H460" s="42" t="s">
        <v>395</v>
      </c>
      <c r="I460" s="338"/>
      <c r="J460" s="42"/>
      <c r="K460" s="338"/>
      <c r="L460" s="339"/>
      <c r="M460" s="338"/>
      <c r="N460" s="339"/>
      <c r="O460" s="338"/>
      <c r="P460" s="339"/>
      <c r="Q460" s="338"/>
      <c r="R460" s="339"/>
      <c r="S460" s="338"/>
      <c r="T460" s="340"/>
      <c r="U460" s="341"/>
      <c r="V460" s="341"/>
      <c r="X460" s="197"/>
      <c r="Z460" s="217"/>
      <c r="AC460" s="234"/>
      <c r="AD460" s="234"/>
      <c r="CI460" s="1"/>
      <c r="CJ460" s="1"/>
      <c r="CK460" s="1"/>
      <c r="CL460" s="1"/>
      <c r="CM460" s="1"/>
      <c r="CN460" s="1"/>
      <c r="CO460" s="1"/>
    </row>
    <row r="461" spans="1:93" ht="45" customHeight="1" x14ac:dyDescent="0.3">
      <c r="A461" s="364"/>
      <c r="B461" s="249" t="s">
        <v>376</v>
      </c>
      <c r="C461" s="122" t="s">
        <v>71</v>
      </c>
      <c r="D461" s="641"/>
      <c r="E461" s="653"/>
      <c r="F461" s="641"/>
      <c r="G461" s="653"/>
      <c r="H461" s="641"/>
      <c r="I461" s="653"/>
      <c r="J461" s="641"/>
      <c r="K461" s="653"/>
      <c r="L461" s="641"/>
      <c r="M461" s="653"/>
      <c r="N461" s="641"/>
      <c r="O461" s="653"/>
      <c r="P461" s="641"/>
      <c r="Q461" s="653"/>
      <c r="R461" s="641"/>
      <c r="S461" s="653"/>
      <c r="T461" s="177"/>
      <c r="U461" s="111">
        <f>IF(OR(D461="s",F461="s",H461="s",J461="s",L461="s",N461="s",P461="s",R461="s"), 0, IF(OR(D461="a",F461="a",H461="a",J461="a",L461="a",N461="a",P461="a",R461="a"),V461,0))</f>
        <v>0</v>
      </c>
      <c r="V461" s="363">
        <v>10</v>
      </c>
      <c r="W461" s="77">
        <f>COUNTIF(D461:S461,"a")+COUNTIF(D461:S461,"s")</f>
        <v>0</v>
      </c>
      <c r="X461" s="243"/>
      <c r="Y461" s="215"/>
      <c r="Z461" s="217" t="s">
        <v>31</v>
      </c>
      <c r="AA461" s="215"/>
      <c r="AC461" s="342"/>
      <c r="AD461" s="342"/>
      <c r="AE461" s="215"/>
      <c r="AF461" s="215"/>
      <c r="AG461" s="215"/>
      <c r="AH461" s="215"/>
      <c r="AI461" s="215"/>
      <c r="AJ461" s="215"/>
      <c r="AK461" s="215"/>
      <c r="AL461" s="215"/>
      <c r="AM461" s="215"/>
      <c r="AN461" s="215"/>
      <c r="AO461" s="215"/>
      <c r="AP461" s="215"/>
      <c r="AQ461" s="215"/>
      <c r="AR461" s="215"/>
      <c r="AS461" s="215"/>
      <c r="AT461" s="215"/>
      <c r="CI461" s="1"/>
      <c r="CJ461" s="1"/>
      <c r="CK461" s="1"/>
      <c r="CL461" s="1"/>
      <c r="CM461" s="1"/>
      <c r="CN461" s="1"/>
      <c r="CO461" s="1"/>
    </row>
    <row r="462" spans="1:93" ht="27.95" customHeight="1" x14ac:dyDescent="0.3">
      <c r="A462" s="364"/>
      <c r="B462" s="241" t="s">
        <v>377</v>
      </c>
      <c r="C462" s="122" t="s">
        <v>72</v>
      </c>
      <c r="D462" s="639"/>
      <c r="E462" s="663"/>
      <c r="F462" s="639"/>
      <c r="G462" s="663"/>
      <c r="H462" s="639"/>
      <c r="I462" s="663"/>
      <c r="J462" s="639"/>
      <c r="K462" s="663"/>
      <c r="L462" s="639"/>
      <c r="M462" s="663"/>
      <c r="N462" s="639"/>
      <c r="O462" s="663"/>
      <c r="P462" s="639"/>
      <c r="Q462" s="663"/>
      <c r="R462" s="639"/>
      <c r="S462" s="663"/>
      <c r="T462" s="177"/>
      <c r="U462" s="112">
        <f>IF(OR(D462="s",F462="s",H462="s",J462="s",L462="s",N462="s",P462="s",R462="s"), 0, IF(OR(D462="a",F462="a",H462="a",J462="a",L462="a",N462="a",P462="a",R462="a"),V462,0))</f>
        <v>0</v>
      </c>
      <c r="V462" s="363">
        <v>10</v>
      </c>
      <c r="W462" s="77">
        <f>COUNTIF(D462:S462,"a")+COUNTIF(D462:S462,"s")</f>
        <v>0</v>
      </c>
      <c r="X462" s="243"/>
      <c r="Y462" s="215"/>
      <c r="Z462" s="217"/>
      <c r="AA462" s="215"/>
      <c r="AC462" s="342"/>
      <c r="AD462" s="342"/>
      <c r="AE462" s="215"/>
      <c r="AF462" s="215"/>
      <c r="AG462" s="215"/>
      <c r="AH462" s="215"/>
      <c r="AI462" s="215"/>
      <c r="AJ462" s="215"/>
      <c r="AK462" s="215"/>
      <c r="AL462" s="215"/>
      <c r="AM462" s="215"/>
      <c r="AN462" s="215"/>
      <c r="AO462" s="215"/>
      <c r="AP462" s="215"/>
      <c r="AQ462" s="215"/>
      <c r="AR462" s="215"/>
      <c r="AS462" s="215"/>
      <c r="AT462" s="215"/>
      <c r="CI462" s="1"/>
      <c r="CJ462" s="1"/>
      <c r="CK462" s="1"/>
      <c r="CL462" s="1"/>
      <c r="CM462" s="1"/>
      <c r="CN462" s="1"/>
      <c r="CO462" s="1"/>
    </row>
    <row r="463" spans="1:93" ht="27.95" customHeight="1" thickBot="1" x14ac:dyDescent="0.35">
      <c r="A463" s="364"/>
      <c r="B463" s="241" t="s">
        <v>378</v>
      </c>
      <c r="C463" s="126" t="s">
        <v>73</v>
      </c>
      <c r="D463" s="639"/>
      <c r="E463" s="663"/>
      <c r="F463" s="639"/>
      <c r="G463" s="663"/>
      <c r="H463" s="639"/>
      <c r="I463" s="663"/>
      <c r="J463" s="639"/>
      <c r="K463" s="663"/>
      <c r="L463" s="639"/>
      <c r="M463" s="663"/>
      <c r="N463" s="639"/>
      <c r="O463" s="663"/>
      <c r="P463" s="639"/>
      <c r="Q463" s="663"/>
      <c r="R463" s="639"/>
      <c r="S463" s="663"/>
      <c r="T463" s="177"/>
      <c r="U463" s="112">
        <f>IF(OR(D463="s",F463="s",H463="s",J463="s",L463="s",N463="s",P463="s",R463="s"), 0, IF(OR(D463="a",F463="a",H463="a",J463="a",L463="a",N463="a",P463="a",R463="a"),V463,0))</f>
        <v>0</v>
      </c>
      <c r="V463" s="361">
        <v>10</v>
      </c>
      <c r="W463" s="77">
        <f>COUNTIF(D463:S463,"a")+COUNTIF(D463:S463,"s")</f>
        <v>0</v>
      </c>
      <c r="X463" s="243"/>
      <c r="Y463" s="215"/>
      <c r="Z463" s="217"/>
      <c r="AA463" s="215"/>
      <c r="AC463" s="342"/>
      <c r="AD463" s="342"/>
      <c r="AE463" s="215"/>
      <c r="AF463" s="215"/>
      <c r="AG463" s="215"/>
      <c r="AH463" s="215"/>
      <c r="AI463" s="215"/>
      <c r="AJ463" s="215"/>
      <c r="AK463" s="215"/>
      <c r="AL463" s="215"/>
      <c r="AM463" s="215"/>
      <c r="AN463" s="215"/>
      <c r="AO463" s="215"/>
      <c r="AP463" s="215"/>
      <c r="AQ463" s="215"/>
      <c r="AR463" s="215"/>
      <c r="AS463" s="215"/>
      <c r="AT463" s="215"/>
      <c r="CI463" s="1"/>
      <c r="CJ463" s="1"/>
      <c r="CK463" s="1"/>
      <c r="CL463" s="1"/>
      <c r="CM463" s="1"/>
      <c r="CN463" s="1"/>
      <c r="CO463" s="1"/>
    </row>
    <row r="464" spans="1:93" ht="21" customHeight="1" thickTop="1" thickBot="1" x14ac:dyDescent="0.35">
      <c r="A464" s="364"/>
      <c r="B464" s="297"/>
      <c r="C464" s="343"/>
      <c r="D464" s="656" t="s">
        <v>173</v>
      </c>
      <c r="E464" s="682"/>
      <c r="F464" s="682"/>
      <c r="G464" s="682"/>
      <c r="H464" s="682"/>
      <c r="I464" s="682"/>
      <c r="J464" s="682"/>
      <c r="K464" s="682"/>
      <c r="L464" s="682"/>
      <c r="M464" s="682"/>
      <c r="N464" s="682"/>
      <c r="O464" s="682"/>
      <c r="P464" s="682"/>
      <c r="Q464" s="682"/>
      <c r="R464" s="682"/>
      <c r="S464" s="682"/>
      <c r="T464" s="691"/>
      <c r="U464" s="35">
        <f>SUM(U461:U463)</f>
        <v>0</v>
      </c>
      <c r="V464" s="362">
        <f>SUM(V461:V463)</f>
        <v>30</v>
      </c>
      <c r="X464" s="198"/>
      <c r="Y464" s="215"/>
      <c r="Z464" s="217"/>
      <c r="AA464" s="215"/>
      <c r="AC464" s="342"/>
      <c r="AD464" s="342"/>
      <c r="AE464" s="215"/>
      <c r="AF464" s="215"/>
      <c r="AG464" s="215"/>
      <c r="AH464" s="215"/>
      <c r="AI464" s="215"/>
      <c r="AJ464" s="215"/>
      <c r="AK464" s="215"/>
      <c r="AL464" s="215"/>
      <c r="AM464" s="215"/>
      <c r="AN464" s="215"/>
      <c r="AO464" s="215"/>
      <c r="AP464" s="215"/>
      <c r="AQ464" s="215"/>
      <c r="AR464" s="215"/>
      <c r="AS464" s="215"/>
      <c r="AT464" s="215"/>
      <c r="CI464" s="1"/>
      <c r="CJ464" s="1"/>
      <c r="CK464" s="1"/>
      <c r="CL464" s="1"/>
      <c r="CM464" s="1"/>
      <c r="CN464" s="1"/>
      <c r="CO464" s="1"/>
    </row>
    <row r="465" spans="1:86" s="1" customFormat="1" ht="21" customHeight="1" thickBot="1" x14ac:dyDescent="0.25">
      <c r="A465" s="364"/>
      <c r="B465" s="298"/>
      <c r="C465" s="456"/>
      <c r="D465" s="873"/>
      <c r="E465" s="659"/>
      <c r="F465" s="722">
        <v>10</v>
      </c>
      <c r="G465" s="723"/>
      <c r="H465" s="723"/>
      <c r="I465" s="723"/>
      <c r="J465" s="723"/>
      <c r="K465" s="723"/>
      <c r="L465" s="723"/>
      <c r="M465" s="723"/>
      <c r="N465" s="723"/>
      <c r="O465" s="723"/>
      <c r="P465" s="723"/>
      <c r="Q465" s="723"/>
      <c r="R465" s="723"/>
      <c r="S465" s="723"/>
      <c r="T465" s="723"/>
      <c r="U465" s="723"/>
      <c r="V465" s="724"/>
      <c r="W465" s="77"/>
      <c r="X465" s="197"/>
      <c r="Y465" s="214"/>
      <c r="Z465" s="217"/>
      <c r="AA465" s="214"/>
      <c r="AB465" s="474"/>
      <c r="AC465" s="234"/>
      <c r="AD465" s="234"/>
      <c r="AE465" s="214"/>
      <c r="AF465" s="214"/>
      <c r="AG465" s="214"/>
      <c r="AH465" s="214"/>
      <c r="AI465" s="214"/>
      <c r="AJ465" s="214"/>
      <c r="AK465" s="214"/>
      <c r="AL465" s="214"/>
      <c r="AM465" s="214"/>
      <c r="AN465" s="214"/>
      <c r="AO465" s="214"/>
      <c r="AP465" s="214"/>
      <c r="AQ465" s="214"/>
      <c r="AR465" s="214"/>
      <c r="AS465" s="214"/>
      <c r="AT465" s="214"/>
      <c r="AU465" s="214"/>
      <c r="AV465" s="214"/>
      <c r="AW465" s="214"/>
      <c r="AX465" s="214"/>
      <c r="AY465" s="214"/>
      <c r="AZ465" s="214"/>
      <c r="BA465" s="214"/>
      <c r="BB465" s="214"/>
      <c r="BC465" s="214"/>
      <c r="BD465" s="214"/>
      <c r="BE465" s="214"/>
      <c r="BF465" s="214"/>
      <c r="BG465" s="214"/>
      <c r="BH465" s="214"/>
      <c r="BI465" s="214"/>
      <c r="BJ465" s="214"/>
      <c r="BK465" s="214"/>
      <c r="BL465" s="214"/>
      <c r="BM465" s="214"/>
      <c r="BN465" s="214"/>
      <c r="BO465" s="214"/>
      <c r="BP465" s="214"/>
      <c r="BQ465" s="214"/>
      <c r="BR465" s="214"/>
      <c r="BS465" s="214"/>
      <c r="BT465" s="214"/>
      <c r="BU465" s="214"/>
      <c r="BV465" s="214"/>
      <c r="BW465" s="214"/>
      <c r="BX465" s="214"/>
      <c r="BY465" s="214"/>
      <c r="BZ465" s="214"/>
      <c r="CA465" s="214"/>
      <c r="CB465" s="214"/>
      <c r="CC465" s="214"/>
      <c r="CD465" s="214"/>
      <c r="CE465" s="214"/>
      <c r="CF465" s="214"/>
      <c r="CG465" s="214"/>
      <c r="CH465" s="214"/>
    </row>
    <row r="466" spans="1:86" ht="30" customHeight="1" thickBot="1" x14ac:dyDescent="0.25">
      <c r="A466" s="364"/>
      <c r="B466" s="252" t="s">
        <v>566</v>
      </c>
      <c r="C466" s="175" t="s">
        <v>598</v>
      </c>
      <c r="D466" s="42" t="s">
        <v>395</v>
      </c>
      <c r="E466" s="54"/>
      <c r="F466" s="388" t="s">
        <v>395</v>
      </c>
      <c r="G466" s="388"/>
      <c r="H466" s="42"/>
      <c r="I466" s="338"/>
      <c r="J466" s="42" t="s">
        <v>395</v>
      </c>
      <c r="K466" s="338"/>
      <c r="L466" s="339"/>
      <c r="M466" s="338"/>
      <c r="N466" s="339"/>
      <c r="O466" s="338"/>
      <c r="P466" s="339"/>
      <c r="Q466" s="338"/>
      <c r="R466" s="339"/>
      <c r="S466" s="338"/>
      <c r="T466" s="409"/>
      <c r="U466" s="341"/>
      <c r="V466" s="341"/>
      <c r="Z466" s="217"/>
    </row>
    <row r="467" spans="1:86" ht="27.95" customHeight="1" x14ac:dyDescent="0.2">
      <c r="A467" s="364"/>
      <c r="B467" s="249" t="s">
        <v>567</v>
      </c>
      <c r="C467" s="122" t="s">
        <v>615</v>
      </c>
      <c r="D467" s="641"/>
      <c r="E467" s="653"/>
      <c r="F467" s="641"/>
      <c r="G467" s="653"/>
      <c r="H467" s="641"/>
      <c r="I467" s="653"/>
      <c r="J467" s="641"/>
      <c r="K467" s="653"/>
      <c r="L467" s="641"/>
      <c r="M467" s="653"/>
      <c r="N467" s="641"/>
      <c r="O467" s="653"/>
      <c r="P467" s="641"/>
      <c r="Q467" s="653"/>
      <c r="R467" s="641"/>
      <c r="S467" s="653"/>
      <c r="T467" s="119"/>
      <c r="U467" s="114">
        <f t="shared" ref="U467:U471" si="52">IF(OR(D467="s",F467="s",H467="s",J467="s",L467="s",N467="s",P467="s",R467="s"), 0, IF(OR(D467="a",F467="a",H467="a",J467="a",L467="a",N467="a",P467="a",R467="a"),V467,0))</f>
        <v>0</v>
      </c>
      <c r="V467" s="363">
        <v>10</v>
      </c>
      <c r="W467" s="76">
        <f t="shared" ref="W467:W471" si="53">COUNTIF(D467:S467,"a")+COUNTIF(D467:S467,"s")</f>
        <v>0</v>
      </c>
      <c r="X467" s="120"/>
      <c r="Z467" s="217"/>
    </row>
    <row r="468" spans="1:86" ht="27.95" customHeight="1" x14ac:dyDescent="0.2">
      <c r="A468" s="364"/>
      <c r="B468" s="241" t="s">
        <v>568</v>
      </c>
      <c r="C468" s="122" t="s">
        <v>616</v>
      </c>
      <c r="D468" s="639"/>
      <c r="E468" s="663"/>
      <c r="F468" s="639"/>
      <c r="G468" s="663"/>
      <c r="H468" s="639"/>
      <c r="I468" s="663"/>
      <c r="J468" s="639"/>
      <c r="K468" s="663"/>
      <c r="L468" s="639"/>
      <c r="M468" s="663"/>
      <c r="N468" s="639"/>
      <c r="O468" s="663"/>
      <c r="P468" s="639"/>
      <c r="Q468" s="663"/>
      <c r="R468" s="639"/>
      <c r="S468" s="663"/>
      <c r="T468" s="119"/>
      <c r="U468" s="114">
        <f t="shared" si="52"/>
        <v>0</v>
      </c>
      <c r="V468" s="363">
        <v>10</v>
      </c>
      <c r="W468" s="76">
        <f t="shared" si="53"/>
        <v>0</v>
      </c>
      <c r="X468" s="120"/>
      <c r="Z468" s="217"/>
    </row>
    <row r="469" spans="1:86" ht="27.95" customHeight="1" x14ac:dyDescent="0.2">
      <c r="A469" s="364"/>
      <c r="B469" s="241" t="s">
        <v>569</v>
      </c>
      <c r="C469" s="126" t="s">
        <v>599</v>
      </c>
      <c r="D469" s="639"/>
      <c r="E469" s="663"/>
      <c r="F469" s="639"/>
      <c r="G469" s="663"/>
      <c r="H469" s="639"/>
      <c r="I469" s="663"/>
      <c r="J469" s="639"/>
      <c r="K469" s="663"/>
      <c r="L469" s="639"/>
      <c r="M469" s="663"/>
      <c r="N469" s="639"/>
      <c r="O469" s="663"/>
      <c r="P469" s="639"/>
      <c r="Q469" s="663"/>
      <c r="R469" s="639"/>
      <c r="S469" s="663"/>
      <c r="T469" s="119"/>
      <c r="U469" s="114">
        <f t="shared" si="52"/>
        <v>0</v>
      </c>
      <c r="V469" s="361">
        <v>10</v>
      </c>
      <c r="W469" s="76">
        <f t="shared" si="53"/>
        <v>0</v>
      </c>
      <c r="X469" s="120"/>
      <c r="Z469" s="217"/>
    </row>
    <row r="470" spans="1:86" ht="27.95" customHeight="1" x14ac:dyDescent="0.2">
      <c r="A470" s="364"/>
      <c r="B470" s="241" t="s">
        <v>570</v>
      </c>
      <c r="C470" s="126" t="s">
        <v>601</v>
      </c>
      <c r="D470" s="639"/>
      <c r="E470" s="663"/>
      <c r="F470" s="639"/>
      <c r="G470" s="663"/>
      <c r="H470" s="639"/>
      <c r="I470" s="663"/>
      <c r="J470" s="639"/>
      <c r="K470" s="663"/>
      <c r="L470" s="639"/>
      <c r="M470" s="663"/>
      <c r="N470" s="639"/>
      <c r="O470" s="663"/>
      <c r="P470" s="639"/>
      <c r="Q470" s="663"/>
      <c r="R470" s="639"/>
      <c r="S470" s="663"/>
      <c r="T470" s="119"/>
      <c r="U470" s="114">
        <f t="shared" si="52"/>
        <v>0</v>
      </c>
      <c r="V470" s="365">
        <v>10</v>
      </c>
      <c r="W470" s="76">
        <f t="shared" si="53"/>
        <v>0</v>
      </c>
      <c r="X470" s="120"/>
      <c r="Z470" s="217"/>
    </row>
    <row r="471" spans="1:86" ht="27.95" customHeight="1" thickBot="1" x14ac:dyDescent="0.25">
      <c r="A471" s="364"/>
      <c r="B471" s="241" t="s">
        <v>571</v>
      </c>
      <c r="C471" s="126" t="s">
        <v>600</v>
      </c>
      <c r="D471" s="639"/>
      <c r="E471" s="663"/>
      <c r="F471" s="639"/>
      <c r="G471" s="663"/>
      <c r="H471" s="639"/>
      <c r="I471" s="663"/>
      <c r="J471" s="639"/>
      <c r="K471" s="663"/>
      <c r="L471" s="639"/>
      <c r="M471" s="663"/>
      <c r="N471" s="639"/>
      <c r="O471" s="663"/>
      <c r="P471" s="639"/>
      <c r="Q471" s="663"/>
      <c r="R471" s="639"/>
      <c r="S471" s="663"/>
      <c r="T471" s="119"/>
      <c r="U471" s="114">
        <f t="shared" si="52"/>
        <v>0</v>
      </c>
      <c r="V471" s="361">
        <v>10</v>
      </c>
      <c r="W471" s="76">
        <f t="shared" si="53"/>
        <v>0</v>
      </c>
      <c r="X471" s="120"/>
      <c r="Z471" s="217"/>
    </row>
    <row r="472" spans="1:86" ht="21" customHeight="1" thickTop="1" thickBot="1" x14ac:dyDescent="0.25">
      <c r="A472" s="364"/>
      <c r="B472" s="297"/>
      <c r="C472" s="89"/>
      <c r="D472" s="656" t="s">
        <v>173</v>
      </c>
      <c r="E472" s="682"/>
      <c r="F472" s="682"/>
      <c r="G472" s="682"/>
      <c r="H472" s="682"/>
      <c r="I472" s="682"/>
      <c r="J472" s="682"/>
      <c r="K472" s="682"/>
      <c r="L472" s="682"/>
      <c r="M472" s="682"/>
      <c r="N472" s="682"/>
      <c r="O472" s="682"/>
      <c r="P472" s="682"/>
      <c r="Q472" s="682"/>
      <c r="R472" s="682"/>
      <c r="S472" s="682"/>
      <c r="T472" s="691"/>
      <c r="U472" s="35">
        <f>SUM(U467:U471)</f>
        <v>0</v>
      </c>
      <c r="V472" s="362">
        <f>SUM(V467:V471)</f>
        <v>50</v>
      </c>
      <c r="X472" s="198"/>
      <c r="Z472" s="217"/>
    </row>
    <row r="473" spans="1:86" ht="21" customHeight="1" thickBot="1" x14ac:dyDescent="0.25">
      <c r="A473" s="364"/>
      <c r="B473" s="298"/>
      <c r="C473" s="318"/>
      <c r="D473" s="658"/>
      <c r="E473" s="868"/>
      <c r="F473" s="716">
        <v>30</v>
      </c>
      <c r="G473" s="906"/>
      <c r="H473" s="906"/>
      <c r="I473" s="906"/>
      <c r="J473" s="906"/>
      <c r="K473" s="906"/>
      <c r="L473" s="906"/>
      <c r="M473" s="906"/>
      <c r="N473" s="906"/>
      <c r="O473" s="906"/>
      <c r="P473" s="906"/>
      <c r="Q473" s="906"/>
      <c r="R473" s="906"/>
      <c r="S473" s="906"/>
      <c r="T473" s="906"/>
      <c r="U473" s="906"/>
      <c r="V473" s="907"/>
      <c r="X473" s="197"/>
      <c r="Z473" s="217"/>
    </row>
    <row r="474" spans="1:86" s="247" customFormat="1" ht="30" customHeight="1" thickBot="1" x14ac:dyDescent="0.25">
      <c r="A474" s="364"/>
      <c r="B474" s="252">
        <v>6300</v>
      </c>
      <c r="C474" s="179" t="s">
        <v>308</v>
      </c>
      <c r="D474" s="82"/>
      <c r="E474" s="54"/>
      <c r="F474" s="43" t="s">
        <v>395</v>
      </c>
      <c r="G474" s="67"/>
      <c r="H474" s="42"/>
      <c r="I474" s="54"/>
      <c r="J474" s="43"/>
      <c r="K474" s="67"/>
      <c r="L474" s="42" t="s">
        <v>395</v>
      </c>
      <c r="M474" s="54"/>
      <c r="N474" s="43"/>
      <c r="O474" s="85"/>
      <c r="P474" s="82"/>
      <c r="Q474" s="83"/>
      <c r="R474" s="84"/>
      <c r="S474" s="85"/>
      <c r="T474" s="88"/>
      <c r="U474" s="317"/>
      <c r="V474" s="372"/>
      <c r="W474" s="245"/>
      <c r="X474" s="266"/>
      <c r="Y474" s="258"/>
      <c r="Z474" s="217"/>
      <c r="AA474" s="246"/>
      <c r="AB474" s="474"/>
      <c r="AC474" s="246"/>
      <c r="AD474" s="246"/>
      <c r="AE474" s="246"/>
      <c r="AF474" s="246"/>
      <c r="AG474" s="246"/>
      <c r="AH474" s="246"/>
      <c r="AI474" s="246"/>
      <c r="AJ474" s="246"/>
      <c r="AK474" s="246"/>
      <c r="AL474" s="246"/>
      <c r="AM474" s="246"/>
      <c r="AN474" s="246"/>
      <c r="AO474" s="246"/>
      <c r="AP474" s="246"/>
      <c r="AQ474" s="246"/>
      <c r="AR474" s="246"/>
      <c r="AS474" s="246"/>
      <c r="AT474" s="246"/>
      <c r="AU474" s="246"/>
      <c r="AV474" s="246"/>
      <c r="AW474" s="246"/>
      <c r="AX474" s="246"/>
      <c r="AY474" s="246"/>
      <c r="AZ474" s="246"/>
      <c r="BA474" s="246"/>
      <c r="BB474" s="246"/>
      <c r="BC474" s="246"/>
      <c r="BD474" s="246"/>
      <c r="BE474" s="246"/>
      <c r="BF474" s="246"/>
      <c r="BG474" s="246"/>
      <c r="BH474" s="246"/>
      <c r="BI474" s="246"/>
      <c r="BJ474" s="246"/>
      <c r="BK474" s="246"/>
      <c r="BL474" s="246"/>
      <c r="BM474" s="246"/>
      <c r="BN474" s="246"/>
      <c r="BO474" s="246"/>
      <c r="BP474" s="246"/>
      <c r="BQ474" s="246"/>
      <c r="BR474" s="246"/>
      <c r="BS474" s="246"/>
      <c r="BT474" s="246"/>
      <c r="BU474" s="246"/>
      <c r="BV474" s="246"/>
      <c r="BW474" s="246"/>
      <c r="BX474" s="246"/>
      <c r="BY474" s="246"/>
      <c r="BZ474" s="246"/>
      <c r="CA474" s="246"/>
    </row>
    <row r="475" spans="1:86" s="1" customFormat="1" ht="27.95" customHeight="1" x14ac:dyDescent="0.2">
      <c r="A475" s="373"/>
      <c r="B475" s="274" t="s">
        <v>362</v>
      </c>
      <c r="C475" s="174" t="s">
        <v>602</v>
      </c>
      <c r="D475" s="639"/>
      <c r="E475" s="663"/>
      <c r="F475" s="639"/>
      <c r="G475" s="663"/>
      <c r="H475" s="639"/>
      <c r="I475" s="663"/>
      <c r="J475" s="639"/>
      <c r="K475" s="663"/>
      <c r="L475" s="639"/>
      <c r="M475" s="663"/>
      <c r="N475" s="639"/>
      <c r="O475" s="663"/>
      <c r="P475" s="639"/>
      <c r="Q475" s="663"/>
      <c r="R475" s="639"/>
      <c r="S475" s="663"/>
      <c r="T475" s="177"/>
      <c r="U475" s="112">
        <f t="shared" ref="U475:U478" si="54">IF(OR(D475="s",F475="s",H475="s",J475="s",L475="s",N475="s",P475="s",R475="s"), 0, IF(OR(D475="a",F475="a",H475="a",J475="a",L475="a",N475="a",P475="a",R475="a"),V475,0))</f>
        <v>0</v>
      </c>
      <c r="V475" s="363">
        <v>20</v>
      </c>
      <c r="W475" s="77">
        <f>IF((COUNTIF(D475:S475,"a")+COUNTIF(D475:S475,"s"))&gt;0,IF(OR((COUNTIF(#REF!,"a")+COUNTIF(#REF!,"s"))),0,COUNTIF(D475:S475,"a")+COUNTIF(D475:S475,"s")),COUNTIF(D475:S475,"a")+COUNTIF(D475:S475,"s"))</f>
        <v>0</v>
      </c>
      <c r="X475" s="257"/>
      <c r="Y475" s="258"/>
      <c r="Z475" s="217"/>
      <c r="AA475" s="214"/>
      <c r="AB475" s="474"/>
      <c r="AC475" s="214"/>
      <c r="AD475" s="214"/>
      <c r="AE475" s="214"/>
      <c r="AF475" s="214"/>
      <c r="AG475" s="214"/>
      <c r="AH475" s="214"/>
      <c r="AI475" s="214"/>
      <c r="AJ475" s="214"/>
      <c r="AK475" s="214"/>
      <c r="AL475" s="214"/>
      <c r="AM475" s="214"/>
      <c r="AN475" s="214"/>
      <c r="AO475" s="214"/>
      <c r="AP475" s="214"/>
      <c r="AQ475" s="214"/>
      <c r="AR475" s="214"/>
      <c r="AS475" s="214"/>
      <c r="AT475" s="214"/>
      <c r="AU475" s="214"/>
      <c r="AV475" s="214"/>
      <c r="AW475" s="214"/>
      <c r="AX475" s="214"/>
      <c r="AY475" s="214"/>
      <c r="AZ475" s="214"/>
      <c r="BA475" s="214"/>
      <c r="BB475" s="214"/>
      <c r="BC475" s="214"/>
      <c r="BD475" s="214"/>
      <c r="BE475" s="214"/>
      <c r="BF475" s="214"/>
      <c r="BG475" s="214"/>
      <c r="BH475" s="214"/>
      <c r="BI475" s="214"/>
      <c r="BJ475" s="214"/>
      <c r="BK475" s="214"/>
      <c r="BL475" s="214"/>
      <c r="BM475" s="214"/>
      <c r="BN475" s="214"/>
      <c r="BO475" s="214"/>
      <c r="BP475" s="214"/>
      <c r="BQ475" s="214"/>
      <c r="BR475" s="214"/>
      <c r="BS475" s="214"/>
      <c r="BT475" s="214"/>
      <c r="BU475" s="214"/>
      <c r="BV475" s="214"/>
      <c r="BW475" s="214"/>
      <c r="BX475" s="214"/>
      <c r="BY475" s="214"/>
      <c r="BZ475" s="214"/>
      <c r="CA475" s="214"/>
    </row>
    <row r="476" spans="1:86" s="1" customFormat="1" ht="27.75" customHeight="1" x14ac:dyDescent="0.2">
      <c r="A476" s="373"/>
      <c r="B476" s="238" t="s">
        <v>572</v>
      </c>
      <c r="C476" s="171" t="s">
        <v>573</v>
      </c>
      <c r="D476" s="639"/>
      <c r="E476" s="663"/>
      <c r="F476" s="639"/>
      <c r="G476" s="663"/>
      <c r="H476" s="639"/>
      <c r="I476" s="663"/>
      <c r="J476" s="639"/>
      <c r="K476" s="663"/>
      <c r="L476" s="639"/>
      <c r="M476" s="663"/>
      <c r="N476" s="639"/>
      <c r="O476" s="663"/>
      <c r="P476" s="639"/>
      <c r="Q476" s="663"/>
      <c r="R476" s="639"/>
      <c r="S476" s="663"/>
      <c r="T476" s="177"/>
      <c r="U476" s="112">
        <f t="shared" ref="U476" si="55">IF(OR(D476="s",F476="s",H476="s",J476="s",L476="s",N476="s",P476="s",R476="s"), 0, IF(OR(D476="a",F476="a",H476="a",J476="a",L476="a",N476="a",P476="a",R476="a"),V476,0))</f>
        <v>0</v>
      </c>
      <c r="V476" s="360">
        <v>10</v>
      </c>
      <c r="W476" s="77">
        <f>COUNTIF(D476:S476,"a")+COUNTIF(D476:S476,"s")</f>
        <v>0</v>
      </c>
      <c r="X476" s="257"/>
      <c r="Y476" s="258"/>
      <c r="Z476" s="217"/>
      <c r="AA476" s="214"/>
      <c r="AB476" s="474"/>
      <c r="AC476" s="214"/>
      <c r="AD476" s="214"/>
      <c r="AE476" s="214"/>
      <c r="AF476" s="214"/>
      <c r="AG476" s="214"/>
      <c r="AH476" s="214"/>
      <c r="AI476" s="214"/>
      <c r="AJ476" s="214"/>
      <c r="AK476" s="214"/>
      <c r="AL476" s="214"/>
      <c r="AM476" s="214"/>
      <c r="AN476" s="214"/>
      <c r="AO476" s="214"/>
      <c r="AP476" s="214"/>
      <c r="AQ476" s="214"/>
      <c r="AR476" s="214"/>
      <c r="AS476" s="214"/>
      <c r="AT476" s="214"/>
      <c r="AU476" s="214"/>
      <c r="AV476" s="214"/>
      <c r="AW476" s="214"/>
      <c r="AX476" s="214"/>
      <c r="AY476" s="214"/>
      <c r="AZ476" s="214"/>
      <c r="BA476" s="214"/>
      <c r="BB476" s="214"/>
      <c r="BC476" s="214"/>
      <c r="BD476" s="214"/>
      <c r="BE476" s="214"/>
      <c r="BF476" s="214"/>
      <c r="BG476" s="214"/>
      <c r="BH476" s="214"/>
      <c r="BI476" s="214"/>
      <c r="BJ476" s="214"/>
      <c r="BK476" s="214"/>
      <c r="BL476" s="214"/>
      <c r="BM476" s="214"/>
      <c r="BN476" s="214"/>
      <c r="BO476" s="214"/>
      <c r="BP476" s="214"/>
      <c r="BQ476" s="214"/>
      <c r="BR476" s="214"/>
      <c r="BS476" s="214"/>
      <c r="BT476" s="214"/>
      <c r="BU476" s="214"/>
      <c r="BV476" s="214"/>
      <c r="BW476" s="214"/>
      <c r="BX476" s="214"/>
      <c r="BY476" s="214"/>
      <c r="BZ476" s="214"/>
      <c r="CA476" s="214"/>
    </row>
    <row r="477" spans="1:86" s="1" customFormat="1" ht="27.75" customHeight="1" x14ac:dyDescent="0.2">
      <c r="A477" s="373"/>
      <c r="B477" s="238" t="s">
        <v>286</v>
      </c>
      <c r="C477" s="171" t="s">
        <v>82</v>
      </c>
      <c r="D477" s="639"/>
      <c r="E477" s="663"/>
      <c r="F477" s="639"/>
      <c r="G477" s="663"/>
      <c r="H477" s="639"/>
      <c r="I477" s="663"/>
      <c r="J477" s="639"/>
      <c r="K477" s="663"/>
      <c r="L477" s="639"/>
      <c r="M477" s="663"/>
      <c r="N477" s="639"/>
      <c r="O477" s="663"/>
      <c r="P477" s="639"/>
      <c r="Q477" s="663"/>
      <c r="R477" s="639"/>
      <c r="S477" s="663"/>
      <c r="T477" s="177"/>
      <c r="U477" s="112">
        <f t="shared" si="54"/>
        <v>0</v>
      </c>
      <c r="V477" s="360">
        <v>10</v>
      </c>
      <c r="W477" s="77">
        <f>COUNTIF(D477:S477,"a")+COUNTIF(D477:S477,"s")</f>
        <v>0</v>
      </c>
      <c r="X477" s="257"/>
      <c r="Y477" s="258"/>
      <c r="Z477" s="217" t="s">
        <v>31</v>
      </c>
      <c r="AA477" s="214"/>
      <c r="AB477" s="474"/>
      <c r="AC477" s="214"/>
      <c r="AD477" s="214"/>
      <c r="AE477" s="214"/>
      <c r="AF477" s="214"/>
      <c r="AG477" s="214"/>
      <c r="AH477" s="214"/>
      <c r="AI477" s="214"/>
      <c r="AJ477" s="214"/>
      <c r="AK477" s="214"/>
      <c r="AL477" s="214"/>
      <c r="AM477" s="214"/>
      <c r="AN477" s="214"/>
      <c r="AO477" s="214"/>
      <c r="AP477" s="214"/>
      <c r="AQ477" s="214"/>
      <c r="AR477" s="214"/>
      <c r="AS477" s="214"/>
      <c r="AT477" s="214"/>
      <c r="AU477" s="214"/>
      <c r="AV477" s="214"/>
      <c r="AW477" s="214"/>
      <c r="AX477" s="214"/>
      <c r="AY477" s="214"/>
      <c r="AZ477" s="214"/>
      <c r="BA477" s="214"/>
      <c r="BB477" s="214"/>
      <c r="BC477" s="214"/>
      <c r="BD477" s="214"/>
      <c r="BE477" s="214"/>
      <c r="BF477" s="214"/>
      <c r="BG477" s="214"/>
      <c r="BH477" s="214"/>
      <c r="BI477" s="214"/>
      <c r="BJ477" s="214"/>
      <c r="BK477" s="214"/>
      <c r="BL477" s="214"/>
      <c r="BM477" s="214"/>
      <c r="BN477" s="214"/>
      <c r="BO477" s="214"/>
      <c r="BP477" s="214"/>
      <c r="BQ477" s="214"/>
      <c r="BR477" s="214"/>
      <c r="BS477" s="214"/>
      <c r="BT477" s="214"/>
      <c r="BU477" s="214"/>
      <c r="BV477" s="214"/>
      <c r="BW477" s="214"/>
      <c r="BX477" s="214"/>
      <c r="BY477" s="214"/>
      <c r="BZ477" s="214"/>
      <c r="CA477" s="214"/>
    </row>
    <row r="478" spans="1:86" s="1" customFormat="1" ht="27.95" customHeight="1" thickBot="1" x14ac:dyDescent="0.25">
      <c r="A478" s="373"/>
      <c r="B478" s="238" t="s">
        <v>334</v>
      </c>
      <c r="C478" s="171" t="s">
        <v>179</v>
      </c>
      <c r="D478" s="639"/>
      <c r="E478" s="663"/>
      <c r="F478" s="639"/>
      <c r="G478" s="663"/>
      <c r="H478" s="639"/>
      <c r="I478" s="663"/>
      <c r="J478" s="639"/>
      <c r="K478" s="663"/>
      <c r="L478" s="639"/>
      <c r="M478" s="663"/>
      <c r="N478" s="639"/>
      <c r="O478" s="663"/>
      <c r="P478" s="639"/>
      <c r="Q478" s="663"/>
      <c r="R478" s="639"/>
      <c r="S478" s="663"/>
      <c r="T478" s="177"/>
      <c r="U478" s="112">
        <f t="shared" si="54"/>
        <v>0</v>
      </c>
      <c r="V478" s="360">
        <v>10</v>
      </c>
      <c r="W478" s="77">
        <f>COUNTIF(D478:S478,"a")+COUNTIF(D478:S478,"s")</f>
        <v>0</v>
      </c>
      <c r="X478" s="257"/>
      <c r="Y478" s="258"/>
      <c r="Z478" s="217" t="s">
        <v>31</v>
      </c>
      <c r="AA478" s="214"/>
      <c r="AB478" s="474"/>
      <c r="AC478" s="214"/>
      <c r="AD478" s="214"/>
      <c r="AE478" s="214"/>
      <c r="AF478" s="214"/>
      <c r="AG478" s="214"/>
      <c r="AH478" s="214"/>
      <c r="AI478" s="214"/>
      <c r="AJ478" s="214"/>
      <c r="AK478" s="214"/>
      <c r="AL478" s="214"/>
      <c r="AM478" s="214"/>
      <c r="AN478" s="214"/>
      <c r="AO478" s="214"/>
      <c r="AP478" s="214"/>
      <c r="AQ478" s="214"/>
      <c r="AR478" s="214"/>
      <c r="AS478" s="214"/>
      <c r="AT478" s="214"/>
      <c r="AU478" s="214"/>
      <c r="AV478" s="214"/>
      <c r="AW478" s="214"/>
      <c r="AX478" s="214"/>
      <c r="AY478" s="214"/>
      <c r="AZ478" s="214"/>
      <c r="BA478" s="214"/>
      <c r="BB478" s="214"/>
      <c r="BC478" s="214"/>
      <c r="BD478" s="214"/>
      <c r="BE478" s="214"/>
      <c r="BF478" s="214"/>
      <c r="BG478" s="214"/>
      <c r="BH478" s="214"/>
      <c r="BI478" s="214"/>
      <c r="BJ478" s="214"/>
      <c r="BK478" s="214"/>
      <c r="BL478" s="214"/>
      <c r="BM478" s="214"/>
      <c r="BN478" s="214"/>
      <c r="BO478" s="214"/>
      <c r="BP478" s="214"/>
      <c r="BQ478" s="214"/>
      <c r="BR478" s="214"/>
      <c r="BS478" s="214"/>
      <c r="BT478" s="214"/>
      <c r="BU478" s="214"/>
      <c r="BV478" s="214"/>
      <c r="BW478" s="214"/>
      <c r="BX478" s="214"/>
      <c r="BY478" s="214"/>
      <c r="BZ478" s="214"/>
      <c r="CA478" s="214"/>
    </row>
    <row r="479" spans="1:86" s="247" customFormat="1" ht="21" customHeight="1" thickTop="1" thickBot="1" x14ac:dyDescent="0.25">
      <c r="A479" s="364"/>
      <c r="B479" s="241"/>
      <c r="C479" s="276"/>
      <c r="D479" s="656" t="s">
        <v>173</v>
      </c>
      <c r="E479" s="682"/>
      <c r="F479" s="682"/>
      <c r="G479" s="682"/>
      <c r="H479" s="682"/>
      <c r="I479" s="682"/>
      <c r="J479" s="682"/>
      <c r="K479" s="682"/>
      <c r="L479" s="682"/>
      <c r="M479" s="682"/>
      <c r="N479" s="682"/>
      <c r="O479" s="682"/>
      <c r="P479" s="682"/>
      <c r="Q479" s="682"/>
      <c r="R479" s="682"/>
      <c r="S479" s="682"/>
      <c r="T479" s="691"/>
      <c r="U479" s="35">
        <f>SUM(U475:U478)</f>
        <v>0</v>
      </c>
      <c r="V479" s="362">
        <f>SUM(V475:V478)</f>
        <v>50</v>
      </c>
      <c r="W479" s="245"/>
      <c r="X479" s="267"/>
      <c r="Y479" s="277"/>
      <c r="Z479" s="217"/>
      <c r="AA479" s="278"/>
      <c r="AB479" s="474"/>
      <c r="AC479" s="278"/>
      <c r="AD479" s="278"/>
      <c r="AE479" s="278"/>
      <c r="AF479" s="278"/>
      <c r="AG479" s="278"/>
      <c r="AH479" s="278"/>
      <c r="AI479" s="278"/>
      <c r="AJ479" s="278"/>
      <c r="AK479" s="278"/>
      <c r="AL479" s="278"/>
      <c r="AM479" s="278"/>
      <c r="AN479" s="278"/>
      <c r="AO479" s="278"/>
      <c r="AP479" s="278"/>
      <c r="AQ479" s="278"/>
      <c r="AR479" s="278"/>
      <c r="AS479" s="278"/>
      <c r="AT479" s="278"/>
      <c r="AU479" s="246"/>
      <c r="AV479" s="246"/>
      <c r="AW479" s="246"/>
      <c r="AX479" s="246"/>
      <c r="AY479" s="246"/>
      <c r="AZ479" s="246"/>
      <c r="BA479" s="246"/>
      <c r="BB479" s="246"/>
      <c r="BC479" s="246"/>
      <c r="BD479" s="246"/>
      <c r="BE479" s="246"/>
      <c r="BF479" s="246"/>
      <c r="BG479" s="246"/>
      <c r="BH479" s="246"/>
      <c r="BI479" s="246"/>
      <c r="BJ479" s="246"/>
      <c r="BK479" s="246"/>
      <c r="BL479" s="246"/>
      <c r="BM479" s="246"/>
      <c r="BN479" s="246"/>
      <c r="BO479" s="246"/>
      <c r="BP479" s="246"/>
      <c r="BQ479" s="246"/>
      <c r="BR479" s="246"/>
      <c r="BS479" s="246"/>
      <c r="BT479" s="246"/>
      <c r="BU479" s="246"/>
      <c r="BV479" s="246"/>
      <c r="BW479" s="246"/>
      <c r="BX479" s="246"/>
      <c r="BY479" s="246"/>
      <c r="BZ479" s="246"/>
      <c r="CA479" s="246"/>
    </row>
    <row r="480" spans="1:86" s="247" customFormat="1" ht="21" customHeight="1" thickBot="1" x14ac:dyDescent="0.25">
      <c r="A480" s="355"/>
      <c r="B480" s="298"/>
      <c r="C480" s="268"/>
      <c r="D480" s="658"/>
      <c r="E480" s="868"/>
      <c r="F480" s="905">
        <v>20</v>
      </c>
      <c r="G480" s="669"/>
      <c r="H480" s="669"/>
      <c r="I480" s="669"/>
      <c r="J480" s="669"/>
      <c r="K480" s="669"/>
      <c r="L480" s="669"/>
      <c r="M480" s="669"/>
      <c r="N480" s="669"/>
      <c r="O480" s="669"/>
      <c r="P480" s="669"/>
      <c r="Q480" s="669"/>
      <c r="R480" s="669"/>
      <c r="S480" s="669"/>
      <c r="T480" s="669"/>
      <c r="U480" s="669"/>
      <c r="V480" s="670"/>
      <c r="W480" s="245"/>
      <c r="X480" s="266"/>
      <c r="Y480" s="258"/>
      <c r="Z480" s="217"/>
      <c r="AA480" s="246"/>
      <c r="AB480" s="474"/>
      <c r="AC480" s="246"/>
      <c r="AD480" s="246"/>
      <c r="AE480" s="246"/>
      <c r="AF480" s="246"/>
      <c r="AG480" s="246"/>
      <c r="AH480" s="246"/>
      <c r="AI480" s="246"/>
      <c r="AJ480" s="246"/>
      <c r="AK480" s="246"/>
      <c r="AL480" s="246"/>
      <c r="AM480" s="246"/>
      <c r="AN480" s="246"/>
      <c r="AO480" s="246"/>
      <c r="AP480" s="246"/>
      <c r="AQ480" s="246"/>
      <c r="AR480" s="246"/>
      <c r="AS480" s="246"/>
      <c r="AT480" s="246"/>
      <c r="AU480" s="246"/>
      <c r="AV480" s="246"/>
      <c r="AW480" s="246"/>
      <c r="AX480" s="246"/>
      <c r="AY480" s="246"/>
      <c r="AZ480" s="246"/>
      <c r="BA480" s="246"/>
      <c r="BB480" s="246"/>
      <c r="BC480" s="246"/>
      <c r="BD480" s="246"/>
      <c r="BE480" s="246"/>
      <c r="BF480" s="246"/>
      <c r="BG480" s="246"/>
      <c r="BH480" s="246"/>
      <c r="BI480" s="246"/>
      <c r="BJ480" s="246"/>
      <c r="BK480" s="246"/>
      <c r="BL480" s="246"/>
      <c r="BM480" s="246"/>
      <c r="BN480" s="246"/>
      <c r="BO480" s="246"/>
      <c r="BP480" s="246"/>
      <c r="BQ480" s="246"/>
      <c r="BR480" s="246"/>
      <c r="BS480" s="246"/>
      <c r="BT480" s="246"/>
      <c r="BU480" s="246"/>
      <c r="BV480" s="246"/>
      <c r="BW480" s="246"/>
      <c r="BX480" s="246"/>
      <c r="BY480" s="246"/>
      <c r="BZ480" s="246"/>
      <c r="CA480" s="246"/>
    </row>
    <row r="481" spans="1:93" ht="30" customHeight="1" thickBot="1" x14ac:dyDescent="0.25">
      <c r="A481" s="353"/>
      <c r="B481" s="252" t="s">
        <v>58</v>
      </c>
      <c r="C481" s="179" t="s">
        <v>611</v>
      </c>
      <c r="D481" s="42" t="s">
        <v>395</v>
      </c>
      <c r="E481" s="54"/>
      <c r="F481" s="43" t="s">
        <v>395</v>
      </c>
      <c r="G481" s="67"/>
      <c r="H481" s="42"/>
      <c r="I481" s="54"/>
      <c r="J481" s="43"/>
      <c r="K481" s="67"/>
      <c r="L481" s="42" t="s">
        <v>395</v>
      </c>
      <c r="M481" s="54"/>
      <c r="N481" s="43"/>
      <c r="O481" s="67"/>
      <c r="P481" s="42"/>
      <c r="Q481" s="54"/>
      <c r="R481" s="43"/>
      <c r="S481" s="54"/>
      <c r="T481" s="378"/>
      <c r="U481" s="302"/>
      <c r="V481" s="195"/>
      <c r="X481" s="197"/>
      <c r="Z481" s="217"/>
    </row>
    <row r="482" spans="1:93" ht="45" customHeight="1" x14ac:dyDescent="0.2">
      <c r="A482" s="364"/>
      <c r="B482" s="241" t="s">
        <v>57</v>
      </c>
      <c r="C482" s="126" t="s">
        <v>301</v>
      </c>
      <c r="D482" s="639"/>
      <c r="E482" s="663"/>
      <c r="F482" s="639"/>
      <c r="G482" s="663"/>
      <c r="H482" s="639"/>
      <c r="I482" s="663"/>
      <c r="J482" s="639"/>
      <c r="K482" s="663"/>
      <c r="L482" s="639"/>
      <c r="M482" s="663"/>
      <c r="N482" s="639"/>
      <c r="O482" s="663"/>
      <c r="P482" s="639"/>
      <c r="Q482" s="663"/>
      <c r="R482" s="639"/>
      <c r="S482" s="663"/>
      <c r="T482" s="190"/>
      <c r="U482" s="112">
        <f t="shared" ref="U482:U485" si="56">IF(OR(D482="s",F482="s",H482="s",J482="s",L482="s",N482="s",P482="s",R482="s"), 0, IF(OR(D482="a",F482="a",H482="a",J482="a",L482="a",N482="a",P482="a",R482="a"),V482,0))</f>
        <v>0</v>
      </c>
      <c r="V482" s="361">
        <v>10</v>
      </c>
      <c r="W482" s="77">
        <f>COUNTIF(D482:S482,"a")+COUNTIF(D482:S482,"s")</f>
        <v>0</v>
      </c>
      <c r="X482" s="120"/>
      <c r="Z482" s="217" t="s">
        <v>31</v>
      </c>
    </row>
    <row r="483" spans="1:93" ht="27.95" customHeight="1" x14ac:dyDescent="0.2">
      <c r="A483" s="364"/>
      <c r="B483" s="241" t="s">
        <v>56</v>
      </c>
      <c r="C483" s="126" t="s">
        <v>5</v>
      </c>
      <c r="D483" s="639"/>
      <c r="E483" s="663"/>
      <c r="F483" s="639"/>
      <c r="G483" s="663"/>
      <c r="H483" s="639"/>
      <c r="I483" s="663"/>
      <c r="J483" s="639"/>
      <c r="K483" s="663"/>
      <c r="L483" s="639"/>
      <c r="M483" s="663"/>
      <c r="N483" s="639"/>
      <c r="O483" s="663"/>
      <c r="P483" s="639"/>
      <c r="Q483" s="663"/>
      <c r="R483" s="639"/>
      <c r="S483" s="663"/>
      <c r="T483" s="190"/>
      <c r="U483" s="112">
        <f t="shared" si="56"/>
        <v>0</v>
      </c>
      <c r="V483" s="361">
        <v>10</v>
      </c>
      <c r="W483" s="77">
        <f>COUNTIF(D483:S483,"a")+COUNTIF(D483:S483,"s")</f>
        <v>0</v>
      </c>
      <c r="X483" s="120"/>
      <c r="Z483" s="217" t="s">
        <v>31</v>
      </c>
    </row>
    <row r="484" spans="1:93" ht="27.95" customHeight="1" x14ac:dyDescent="0.2">
      <c r="A484" s="364"/>
      <c r="B484" s="241" t="s">
        <v>55</v>
      </c>
      <c r="C484" s="126" t="s">
        <v>193</v>
      </c>
      <c r="D484" s="639"/>
      <c r="E484" s="663"/>
      <c r="F484" s="639"/>
      <c r="G484" s="663"/>
      <c r="H484" s="639"/>
      <c r="I484" s="663"/>
      <c r="J484" s="639"/>
      <c r="K484" s="663"/>
      <c r="L484" s="639"/>
      <c r="M484" s="663"/>
      <c r="N484" s="639"/>
      <c r="O484" s="663"/>
      <c r="P484" s="639"/>
      <c r="Q484" s="663"/>
      <c r="R484" s="639"/>
      <c r="S484" s="663"/>
      <c r="T484" s="190"/>
      <c r="U484" s="112">
        <f t="shared" si="56"/>
        <v>0</v>
      </c>
      <c r="V484" s="365">
        <v>20</v>
      </c>
      <c r="W484" s="77">
        <f>COUNTIF(D484:S484,"a")+COUNTIF(D484:S484,"s")</f>
        <v>0</v>
      </c>
      <c r="X484" s="120"/>
      <c r="Z484" s="217" t="s">
        <v>31</v>
      </c>
    </row>
    <row r="485" spans="1:93" ht="27.95" customHeight="1" thickBot="1" x14ac:dyDescent="0.25">
      <c r="A485" s="364"/>
      <c r="B485" s="241" t="s">
        <v>180</v>
      </c>
      <c r="C485" s="126" t="s">
        <v>1036</v>
      </c>
      <c r="D485" s="642"/>
      <c r="E485" s="652"/>
      <c r="F485" s="642"/>
      <c r="G485" s="652"/>
      <c r="H485" s="642"/>
      <c r="I485" s="652"/>
      <c r="J485" s="642"/>
      <c r="K485" s="652"/>
      <c r="L485" s="642"/>
      <c r="M485" s="652"/>
      <c r="N485" s="642"/>
      <c r="O485" s="652"/>
      <c r="P485" s="642"/>
      <c r="Q485" s="652"/>
      <c r="R485" s="642"/>
      <c r="S485" s="652"/>
      <c r="T485" s="190"/>
      <c r="U485" s="116">
        <f t="shared" si="56"/>
        <v>0</v>
      </c>
      <c r="V485" s="365">
        <v>15</v>
      </c>
      <c r="W485" s="77">
        <f>COUNTIF(D485:S485,"a")+COUNTIF(D485:S485,"s")</f>
        <v>0</v>
      </c>
      <c r="X485" s="257"/>
      <c r="Y485" s="277"/>
      <c r="Z485" s="217"/>
      <c r="AA485" s="215"/>
      <c r="AC485" s="215"/>
      <c r="AD485" s="215"/>
      <c r="AE485" s="215"/>
      <c r="AF485" s="215"/>
      <c r="AG485" s="215"/>
      <c r="AH485" s="215"/>
      <c r="AI485" s="215"/>
      <c r="AJ485" s="215"/>
      <c r="AK485" s="215"/>
      <c r="AL485" s="215"/>
      <c r="AM485" s="215"/>
      <c r="AN485" s="215"/>
      <c r="AO485" s="215"/>
      <c r="AP485" s="215"/>
      <c r="AQ485" s="215"/>
      <c r="AR485" s="215"/>
      <c r="AS485" s="215"/>
      <c r="AT485" s="215"/>
      <c r="CB485" s="1"/>
      <c r="CC485" s="1"/>
      <c r="CD485" s="1"/>
      <c r="CE485" s="1"/>
      <c r="CF485" s="1"/>
      <c r="CG485" s="1"/>
      <c r="CH485" s="1"/>
      <c r="CI485" s="1"/>
      <c r="CJ485" s="1"/>
      <c r="CK485" s="1"/>
      <c r="CL485" s="1"/>
      <c r="CM485" s="1"/>
      <c r="CN485" s="1"/>
      <c r="CO485" s="1"/>
    </row>
    <row r="486" spans="1:93" ht="21" customHeight="1" thickTop="1" thickBot="1" x14ac:dyDescent="0.25">
      <c r="A486" s="364"/>
      <c r="B486" s="241"/>
      <c r="C486" s="126"/>
      <c r="D486" s="656" t="s">
        <v>173</v>
      </c>
      <c r="E486" s="682"/>
      <c r="F486" s="682"/>
      <c r="G486" s="682"/>
      <c r="H486" s="682"/>
      <c r="I486" s="682"/>
      <c r="J486" s="682"/>
      <c r="K486" s="682"/>
      <c r="L486" s="682"/>
      <c r="M486" s="682"/>
      <c r="N486" s="682"/>
      <c r="O486" s="682"/>
      <c r="P486" s="682"/>
      <c r="Q486" s="682"/>
      <c r="R486" s="682"/>
      <c r="S486" s="682"/>
      <c r="T486" s="691"/>
      <c r="U486" s="35">
        <f>SUM(U482:U485)</f>
        <v>0</v>
      </c>
      <c r="V486" s="362">
        <f>SUM(V482:V485)</f>
        <v>55</v>
      </c>
      <c r="X486" s="266"/>
      <c r="Y486" s="277"/>
      <c r="Z486" s="217"/>
      <c r="AA486" s="215"/>
      <c r="AC486" s="215"/>
      <c r="AD486" s="215"/>
      <c r="AE486" s="215"/>
      <c r="AF486" s="215"/>
      <c r="AG486" s="215"/>
      <c r="AH486" s="215"/>
      <c r="AI486" s="215"/>
      <c r="AJ486" s="215"/>
      <c r="AK486" s="215"/>
      <c r="AL486" s="215"/>
      <c r="AM486" s="215"/>
      <c r="AN486" s="215"/>
      <c r="AO486" s="215"/>
      <c r="AP486" s="215"/>
      <c r="AQ486" s="215"/>
      <c r="AR486" s="215"/>
      <c r="AS486" s="215"/>
      <c r="AT486" s="215"/>
      <c r="CB486" s="1"/>
      <c r="CC486" s="1"/>
      <c r="CD486" s="1"/>
      <c r="CE486" s="1"/>
      <c r="CF486" s="1"/>
      <c r="CG486" s="1"/>
      <c r="CH486" s="1"/>
      <c r="CI486" s="1"/>
      <c r="CJ486" s="1"/>
      <c r="CK486" s="1"/>
      <c r="CL486" s="1"/>
      <c r="CM486" s="1"/>
      <c r="CN486" s="1"/>
      <c r="CO486" s="1"/>
    </row>
    <row r="487" spans="1:93" ht="21" customHeight="1" thickBot="1" x14ac:dyDescent="0.25">
      <c r="A487" s="364"/>
      <c r="B487" s="240"/>
      <c r="C487" s="146"/>
      <c r="D487" s="658"/>
      <c r="E487" s="868"/>
      <c r="F487" s="922">
        <v>35</v>
      </c>
      <c r="G487" s="669"/>
      <c r="H487" s="669"/>
      <c r="I487" s="669"/>
      <c r="J487" s="669"/>
      <c r="K487" s="669"/>
      <c r="L487" s="669"/>
      <c r="M487" s="669"/>
      <c r="N487" s="669"/>
      <c r="O487" s="669"/>
      <c r="P487" s="669"/>
      <c r="Q487" s="669"/>
      <c r="R487" s="669"/>
      <c r="S487" s="669"/>
      <c r="T487" s="669"/>
      <c r="U487" s="669"/>
      <c r="V487" s="670"/>
      <c r="X487" s="266"/>
      <c r="Y487" s="258"/>
      <c r="Z487" s="217"/>
      <c r="CB487" s="1"/>
      <c r="CC487" s="1"/>
      <c r="CD487" s="1"/>
      <c r="CE487" s="1"/>
      <c r="CF487" s="1"/>
      <c r="CG487" s="1"/>
      <c r="CH487" s="1"/>
      <c r="CI487" s="1"/>
      <c r="CJ487" s="1"/>
      <c r="CK487" s="1"/>
      <c r="CL487" s="1"/>
      <c r="CM487" s="1"/>
      <c r="CN487" s="1"/>
      <c r="CO487" s="1"/>
    </row>
    <row r="488" spans="1:93" ht="30" customHeight="1" thickBot="1" x14ac:dyDescent="0.25">
      <c r="A488" s="370"/>
      <c r="B488" s="237" t="s">
        <v>157</v>
      </c>
      <c r="C488" s="158" t="s">
        <v>309</v>
      </c>
      <c r="D488" s="37" t="s">
        <v>395</v>
      </c>
      <c r="E488" s="40"/>
      <c r="F488" s="38" t="s">
        <v>395</v>
      </c>
      <c r="G488" s="41"/>
      <c r="H488" s="37"/>
      <c r="I488" s="40"/>
      <c r="J488" s="39"/>
      <c r="K488" s="41"/>
      <c r="L488" s="37" t="s">
        <v>395</v>
      </c>
      <c r="M488" s="40"/>
      <c r="N488" s="38"/>
      <c r="O488" s="47"/>
      <c r="P488" s="44"/>
      <c r="Q488" s="45"/>
      <c r="R488" s="44"/>
      <c r="S488" s="45"/>
      <c r="T488" s="70"/>
      <c r="U488" s="48"/>
      <c r="V488" s="358"/>
      <c r="Z488" s="217"/>
    </row>
    <row r="489" spans="1:93" ht="27.95" customHeight="1" thickBot="1" x14ac:dyDescent="0.25">
      <c r="A489" s="370"/>
      <c r="B489" s="283" t="s">
        <v>399</v>
      </c>
      <c r="C489" s="141" t="s">
        <v>79</v>
      </c>
      <c r="D489" s="696"/>
      <c r="E489" s="696"/>
      <c r="F489" s="696"/>
      <c r="G489" s="696"/>
      <c r="H489" s="696"/>
      <c r="I489" s="696"/>
      <c r="J489" s="696"/>
      <c r="K489" s="696"/>
      <c r="L489" s="696"/>
      <c r="M489" s="696"/>
      <c r="N489" s="696"/>
      <c r="O489" s="696"/>
      <c r="P489" s="696"/>
      <c r="Q489" s="696"/>
      <c r="R489" s="696"/>
      <c r="S489" s="696"/>
      <c r="T489" s="119"/>
      <c r="U489" s="112">
        <f>IF(OR(D489="s",F489="s",H489="s",J489="s",L489="s",N489="s",P489="s",R489="s"), 0, IF(OR(D489="a",F489="a",H489="a",J489="a",L489="a",N489="a",P489="a",R489="a"),V489,0))</f>
        <v>0</v>
      </c>
      <c r="V489" s="363">
        <v>10</v>
      </c>
      <c r="W489" s="76">
        <f>COUNTIF(D489:S489,"a")+COUNTIF(D489:S489,"s")</f>
        <v>0</v>
      </c>
      <c r="X489" s="120"/>
      <c r="Z489" s="217" t="s">
        <v>31</v>
      </c>
    </row>
    <row r="490" spans="1:93" s="11" customFormat="1" ht="27.95" customHeight="1" thickBot="1" x14ac:dyDescent="0.25">
      <c r="A490" s="370"/>
      <c r="B490" s="282" t="s">
        <v>80</v>
      </c>
      <c r="C490" s="139" t="s">
        <v>81</v>
      </c>
      <c r="D490" s="704"/>
      <c r="E490" s="704"/>
      <c r="F490" s="704"/>
      <c r="G490" s="704"/>
      <c r="H490" s="704"/>
      <c r="I490" s="704"/>
      <c r="J490" s="704"/>
      <c r="K490" s="704"/>
      <c r="L490" s="704"/>
      <c r="M490" s="704"/>
      <c r="N490" s="704"/>
      <c r="O490" s="704"/>
      <c r="P490" s="704"/>
      <c r="Q490" s="704"/>
      <c r="R490" s="704"/>
      <c r="S490" s="704"/>
      <c r="T490" s="119"/>
      <c r="U490" s="112">
        <f>IF(OR(D490="s",F490="s",H490="s",J490="s",L490="s",N490="s",P490="s",R490="s"), 0, IF(OR(D490="a",F490="a",H490="a",J490="a",L490="a",N490="a",P490="a",R490="a"),V490,0))</f>
        <v>0</v>
      </c>
      <c r="V490" s="361">
        <v>10</v>
      </c>
      <c r="W490" s="76">
        <f>COUNTIF(D490:S490,"a")+COUNTIF(D490:S490,"s")</f>
        <v>0</v>
      </c>
      <c r="X490" s="120"/>
      <c r="Y490" s="214"/>
      <c r="Z490" s="217" t="s">
        <v>31</v>
      </c>
      <c r="AA490" s="214"/>
      <c r="AB490" s="474"/>
      <c r="AC490" s="214"/>
      <c r="AD490" s="214"/>
      <c r="AE490" s="214"/>
      <c r="AF490" s="214"/>
      <c r="AG490" s="214"/>
      <c r="AH490" s="214"/>
      <c r="AI490" s="214"/>
      <c r="AJ490" s="214"/>
      <c r="AK490" s="214"/>
      <c r="AL490" s="214"/>
      <c r="AM490" s="214"/>
      <c r="AN490" s="214"/>
      <c r="AO490" s="214"/>
      <c r="AP490" s="214"/>
      <c r="AQ490" s="214"/>
      <c r="AR490" s="214"/>
      <c r="AS490" s="214"/>
      <c r="AT490" s="214"/>
      <c r="AU490" s="214"/>
      <c r="AV490" s="214"/>
      <c r="AW490" s="214"/>
      <c r="AX490" s="214"/>
      <c r="AY490" s="218"/>
      <c r="AZ490" s="218"/>
      <c r="BA490" s="218"/>
      <c r="BB490" s="218"/>
      <c r="BC490" s="218"/>
      <c r="BD490" s="218"/>
      <c r="BE490" s="218"/>
      <c r="BF490" s="218"/>
      <c r="BG490" s="218"/>
      <c r="BH490" s="218"/>
      <c r="BI490" s="218"/>
      <c r="BJ490" s="218"/>
      <c r="BK490" s="218"/>
      <c r="BL490" s="218"/>
      <c r="BM490" s="218"/>
      <c r="BN490" s="218"/>
      <c r="BO490" s="218"/>
      <c r="BP490" s="218"/>
      <c r="BQ490" s="218"/>
      <c r="BR490" s="218"/>
      <c r="BS490" s="218"/>
      <c r="BT490" s="218"/>
      <c r="BU490" s="218"/>
      <c r="BV490" s="218"/>
      <c r="BW490" s="218"/>
      <c r="BX490" s="218"/>
      <c r="BY490" s="218"/>
      <c r="BZ490" s="218"/>
      <c r="CA490" s="218"/>
      <c r="CB490" s="218"/>
      <c r="CC490" s="218"/>
      <c r="CD490" s="218"/>
      <c r="CE490" s="218"/>
      <c r="CF490" s="218"/>
      <c r="CG490" s="218"/>
      <c r="CH490" s="218"/>
      <c r="CI490" s="218"/>
      <c r="CJ490" s="218"/>
      <c r="CK490" s="218"/>
      <c r="CL490" s="218"/>
      <c r="CM490" s="218"/>
      <c r="CN490" s="218"/>
      <c r="CO490" s="218"/>
    </row>
    <row r="491" spans="1:93" ht="27.95" customHeight="1" x14ac:dyDescent="0.2">
      <c r="A491" s="370"/>
      <c r="B491" s="282" t="s">
        <v>205</v>
      </c>
      <c r="C491" s="140" t="s">
        <v>206</v>
      </c>
      <c r="D491" s="704"/>
      <c r="E491" s="704"/>
      <c r="F491" s="704"/>
      <c r="G491" s="704"/>
      <c r="H491" s="704"/>
      <c r="I491" s="704"/>
      <c r="J491" s="704"/>
      <c r="K491" s="704"/>
      <c r="L491" s="704"/>
      <c r="M491" s="704"/>
      <c r="N491" s="704"/>
      <c r="O491" s="704"/>
      <c r="P491" s="704"/>
      <c r="Q491" s="704"/>
      <c r="R491" s="704"/>
      <c r="S491" s="704"/>
      <c r="T491" s="119"/>
      <c r="U491" s="112">
        <f>IF(OR(D491="s",F491="s",H491="s",J491="s",L491="s",N491="s",P491="s",R491="s"), 0, IF(OR(D491="a",F491="a",H491="a",J491="a",L491="a",N491="a",P491="a",R491="a"),V491,0))</f>
        <v>0</v>
      </c>
      <c r="V491" s="361">
        <v>10</v>
      </c>
      <c r="W491" s="76">
        <f>COUNTIF(D491:S491,"a")+COUNTIF(D491:S491,"s")</f>
        <v>0</v>
      </c>
      <c r="X491" s="120"/>
      <c r="Z491" s="217" t="s">
        <v>31</v>
      </c>
    </row>
    <row r="492" spans="1:93" ht="27.95" customHeight="1" thickBot="1" x14ac:dyDescent="0.25">
      <c r="A492" s="370"/>
      <c r="B492" s="282" t="s">
        <v>207</v>
      </c>
      <c r="C492" s="140" t="s">
        <v>67</v>
      </c>
      <c r="D492" s="680"/>
      <c r="E492" s="680"/>
      <c r="F492" s="680"/>
      <c r="G492" s="680"/>
      <c r="H492" s="680"/>
      <c r="I492" s="680"/>
      <c r="J492" s="680"/>
      <c r="K492" s="680"/>
      <c r="L492" s="680"/>
      <c r="M492" s="680"/>
      <c r="N492" s="680"/>
      <c r="O492" s="680"/>
      <c r="P492" s="680"/>
      <c r="Q492" s="680"/>
      <c r="R492" s="680"/>
      <c r="S492" s="680"/>
      <c r="T492" s="119"/>
      <c r="U492" s="112">
        <f>IF(OR(D492="s",F492="s",H492="s",J492="s",L492="s",N492="s",P492="s",R492="s"), 0, IF(OR(D492="a",F492="a",H492="a",J492="a",L492="a",N492="a",P492="a",R492="a"),V492,0))</f>
        <v>0</v>
      </c>
      <c r="V492" s="361">
        <v>10</v>
      </c>
      <c r="W492" s="76">
        <f>COUNTIF(D492:S492,"a")+COUNTIF(D492:S492,"s")</f>
        <v>0</v>
      </c>
      <c r="X492" s="120"/>
      <c r="Z492" s="217" t="s">
        <v>31</v>
      </c>
    </row>
    <row r="493" spans="1:93" ht="21.6" customHeight="1" thickTop="1" thickBot="1" x14ac:dyDescent="0.25">
      <c r="A493" s="367"/>
      <c r="B493" s="299"/>
      <c r="C493" s="12"/>
      <c r="D493" s="656" t="s">
        <v>173</v>
      </c>
      <c r="E493" s="682"/>
      <c r="F493" s="682"/>
      <c r="G493" s="682"/>
      <c r="H493" s="682"/>
      <c r="I493" s="682"/>
      <c r="J493" s="682"/>
      <c r="K493" s="682"/>
      <c r="L493" s="682"/>
      <c r="M493" s="682"/>
      <c r="N493" s="682"/>
      <c r="O493" s="682"/>
      <c r="P493" s="682"/>
      <c r="Q493" s="682"/>
      <c r="R493" s="682"/>
      <c r="S493" s="682"/>
      <c r="T493" s="675"/>
      <c r="U493" s="35">
        <f>SUM(U489:U492)</f>
        <v>0</v>
      </c>
      <c r="V493" s="362">
        <f>SUM(V489:V492)</f>
        <v>40</v>
      </c>
      <c r="Z493" s="217"/>
    </row>
    <row r="494" spans="1:93" ht="21" customHeight="1" thickBot="1" x14ac:dyDescent="0.25">
      <c r="A494" s="377"/>
      <c r="B494" s="479"/>
      <c r="C494" s="480"/>
      <c r="D494" s="658"/>
      <c r="E494" s="868"/>
      <c r="F494" s="926">
        <v>40</v>
      </c>
      <c r="G494" s="669"/>
      <c r="H494" s="669"/>
      <c r="I494" s="669"/>
      <c r="J494" s="669"/>
      <c r="K494" s="669"/>
      <c r="L494" s="669"/>
      <c r="M494" s="669"/>
      <c r="N494" s="669"/>
      <c r="O494" s="669"/>
      <c r="P494" s="669"/>
      <c r="Q494" s="669"/>
      <c r="R494" s="669"/>
      <c r="S494" s="669"/>
      <c r="T494" s="669"/>
      <c r="U494" s="669"/>
      <c r="V494" s="670"/>
      <c r="Z494" s="217"/>
    </row>
    <row r="495" spans="1:93" ht="33" customHeight="1" thickBot="1" x14ac:dyDescent="0.25">
      <c r="A495" s="357"/>
      <c r="B495" s="308" t="s">
        <v>59</v>
      </c>
      <c r="C495" s="920" t="s">
        <v>242</v>
      </c>
      <c r="D495" s="920"/>
      <c r="E495" s="920"/>
      <c r="F495" s="920"/>
      <c r="G495" s="920"/>
      <c r="H495" s="920"/>
      <c r="I495" s="920"/>
      <c r="J495" s="920"/>
      <c r="K495" s="920"/>
      <c r="L495" s="920"/>
      <c r="M495" s="920"/>
      <c r="N495" s="920"/>
      <c r="O495" s="920"/>
      <c r="P495" s="920"/>
      <c r="Q495" s="920"/>
      <c r="R495" s="920"/>
      <c r="S495" s="920"/>
      <c r="T495" s="920"/>
      <c r="U495" s="920"/>
      <c r="V495" s="921"/>
      <c r="Z495" s="217"/>
    </row>
    <row r="496" spans="1:93" ht="30" customHeight="1" thickBot="1" x14ac:dyDescent="0.25">
      <c r="A496" s="367"/>
      <c r="B496" s="237" t="s">
        <v>60</v>
      </c>
      <c r="C496" s="158" t="s">
        <v>402</v>
      </c>
      <c r="D496" s="37" t="s">
        <v>395</v>
      </c>
      <c r="E496" s="40"/>
      <c r="F496" s="38"/>
      <c r="G496" s="41"/>
      <c r="H496" s="37"/>
      <c r="I496" s="40"/>
      <c r="J496" s="38"/>
      <c r="K496" s="41"/>
      <c r="L496" s="37" t="s">
        <v>395</v>
      </c>
      <c r="M496" s="40"/>
      <c r="N496" s="38"/>
      <c r="O496" s="57"/>
      <c r="P496" s="56"/>
      <c r="Q496" s="58"/>
      <c r="R496" s="59"/>
      <c r="S496" s="57"/>
      <c r="T496" s="73"/>
      <c r="U496" s="61"/>
      <c r="V496" s="61"/>
      <c r="Z496" s="217"/>
    </row>
    <row r="497" spans="1:86" s="1" customFormat="1" ht="27.95" customHeight="1" x14ac:dyDescent="0.2">
      <c r="A497" s="364"/>
      <c r="B497" s="249" t="s">
        <v>282</v>
      </c>
      <c r="C497" s="122" t="s">
        <v>465</v>
      </c>
      <c r="D497" s="639"/>
      <c r="E497" s="663"/>
      <c r="F497" s="639"/>
      <c r="G497" s="663"/>
      <c r="H497" s="639"/>
      <c r="I497" s="663"/>
      <c r="J497" s="639"/>
      <c r="K497" s="663"/>
      <c r="L497" s="639"/>
      <c r="M497" s="663"/>
      <c r="N497" s="639"/>
      <c r="O497" s="663"/>
      <c r="P497" s="639"/>
      <c r="Q497" s="663"/>
      <c r="R497" s="639"/>
      <c r="S497" s="663"/>
      <c r="T497" s="190"/>
      <c r="U497" s="111">
        <f t="shared" ref="U497:U502" si="57">IF(OR(D497="s",F497="s",H497="s",J497="s",L497="s",N497="s",P497="s",R497="s"), 0, IF(OR(D497="a",F497="a",H497="a",J497="a",L497="a",N497="a",P497="a",R497="a"),V497,0))</f>
        <v>0</v>
      </c>
      <c r="V497" s="363">
        <v>10</v>
      </c>
      <c r="W497" s="77">
        <f t="shared" ref="W497:W502" si="58">COUNTIF(D497:S497,"a")+COUNTIF(D497:S497,"s")</f>
        <v>0</v>
      </c>
      <c r="X497" s="243"/>
      <c r="Y497" s="215"/>
      <c r="Z497" s="217"/>
      <c r="AA497" s="215"/>
      <c r="AB497" s="474"/>
      <c r="AC497" s="215"/>
      <c r="AD497" s="215"/>
      <c r="AE497" s="215"/>
      <c r="AF497" s="215"/>
      <c r="AG497" s="215"/>
      <c r="AH497" s="215"/>
      <c r="AI497" s="215"/>
      <c r="AJ497" s="215"/>
      <c r="AK497" s="215"/>
      <c r="AL497" s="215"/>
      <c r="AM497" s="215"/>
      <c r="AN497" s="215"/>
      <c r="AO497" s="215"/>
      <c r="AP497" s="215"/>
      <c r="AQ497" s="215"/>
      <c r="AR497" s="215"/>
      <c r="AS497" s="215"/>
      <c r="AT497" s="215"/>
      <c r="AU497" s="214"/>
      <c r="AV497" s="214"/>
      <c r="AW497" s="214"/>
      <c r="AX497" s="214"/>
      <c r="AY497" s="214"/>
      <c r="AZ497" s="214"/>
      <c r="BA497" s="214"/>
      <c r="BB497" s="214"/>
      <c r="BC497" s="214"/>
      <c r="BD497" s="214"/>
      <c r="BE497" s="214"/>
      <c r="BF497" s="214"/>
      <c r="BG497" s="214"/>
      <c r="BH497" s="214"/>
      <c r="BI497" s="214"/>
      <c r="BJ497" s="214"/>
      <c r="BK497" s="214"/>
      <c r="BL497" s="214"/>
      <c r="BM497" s="214"/>
      <c r="BN497" s="214"/>
      <c r="BO497" s="214"/>
      <c r="BP497" s="214"/>
      <c r="BQ497" s="214"/>
      <c r="BR497" s="214"/>
      <c r="BS497" s="214"/>
      <c r="BT497" s="214"/>
      <c r="BU497" s="214"/>
      <c r="BV497" s="214"/>
      <c r="BW497" s="214"/>
      <c r="BX497" s="214"/>
      <c r="BY497" s="214"/>
      <c r="BZ497" s="214"/>
      <c r="CA497" s="214"/>
      <c r="CB497" s="214"/>
      <c r="CC497" s="214"/>
      <c r="CD497" s="214"/>
      <c r="CE497" s="214"/>
      <c r="CF497" s="214"/>
      <c r="CG497" s="214"/>
      <c r="CH497" s="214"/>
    </row>
    <row r="498" spans="1:86" s="1" customFormat="1" ht="27.95" customHeight="1" x14ac:dyDescent="0.2">
      <c r="A498" s="364"/>
      <c r="B498" s="241" t="s">
        <v>457</v>
      </c>
      <c r="C498" s="126" t="s">
        <v>466</v>
      </c>
      <c r="D498" s="639"/>
      <c r="E498" s="663"/>
      <c r="F498" s="639"/>
      <c r="G498" s="663"/>
      <c r="H498" s="639"/>
      <c r="I498" s="663"/>
      <c r="J498" s="639"/>
      <c r="K498" s="663"/>
      <c r="L498" s="639"/>
      <c r="M498" s="663"/>
      <c r="N498" s="639"/>
      <c r="O498" s="663"/>
      <c r="P498" s="639"/>
      <c r="Q498" s="663"/>
      <c r="R498" s="639"/>
      <c r="S498" s="663"/>
      <c r="T498" s="190"/>
      <c r="U498" s="112">
        <f t="shared" si="57"/>
        <v>0</v>
      </c>
      <c r="V498" s="361">
        <v>10</v>
      </c>
      <c r="W498" s="77">
        <f t="shared" si="58"/>
        <v>0</v>
      </c>
      <c r="X498" s="257"/>
      <c r="Y498" s="277"/>
      <c r="Z498" s="217"/>
      <c r="AA498" s="215"/>
      <c r="AB498" s="474"/>
      <c r="AC498" s="215"/>
      <c r="AD498" s="215"/>
      <c r="AE498" s="215"/>
      <c r="AF498" s="215"/>
      <c r="AG498" s="215"/>
      <c r="AH498" s="215"/>
      <c r="AI498" s="215"/>
      <c r="AJ498" s="215"/>
      <c r="AK498" s="215"/>
      <c r="AL498" s="215"/>
      <c r="AM498" s="215"/>
      <c r="AN498" s="215"/>
      <c r="AO498" s="215"/>
      <c r="AP498" s="215"/>
      <c r="AQ498" s="215"/>
      <c r="AR498" s="215"/>
      <c r="AS498" s="215"/>
      <c r="AT498" s="215"/>
      <c r="AU498" s="214"/>
      <c r="AV498" s="214"/>
      <c r="AW498" s="214"/>
      <c r="AX498" s="214"/>
      <c r="AY498" s="214"/>
      <c r="AZ498" s="214"/>
      <c r="BA498" s="214"/>
      <c r="BB498" s="214"/>
      <c r="BC498" s="214"/>
      <c r="BD498" s="214"/>
      <c r="BE498" s="214"/>
      <c r="BF498" s="214"/>
      <c r="BG498" s="214"/>
      <c r="BH498" s="214"/>
      <c r="BI498" s="214"/>
      <c r="BJ498" s="214"/>
      <c r="BK498" s="214"/>
      <c r="BL498" s="214"/>
      <c r="BM498" s="214"/>
      <c r="BN498" s="214"/>
      <c r="BO498" s="214"/>
      <c r="BP498" s="214"/>
      <c r="BQ498" s="214"/>
      <c r="BR498" s="214"/>
      <c r="BS498" s="214"/>
      <c r="BT498" s="214"/>
      <c r="BU498" s="214"/>
      <c r="BV498" s="214"/>
      <c r="BW498" s="214"/>
      <c r="BX498" s="214"/>
      <c r="BY498" s="214"/>
      <c r="BZ498" s="214"/>
      <c r="CA498" s="214"/>
      <c r="CB498" s="214"/>
      <c r="CC498" s="214"/>
      <c r="CD498" s="214"/>
      <c r="CE498" s="214"/>
      <c r="CF498" s="214"/>
      <c r="CG498" s="214"/>
      <c r="CH498" s="214"/>
    </row>
    <row r="499" spans="1:86" s="1" customFormat="1" ht="27.95" customHeight="1" x14ac:dyDescent="0.2">
      <c r="A499" s="364"/>
      <c r="B499" s="241" t="s">
        <v>283</v>
      </c>
      <c r="C499" s="126" t="s">
        <v>467</v>
      </c>
      <c r="D499" s="639"/>
      <c r="E499" s="663"/>
      <c r="F499" s="639"/>
      <c r="G499" s="663"/>
      <c r="H499" s="639"/>
      <c r="I499" s="663"/>
      <c r="J499" s="639"/>
      <c r="K499" s="663"/>
      <c r="L499" s="639"/>
      <c r="M499" s="663"/>
      <c r="N499" s="639"/>
      <c r="O499" s="663"/>
      <c r="P499" s="639"/>
      <c r="Q499" s="663"/>
      <c r="R499" s="639"/>
      <c r="S499" s="663"/>
      <c r="T499" s="190"/>
      <c r="U499" s="112">
        <f t="shared" si="57"/>
        <v>0</v>
      </c>
      <c r="V499" s="361">
        <v>10</v>
      </c>
      <c r="W499" s="77">
        <f t="shared" si="58"/>
        <v>0</v>
      </c>
      <c r="X499" s="243"/>
      <c r="Y499" s="215"/>
      <c r="Z499" s="217" t="s">
        <v>31</v>
      </c>
      <c r="AA499" s="215"/>
      <c r="AB499" s="474"/>
      <c r="AC499" s="215"/>
      <c r="AD499" s="215"/>
      <c r="AE499" s="215"/>
      <c r="AF499" s="215"/>
      <c r="AG499" s="215"/>
      <c r="AH499" s="215"/>
      <c r="AI499" s="215"/>
      <c r="AJ499" s="215"/>
      <c r="AK499" s="215"/>
      <c r="AL499" s="215"/>
      <c r="AM499" s="215"/>
      <c r="AN499" s="215"/>
      <c r="AO499" s="215"/>
      <c r="AP499" s="215"/>
      <c r="AQ499" s="215"/>
      <c r="AR499" s="215"/>
      <c r="AS499" s="215"/>
      <c r="AT499" s="215"/>
      <c r="AU499" s="214"/>
      <c r="AV499" s="214"/>
      <c r="AW499" s="214"/>
      <c r="AX499" s="214"/>
      <c r="AY499" s="214"/>
      <c r="AZ499" s="214"/>
      <c r="BA499" s="214"/>
      <c r="BB499" s="214"/>
      <c r="BC499" s="214"/>
      <c r="BD499" s="214"/>
      <c r="BE499" s="214"/>
      <c r="BF499" s="214"/>
      <c r="BG499" s="214"/>
      <c r="BH499" s="214"/>
      <c r="BI499" s="214"/>
      <c r="BJ499" s="214"/>
      <c r="BK499" s="214"/>
      <c r="BL499" s="214"/>
      <c r="BM499" s="214"/>
      <c r="BN499" s="214"/>
      <c r="BO499" s="214"/>
      <c r="BP499" s="214"/>
      <c r="BQ499" s="214"/>
      <c r="BR499" s="214"/>
      <c r="BS499" s="214"/>
      <c r="BT499" s="214"/>
      <c r="BU499" s="214"/>
      <c r="BV499" s="214"/>
      <c r="BW499" s="214"/>
      <c r="BX499" s="214"/>
      <c r="BY499" s="214"/>
      <c r="BZ499" s="214"/>
      <c r="CA499" s="214"/>
      <c r="CB499" s="214"/>
      <c r="CC499" s="214"/>
      <c r="CD499" s="214"/>
      <c r="CE499" s="214"/>
      <c r="CF499" s="214"/>
      <c r="CG499" s="214"/>
      <c r="CH499" s="214"/>
    </row>
    <row r="500" spans="1:86" s="1" customFormat="1" ht="27.95" customHeight="1" x14ac:dyDescent="0.2">
      <c r="A500" s="364"/>
      <c r="B500" s="241" t="s">
        <v>459</v>
      </c>
      <c r="C500" s="436" t="s">
        <v>468</v>
      </c>
      <c r="D500" s="639"/>
      <c r="E500" s="663"/>
      <c r="F500" s="639"/>
      <c r="G500" s="663"/>
      <c r="H500" s="639"/>
      <c r="I500" s="663"/>
      <c r="J500" s="639"/>
      <c r="K500" s="663"/>
      <c r="L500" s="639"/>
      <c r="M500" s="663"/>
      <c r="N500" s="639"/>
      <c r="O500" s="663"/>
      <c r="P500" s="639"/>
      <c r="Q500" s="663"/>
      <c r="R500" s="639"/>
      <c r="S500" s="663"/>
      <c r="T500" s="190"/>
      <c r="U500" s="112">
        <f t="shared" si="57"/>
        <v>0</v>
      </c>
      <c r="V500" s="361">
        <v>10</v>
      </c>
      <c r="W500" s="77">
        <f t="shared" si="58"/>
        <v>0</v>
      </c>
      <c r="X500" s="243"/>
      <c r="Y500" s="214"/>
      <c r="Z500" s="217" t="s">
        <v>31</v>
      </c>
      <c r="AA500" s="214"/>
      <c r="AB500" s="474"/>
      <c r="AC500" s="214"/>
      <c r="AD500" s="214"/>
      <c r="AE500" s="214"/>
      <c r="AF500" s="214"/>
      <c r="AG500" s="214"/>
      <c r="AH500" s="214"/>
      <c r="AI500" s="214"/>
      <c r="AJ500" s="214"/>
      <c r="AK500" s="214"/>
      <c r="AL500" s="214"/>
      <c r="AM500" s="214"/>
      <c r="AN500" s="214"/>
      <c r="AO500" s="214"/>
      <c r="AP500" s="214"/>
      <c r="AQ500" s="214"/>
      <c r="AR500" s="214"/>
      <c r="AS500" s="214"/>
      <c r="AT500" s="214"/>
      <c r="AU500" s="214"/>
      <c r="AV500" s="214"/>
      <c r="AW500" s="214"/>
      <c r="AX500" s="214"/>
      <c r="AY500" s="214"/>
      <c r="AZ500" s="214"/>
      <c r="BA500" s="214"/>
      <c r="BB500" s="214"/>
      <c r="BC500" s="214"/>
      <c r="BD500" s="214"/>
      <c r="BE500" s="214"/>
      <c r="BF500" s="214"/>
      <c r="BG500" s="214"/>
      <c r="BH500" s="214"/>
      <c r="BI500" s="214"/>
      <c r="BJ500" s="214"/>
      <c r="BK500" s="214"/>
      <c r="BL500" s="214"/>
      <c r="BM500" s="214"/>
      <c r="BN500" s="214"/>
      <c r="BO500" s="214"/>
      <c r="BP500" s="214"/>
      <c r="BQ500" s="214"/>
      <c r="BR500" s="214"/>
      <c r="BS500" s="214"/>
      <c r="BT500" s="214"/>
      <c r="BU500" s="214"/>
      <c r="BV500" s="214"/>
      <c r="BW500" s="214"/>
      <c r="BX500" s="214"/>
      <c r="BY500" s="214"/>
      <c r="BZ500" s="214"/>
      <c r="CA500" s="214"/>
      <c r="CB500" s="214"/>
      <c r="CC500" s="214"/>
      <c r="CD500" s="214"/>
      <c r="CE500" s="214"/>
      <c r="CF500" s="214"/>
      <c r="CG500" s="214"/>
      <c r="CH500" s="214"/>
    </row>
    <row r="501" spans="1:86" s="1" customFormat="1" ht="45" customHeight="1" x14ac:dyDescent="0.2">
      <c r="A501" s="364"/>
      <c r="B501" s="241" t="s">
        <v>284</v>
      </c>
      <c r="C501" s="126" t="s">
        <v>501</v>
      </c>
      <c r="D501" s="639"/>
      <c r="E501" s="663"/>
      <c r="F501" s="639"/>
      <c r="G501" s="663"/>
      <c r="H501" s="639"/>
      <c r="I501" s="663"/>
      <c r="J501" s="639"/>
      <c r="K501" s="663"/>
      <c r="L501" s="639"/>
      <c r="M501" s="663"/>
      <c r="N501" s="639"/>
      <c r="O501" s="663"/>
      <c r="P501" s="639"/>
      <c r="Q501" s="663"/>
      <c r="R501" s="639"/>
      <c r="S501" s="663"/>
      <c r="T501" s="190"/>
      <c r="U501" s="112">
        <f t="shared" si="57"/>
        <v>0</v>
      </c>
      <c r="V501" s="361">
        <v>10</v>
      </c>
      <c r="W501" s="77">
        <f t="shared" si="58"/>
        <v>0</v>
      </c>
      <c r="X501" s="243"/>
      <c r="Y501" s="214"/>
      <c r="Z501" s="217"/>
      <c r="AA501" s="214"/>
      <c r="AB501" s="474"/>
      <c r="AC501" s="214"/>
      <c r="AD501" s="214"/>
      <c r="AE501" s="214"/>
      <c r="AF501" s="214"/>
      <c r="AG501" s="214"/>
      <c r="AH501" s="214"/>
      <c r="AI501" s="214"/>
      <c r="AJ501" s="214"/>
      <c r="AK501" s="214"/>
      <c r="AL501" s="214"/>
      <c r="AM501" s="214"/>
      <c r="AN501" s="214"/>
      <c r="AO501" s="214"/>
      <c r="AP501" s="214"/>
      <c r="AQ501" s="214"/>
      <c r="AR501" s="214"/>
      <c r="AS501" s="214"/>
      <c r="AT501" s="214"/>
      <c r="AU501" s="214"/>
      <c r="AV501" s="214"/>
      <c r="AW501" s="214"/>
      <c r="AX501" s="214"/>
      <c r="AY501" s="214"/>
      <c r="AZ501" s="214"/>
      <c r="BA501" s="214"/>
      <c r="BB501" s="214"/>
      <c r="BC501" s="214"/>
      <c r="BD501" s="214"/>
      <c r="BE501" s="214"/>
      <c r="BF501" s="214"/>
      <c r="BG501" s="214"/>
      <c r="BH501" s="214"/>
      <c r="BI501" s="214"/>
      <c r="BJ501" s="214"/>
      <c r="BK501" s="214"/>
      <c r="BL501" s="214"/>
      <c r="BM501" s="214"/>
      <c r="BN501" s="214"/>
      <c r="BO501" s="214"/>
      <c r="BP501" s="214"/>
      <c r="BQ501" s="214"/>
      <c r="BR501" s="214"/>
      <c r="BS501" s="214"/>
      <c r="BT501" s="214"/>
      <c r="BU501" s="214"/>
      <c r="BV501" s="214"/>
      <c r="BW501" s="214"/>
      <c r="BX501" s="214"/>
      <c r="BY501" s="214"/>
      <c r="BZ501" s="214"/>
      <c r="CA501" s="214"/>
      <c r="CB501" s="214"/>
      <c r="CC501" s="214"/>
      <c r="CD501" s="214"/>
      <c r="CE501" s="214"/>
      <c r="CF501" s="214"/>
      <c r="CG501" s="214"/>
      <c r="CH501" s="214"/>
    </row>
    <row r="502" spans="1:86" s="1" customFormat="1" ht="45" customHeight="1" thickBot="1" x14ac:dyDescent="0.25">
      <c r="A502" s="364"/>
      <c r="B502" s="241" t="s">
        <v>458</v>
      </c>
      <c r="C502" s="126" t="s">
        <v>469</v>
      </c>
      <c r="D502" s="639"/>
      <c r="E502" s="663"/>
      <c r="F502" s="639"/>
      <c r="G502" s="663"/>
      <c r="H502" s="639"/>
      <c r="I502" s="663"/>
      <c r="J502" s="639"/>
      <c r="K502" s="663"/>
      <c r="L502" s="639"/>
      <c r="M502" s="663"/>
      <c r="N502" s="639"/>
      <c r="O502" s="663"/>
      <c r="P502" s="639"/>
      <c r="Q502" s="663"/>
      <c r="R502" s="639"/>
      <c r="S502" s="663"/>
      <c r="T502" s="190"/>
      <c r="U502" s="112">
        <f t="shared" si="57"/>
        <v>0</v>
      </c>
      <c r="V502" s="361">
        <v>10</v>
      </c>
      <c r="W502" s="77">
        <f t="shared" si="58"/>
        <v>0</v>
      </c>
      <c r="X502" s="243"/>
      <c r="Y502" s="214"/>
      <c r="Z502" s="217"/>
      <c r="AA502" s="214"/>
      <c r="AB502" s="474"/>
      <c r="AC502" s="214"/>
      <c r="AD502" s="214"/>
      <c r="AE502" s="214"/>
      <c r="AF502" s="214"/>
      <c r="AG502" s="214"/>
      <c r="AH502" s="214"/>
      <c r="AI502" s="214"/>
      <c r="AJ502" s="214"/>
      <c r="AK502" s="214"/>
      <c r="AL502" s="214"/>
      <c r="AM502" s="214"/>
      <c r="AN502" s="214"/>
      <c r="AO502" s="214"/>
      <c r="AP502" s="214"/>
      <c r="AQ502" s="214"/>
      <c r="AR502" s="214"/>
      <c r="AS502" s="214"/>
      <c r="AT502" s="214"/>
      <c r="AU502" s="214"/>
      <c r="AV502" s="214"/>
      <c r="AW502" s="214"/>
      <c r="AX502" s="214"/>
      <c r="AY502" s="214"/>
      <c r="AZ502" s="214"/>
      <c r="BA502" s="214"/>
      <c r="BB502" s="214"/>
      <c r="BC502" s="214"/>
      <c r="BD502" s="214"/>
      <c r="BE502" s="214"/>
      <c r="BF502" s="214"/>
      <c r="BG502" s="214"/>
      <c r="BH502" s="214"/>
      <c r="BI502" s="214"/>
      <c r="BJ502" s="214"/>
      <c r="BK502" s="214"/>
      <c r="BL502" s="214"/>
      <c r="BM502" s="214"/>
      <c r="BN502" s="214"/>
      <c r="BO502" s="214"/>
      <c r="BP502" s="214"/>
      <c r="BQ502" s="214"/>
      <c r="BR502" s="214"/>
      <c r="BS502" s="214"/>
      <c r="BT502" s="214"/>
      <c r="BU502" s="214"/>
      <c r="BV502" s="214"/>
      <c r="BW502" s="214"/>
      <c r="BX502" s="214"/>
      <c r="BY502" s="214"/>
      <c r="BZ502" s="214"/>
      <c r="CA502" s="214"/>
      <c r="CB502" s="214"/>
      <c r="CC502" s="214"/>
      <c r="CD502" s="214"/>
      <c r="CE502" s="214"/>
      <c r="CF502" s="214"/>
      <c r="CG502" s="214"/>
      <c r="CH502" s="214"/>
    </row>
    <row r="503" spans="1:86" ht="21" customHeight="1" thickTop="1" thickBot="1" x14ac:dyDescent="0.25">
      <c r="A503" s="367"/>
      <c r="B503" s="282"/>
      <c r="C503" s="15"/>
      <c r="D503" s="656" t="s">
        <v>173</v>
      </c>
      <c r="E503" s="682"/>
      <c r="F503" s="682"/>
      <c r="G503" s="682"/>
      <c r="H503" s="682"/>
      <c r="I503" s="682"/>
      <c r="J503" s="682"/>
      <c r="K503" s="682"/>
      <c r="L503" s="682"/>
      <c r="M503" s="682"/>
      <c r="N503" s="682"/>
      <c r="O503" s="682"/>
      <c r="P503" s="682"/>
      <c r="Q503" s="682"/>
      <c r="R503" s="682"/>
      <c r="S503" s="682"/>
      <c r="T503" s="675"/>
      <c r="U503" s="35">
        <f>SUM(U497:U502)</f>
        <v>0</v>
      </c>
      <c r="V503" s="362">
        <f>SUM(V497:V502)</f>
        <v>60</v>
      </c>
      <c r="Z503" s="217"/>
    </row>
    <row r="504" spans="1:86" ht="21" customHeight="1" thickBot="1" x14ac:dyDescent="0.25">
      <c r="A504" s="367"/>
      <c r="B504" s="410"/>
      <c r="C504" s="255"/>
      <c r="D504" s="658"/>
      <c r="E504" s="868"/>
      <c r="F504" s="755">
        <v>20</v>
      </c>
      <c r="G504" s="669"/>
      <c r="H504" s="669"/>
      <c r="I504" s="669"/>
      <c r="J504" s="669"/>
      <c r="K504" s="669"/>
      <c r="L504" s="669"/>
      <c r="M504" s="669"/>
      <c r="N504" s="669"/>
      <c r="O504" s="669"/>
      <c r="P504" s="669"/>
      <c r="Q504" s="669"/>
      <c r="R504" s="669"/>
      <c r="S504" s="669"/>
      <c r="T504" s="669"/>
      <c r="U504" s="669"/>
      <c r="V504" s="670"/>
      <c r="Z504" s="217"/>
    </row>
    <row r="505" spans="1:86" ht="30" customHeight="1" thickBot="1" x14ac:dyDescent="0.25">
      <c r="A505" s="477"/>
      <c r="B505" s="237" t="s">
        <v>159</v>
      </c>
      <c r="C505" s="159" t="s">
        <v>403</v>
      </c>
      <c r="D505" s="37" t="s">
        <v>395</v>
      </c>
      <c r="E505" s="58"/>
      <c r="F505" s="59"/>
      <c r="G505" s="57"/>
      <c r="H505" s="56"/>
      <c r="I505" s="58"/>
      <c r="J505" s="59"/>
      <c r="K505" s="57"/>
      <c r="L505" s="56"/>
      <c r="M505" s="58"/>
      <c r="N505" s="59"/>
      <c r="O505" s="57"/>
      <c r="P505" s="56"/>
      <c r="Q505" s="58"/>
      <c r="R505" s="59"/>
      <c r="S505" s="57"/>
      <c r="T505" s="73"/>
      <c r="U505" s="61"/>
      <c r="V505" s="61"/>
      <c r="Z505" s="217"/>
    </row>
    <row r="506" spans="1:86" s="1" customFormat="1" ht="27.95" customHeight="1" x14ac:dyDescent="0.2">
      <c r="A506" s="364"/>
      <c r="B506" s="241" t="s">
        <v>140</v>
      </c>
      <c r="C506" s="126" t="s">
        <v>470</v>
      </c>
      <c r="D506" s="639"/>
      <c r="E506" s="663"/>
      <c r="F506" s="639"/>
      <c r="G506" s="663"/>
      <c r="H506" s="639"/>
      <c r="I506" s="663"/>
      <c r="J506" s="639"/>
      <c r="K506" s="663"/>
      <c r="L506" s="639"/>
      <c r="M506" s="663"/>
      <c r="N506" s="639"/>
      <c r="O506" s="663"/>
      <c r="P506" s="639"/>
      <c r="Q506" s="663"/>
      <c r="R506" s="639"/>
      <c r="S506" s="663"/>
      <c r="T506" s="190"/>
      <c r="U506" s="112">
        <f t="shared" ref="U506:U510" si="59">IF(OR(D506="s",F506="s",H506="s",J506="s",L506="s",N506="s",P506="s",R506="s"), 0, IF(OR(D506="a",F506="a",H506="a",J506="a",L506="a",N506="a",P506="a",R506="a"),V506,0))</f>
        <v>0</v>
      </c>
      <c r="V506" s="361">
        <v>5</v>
      </c>
      <c r="W506" s="77">
        <f t="shared" ref="W506:W508" si="60">COUNTIF(D506:S506,"a")+COUNTIF(D506:S506,"s")</f>
        <v>0</v>
      </c>
      <c r="X506" s="243"/>
      <c r="Y506" s="215"/>
      <c r="Z506" s="217" t="s">
        <v>31</v>
      </c>
      <c r="AA506" s="215"/>
      <c r="AB506" s="474"/>
      <c r="AC506" s="215"/>
      <c r="AD506" s="215"/>
      <c r="AE506" s="215"/>
      <c r="AF506" s="215"/>
      <c r="AG506" s="215"/>
      <c r="AH506" s="215"/>
      <c r="AI506" s="215"/>
      <c r="AJ506" s="215"/>
      <c r="AK506" s="215"/>
      <c r="AL506" s="215"/>
      <c r="AM506" s="215"/>
      <c r="AN506" s="215"/>
      <c r="AO506" s="215"/>
      <c r="AP506" s="215"/>
      <c r="AQ506" s="215"/>
      <c r="AR506" s="215"/>
      <c r="AS506" s="215"/>
      <c r="AT506" s="215"/>
      <c r="AU506" s="214"/>
      <c r="AV506" s="214"/>
      <c r="AW506" s="214"/>
      <c r="AX506" s="214"/>
      <c r="AY506" s="214"/>
      <c r="AZ506" s="214"/>
      <c r="BA506" s="214"/>
      <c r="BB506" s="214"/>
      <c r="BC506" s="214"/>
      <c r="BD506" s="214"/>
      <c r="BE506" s="214"/>
      <c r="BF506" s="214"/>
      <c r="BG506" s="214"/>
      <c r="BH506" s="214"/>
      <c r="BI506" s="214"/>
      <c r="BJ506" s="214"/>
      <c r="BK506" s="214"/>
      <c r="BL506" s="214"/>
      <c r="BM506" s="214"/>
      <c r="BN506" s="214"/>
      <c r="BO506" s="214"/>
      <c r="BP506" s="214"/>
      <c r="BQ506" s="214"/>
      <c r="BR506" s="214"/>
      <c r="BS506" s="214"/>
      <c r="BT506" s="214"/>
      <c r="BU506" s="214"/>
      <c r="BV506" s="214"/>
      <c r="BW506" s="214"/>
      <c r="BX506" s="214"/>
      <c r="BY506" s="214"/>
      <c r="BZ506" s="214"/>
      <c r="CA506" s="214"/>
      <c r="CB506" s="214"/>
      <c r="CC506" s="214"/>
      <c r="CD506" s="214"/>
      <c r="CE506" s="214"/>
      <c r="CF506" s="214"/>
      <c r="CG506" s="214"/>
      <c r="CH506" s="214"/>
    </row>
    <row r="507" spans="1:86" s="1" customFormat="1" ht="27.95" customHeight="1" x14ac:dyDescent="0.2">
      <c r="A507" s="364"/>
      <c r="B507" s="241" t="s">
        <v>460</v>
      </c>
      <c r="C507" s="126" t="s">
        <v>471</v>
      </c>
      <c r="D507" s="639"/>
      <c r="E507" s="663"/>
      <c r="F507" s="639"/>
      <c r="G507" s="663"/>
      <c r="H507" s="639"/>
      <c r="I507" s="663"/>
      <c r="J507" s="639"/>
      <c r="K507" s="663"/>
      <c r="L507" s="639"/>
      <c r="M507" s="663"/>
      <c r="N507" s="639"/>
      <c r="O507" s="663"/>
      <c r="P507" s="639"/>
      <c r="Q507" s="663"/>
      <c r="R507" s="639"/>
      <c r="S507" s="663"/>
      <c r="T507" s="190"/>
      <c r="U507" s="112">
        <f>IF(OR(D507="s",F507="s",H507="s",J507="s",L507="s",N507="s",P507="s",R507="s"), 0, IF(OR(D507="a",F507="a",H507="a",J507="a",L507="a",N507="a",P507="a",R507="a"),V507,0))</f>
        <v>0</v>
      </c>
      <c r="V507" s="361">
        <v>5</v>
      </c>
      <c r="W507" s="77">
        <f>COUNTIF(D507:S507,"a")+COUNTIF(D507:S507,"s")</f>
        <v>0</v>
      </c>
      <c r="X507" s="243"/>
      <c r="Y507" s="214"/>
      <c r="Z507" s="217" t="s">
        <v>31</v>
      </c>
      <c r="AA507" s="214"/>
      <c r="AB507" s="474"/>
      <c r="AC507" s="214"/>
      <c r="AD507" s="214"/>
      <c r="AE507" s="214"/>
      <c r="AF507" s="214"/>
      <c r="AG507" s="214"/>
      <c r="AH507" s="214"/>
      <c r="AI507" s="214"/>
      <c r="AJ507" s="214"/>
      <c r="AK507" s="214"/>
      <c r="AL507" s="214"/>
      <c r="AM507" s="214"/>
      <c r="AN507" s="214"/>
      <c r="AO507" s="214"/>
      <c r="AP507" s="214"/>
      <c r="AQ507" s="214"/>
      <c r="AR507" s="214"/>
      <c r="AS507" s="214"/>
      <c r="AT507" s="214"/>
      <c r="AU507" s="214"/>
      <c r="AV507" s="214"/>
      <c r="AW507" s="214"/>
      <c r="AX507" s="214"/>
      <c r="AY507" s="214"/>
      <c r="AZ507" s="214"/>
      <c r="BA507" s="214"/>
      <c r="BB507" s="214"/>
      <c r="BC507" s="214"/>
      <c r="BD507" s="214"/>
      <c r="BE507" s="214"/>
      <c r="BF507" s="214"/>
      <c r="BG507" s="214"/>
      <c r="BH507" s="214"/>
      <c r="BI507" s="214"/>
      <c r="BJ507" s="214"/>
      <c r="BK507" s="214"/>
      <c r="BL507" s="214"/>
      <c r="BM507" s="214"/>
      <c r="BN507" s="214"/>
      <c r="BO507" s="214"/>
      <c r="BP507" s="214"/>
      <c r="BQ507" s="214"/>
      <c r="BR507" s="214"/>
      <c r="BS507" s="214"/>
      <c r="BT507" s="214"/>
      <c r="BU507" s="214"/>
      <c r="BV507" s="214"/>
      <c r="BW507" s="214"/>
      <c r="BX507" s="214"/>
      <c r="BY507" s="214"/>
      <c r="BZ507" s="214"/>
      <c r="CA507" s="214"/>
      <c r="CB507" s="214"/>
      <c r="CC507" s="214"/>
      <c r="CD507" s="214"/>
      <c r="CE507" s="214"/>
      <c r="CF507" s="214"/>
      <c r="CG507" s="214"/>
      <c r="CH507" s="214"/>
    </row>
    <row r="508" spans="1:86" s="1" customFormat="1" ht="27.95" customHeight="1" x14ac:dyDescent="0.2">
      <c r="A508" s="364"/>
      <c r="B508" s="241" t="s">
        <v>158</v>
      </c>
      <c r="C508" s="126" t="s">
        <v>472</v>
      </c>
      <c r="D508" s="639"/>
      <c r="E508" s="663"/>
      <c r="F508" s="639"/>
      <c r="G508" s="663"/>
      <c r="H508" s="639"/>
      <c r="I508" s="663"/>
      <c r="J508" s="639"/>
      <c r="K508" s="663"/>
      <c r="L508" s="639"/>
      <c r="M508" s="663"/>
      <c r="N508" s="639"/>
      <c r="O508" s="663"/>
      <c r="P508" s="639"/>
      <c r="Q508" s="663"/>
      <c r="R508" s="639"/>
      <c r="S508" s="663"/>
      <c r="T508" s="190"/>
      <c r="U508" s="112">
        <f t="shared" si="59"/>
        <v>0</v>
      </c>
      <c r="V508" s="361">
        <v>5</v>
      </c>
      <c r="W508" s="77">
        <f t="shared" si="60"/>
        <v>0</v>
      </c>
      <c r="X508" s="243"/>
      <c r="Y508" s="214"/>
      <c r="Z508" s="217"/>
      <c r="AA508" s="214"/>
      <c r="AB508" s="474"/>
      <c r="AC508" s="214"/>
      <c r="AD508" s="214"/>
      <c r="AE508" s="214"/>
      <c r="AF508" s="214"/>
      <c r="AG508" s="214"/>
      <c r="AH508" s="214"/>
      <c r="AI508" s="214"/>
      <c r="AJ508" s="214"/>
      <c r="AK508" s="214"/>
      <c r="AL508" s="214"/>
      <c r="AM508" s="214"/>
      <c r="AN508" s="214"/>
      <c r="AO508" s="214"/>
      <c r="AP508" s="214"/>
      <c r="AQ508" s="214"/>
      <c r="AR508" s="214"/>
      <c r="AS508" s="214"/>
      <c r="AT508" s="214"/>
      <c r="AU508" s="214"/>
      <c r="AV508" s="214"/>
      <c r="AW508" s="214"/>
      <c r="AX508" s="214"/>
      <c r="AY508" s="214"/>
      <c r="AZ508" s="214"/>
      <c r="BA508" s="214"/>
      <c r="BB508" s="214"/>
      <c r="BC508" s="214"/>
      <c r="BD508" s="214"/>
      <c r="BE508" s="214"/>
      <c r="BF508" s="214"/>
      <c r="BG508" s="214"/>
      <c r="BH508" s="214"/>
      <c r="BI508" s="214"/>
      <c r="BJ508" s="214"/>
      <c r="BK508" s="214"/>
      <c r="BL508" s="214"/>
      <c r="BM508" s="214"/>
      <c r="BN508" s="214"/>
      <c r="BO508" s="214"/>
      <c r="BP508" s="214"/>
      <c r="BQ508" s="214"/>
      <c r="BR508" s="214"/>
      <c r="BS508" s="214"/>
      <c r="BT508" s="214"/>
      <c r="BU508" s="214"/>
      <c r="BV508" s="214"/>
      <c r="BW508" s="214"/>
      <c r="BX508" s="214"/>
      <c r="BY508" s="214"/>
      <c r="BZ508" s="214"/>
      <c r="CA508" s="214"/>
      <c r="CB508" s="214"/>
      <c r="CC508" s="214"/>
      <c r="CD508" s="214"/>
      <c r="CE508" s="214"/>
      <c r="CF508" s="214"/>
      <c r="CG508" s="214"/>
      <c r="CH508" s="214"/>
    </row>
    <row r="509" spans="1:86" s="1" customFormat="1" ht="45" customHeight="1" x14ac:dyDescent="0.2">
      <c r="A509" s="364"/>
      <c r="B509" s="241" t="s">
        <v>186</v>
      </c>
      <c r="C509" s="126" t="s">
        <v>473</v>
      </c>
      <c r="D509" s="639"/>
      <c r="E509" s="663"/>
      <c r="F509" s="639"/>
      <c r="G509" s="663"/>
      <c r="H509" s="639"/>
      <c r="I509" s="663"/>
      <c r="J509" s="639"/>
      <c r="K509" s="663"/>
      <c r="L509" s="639"/>
      <c r="M509" s="663"/>
      <c r="N509" s="639"/>
      <c r="O509" s="663"/>
      <c r="P509" s="639"/>
      <c r="Q509" s="663"/>
      <c r="R509" s="639"/>
      <c r="S509" s="663"/>
      <c r="T509" s="190"/>
      <c r="U509" s="112">
        <f t="shared" si="59"/>
        <v>0</v>
      </c>
      <c r="V509" s="361">
        <v>5</v>
      </c>
      <c r="W509" s="77">
        <f>IF((COUNTIF(D509:S509,"a")+COUNTIF(D509:S509,"s"))&gt;0,IF(OR((COUNTIF(D511:S511,"a")+COUNTIF(D511:S511,"s"))),0,COUNTIF(D509:S509,"a")+COUNTIF(D509:S509,"s")),COUNTIF(D509:S509,"a")+COUNTIF(D509:S509,"s"))</f>
        <v>0</v>
      </c>
      <c r="X509" s="243"/>
      <c r="Y509" s="214"/>
      <c r="Z509" s="217" t="s">
        <v>31</v>
      </c>
      <c r="AA509" s="214"/>
      <c r="AB509" s="474"/>
      <c r="AC509" s="214"/>
      <c r="AD509" s="214"/>
      <c r="AE509" s="214"/>
      <c r="AF509" s="214"/>
      <c r="AG509" s="214"/>
      <c r="AH509" s="214"/>
      <c r="AI509" s="214"/>
      <c r="AJ509" s="214"/>
      <c r="AK509" s="214"/>
      <c r="AL509" s="214"/>
      <c r="AM509" s="214"/>
      <c r="AN509" s="214"/>
      <c r="AO509" s="214"/>
      <c r="AP509" s="214"/>
      <c r="AQ509" s="214"/>
      <c r="AR509" s="214"/>
      <c r="AS509" s="214"/>
      <c r="AT509" s="214"/>
      <c r="AU509" s="214"/>
      <c r="AV509" s="214"/>
      <c r="AW509" s="214"/>
      <c r="AX509" s="214"/>
      <c r="AY509" s="214"/>
      <c r="AZ509" s="214"/>
      <c r="BA509" s="214"/>
      <c r="BB509" s="214"/>
      <c r="BC509" s="214"/>
      <c r="BD509" s="214"/>
      <c r="BE509" s="214"/>
      <c r="BF509" s="214"/>
      <c r="BG509" s="214"/>
      <c r="BH509" s="214"/>
      <c r="BI509" s="214"/>
      <c r="BJ509" s="214"/>
      <c r="BK509" s="214"/>
      <c r="BL509" s="214"/>
      <c r="BM509" s="214"/>
      <c r="BN509" s="214"/>
      <c r="BO509" s="214"/>
      <c r="BP509" s="214"/>
      <c r="BQ509" s="214"/>
      <c r="BR509" s="214"/>
      <c r="BS509" s="214"/>
      <c r="BT509" s="214"/>
      <c r="BU509" s="214"/>
      <c r="BV509" s="214"/>
      <c r="BW509" s="214"/>
      <c r="BX509" s="214"/>
      <c r="BY509" s="214"/>
      <c r="BZ509" s="214"/>
      <c r="CA509" s="214"/>
      <c r="CB509" s="214"/>
      <c r="CC509" s="214"/>
      <c r="CD509" s="214"/>
      <c r="CE509" s="214"/>
      <c r="CF509" s="214"/>
      <c r="CG509" s="214"/>
      <c r="CH509" s="214"/>
    </row>
    <row r="510" spans="1:86" s="1" customFormat="1" ht="27.95" customHeight="1" x14ac:dyDescent="0.2">
      <c r="A510" s="364"/>
      <c r="B510" s="241" t="s">
        <v>461</v>
      </c>
      <c r="C510" s="126" t="s">
        <v>474</v>
      </c>
      <c r="D510" s="639"/>
      <c r="E510" s="663"/>
      <c r="F510" s="639"/>
      <c r="G510" s="663"/>
      <c r="H510" s="639"/>
      <c r="I510" s="663"/>
      <c r="J510" s="639"/>
      <c r="K510" s="663"/>
      <c r="L510" s="639"/>
      <c r="M510" s="663"/>
      <c r="N510" s="639"/>
      <c r="O510" s="663"/>
      <c r="P510" s="639"/>
      <c r="Q510" s="663"/>
      <c r="R510" s="639"/>
      <c r="S510" s="663"/>
      <c r="T510" s="190"/>
      <c r="U510" s="112">
        <f t="shared" si="59"/>
        <v>0</v>
      </c>
      <c r="V510" s="361">
        <v>5</v>
      </c>
      <c r="W510" s="77">
        <f>IF((COUNTIF(D510:S510,"a")+COUNTIF(D510:S510,"s"))&gt;0,IF(OR((COUNTIF(D511:S511,"a")+COUNTIF(D511:S511,"s"))),0,COUNTIF(D510:S510,"a")+COUNTIF(D510:S510,"s")),COUNTIF(D510:S510,"a")+COUNTIF(D510:S510,"s"))</f>
        <v>0</v>
      </c>
      <c r="X510" s="243"/>
      <c r="Y510" s="215"/>
      <c r="Z510" s="217" t="s">
        <v>31</v>
      </c>
      <c r="AA510" s="215"/>
      <c r="AB510" s="474"/>
      <c r="AC510" s="215"/>
      <c r="AD510" s="215"/>
      <c r="AE510" s="215"/>
      <c r="AF510" s="215"/>
      <c r="AG510" s="215"/>
      <c r="AH510" s="215"/>
      <c r="AI510" s="215"/>
      <c r="AJ510" s="215"/>
      <c r="AK510" s="215"/>
      <c r="AL510" s="215"/>
      <c r="AM510" s="215"/>
      <c r="AN510" s="215"/>
      <c r="AO510" s="215"/>
      <c r="AP510" s="215"/>
      <c r="AQ510" s="215"/>
      <c r="AR510" s="215"/>
      <c r="AS510" s="215"/>
      <c r="AT510" s="215"/>
      <c r="AU510" s="214"/>
      <c r="AV510" s="214"/>
      <c r="AW510" s="214"/>
      <c r="AX510" s="214"/>
      <c r="AY510" s="214"/>
      <c r="AZ510" s="214"/>
      <c r="BA510" s="214"/>
      <c r="BB510" s="214"/>
      <c r="BC510" s="214"/>
      <c r="BD510" s="214"/>
      <c r="BE510" s="214"/>
      <c r="BF510" s="214"/>
      <c r="BG510" s="214"/>
      <c r="BH510" s="214"/>
      <c r="BI510" s="214"/>
      <c r="BJ510" s="214"/>
      <c r="BK510" s="214"/>
      <c r="BL510" s="214"/>
      <c r="BM510" s="214"/>
      <c r="BN510" s="214"/>
      <c r="BO510" s="214"/>
      <c r="BP510" s="214"/>
      <c r="BQ510" s="214"/>
      <c r="BR510" s="214"/>
      <c r="BS510" s="214"/>
      <c r="BT510" s="214"/>
      <c r="BU510" s="214"/>
      <c r="BV510" s="214"/>
      <c r="BW510" s="214"/>
      <c r="BX510" s="214"/>
      <c r="BY510" s="214"/>
      <c r="BZ510" s="214"/>
      <c r="CA510" s="214"/>
      <c r="CB510" s="214"/>
      <c r="CC510" s="214"/>
      <c r="CD510" s="214"/>
      <c r="CE510" s="214"/>
      <c r="CF510" s="214"/>
      <c r="CG510" s="214"/>
      <c r="CH510" s="214"/>
    </row>
    <row r="511" spans="1:86" s="1" customFormat="1" ht="27.95" customHeight="1" x14ac:dyDescent="0.2">
      <c r="A511" s="364"/>
      <c r="B511" s="250" t="s">
        <v>462</v>
      </c>
      <c r="C511" s="189" t="s">
        <v>475</v>
      </c>
      <c r="D511" s="639"/>
      <c r="E511" s="663"/>
      <c r="F511" s="639"/>
      <c r="G511" s="663"/>
      <c r="H511" s="639"/>
      <c r="I511" s="663"/>
      <c r="J511" s="639"/>
      <c r="K511" s="663"/>
      <c r="L511" s="639"/>
      <c r="M511" s="663"/>
      <c r="N511" s="639"/>
      <c r="O511" s="663"/>
      <c r="P511" s="639"/>
      <c r="Q511" s="663"/>
      <c r="R511" s="639"/>
      <c r="S511" s="663"/>
      <c r="T511" s="190"/>
      <c r="U511" s="109">
        <f t="shared" ref="U511:U521" si="61">IF(OR(D511="s",F511="s",H511="s",J511="s",L511="s",N511="s",P511="s",R511="s"), 0, IF(OR(D511="a",F511="a",H511="a",J511="a",L511="a",N511="a",P511="a",R511="a"),V511,0))</f>
        <v>0</v>
      </c>
      <c r="V511" s="361">
        <v>10</v>
      </c>
      <c r="W511" s="77">
        <f>IF((COUNTIF(D511:S511,"a")+COUNTIF(D511:S511,"s"))&gt;0,IF(OR((COUNTIF(D509:S510,"a")+COUNTIF(D509:S510,"s"))),0,COUNTIF(D511:S511,"a")+COUNTIF(D511:S511,"s")),COUNTIF(D511:S511,"a")+COUNTIF(D511:S511,"s"))</f>
        <v>0</v>
      </c>
      <c r="X511" s="243"/>
      <c r="Y511" s="215"/>
      <c r="Z511" s="217" t="s">
        <v>31</v>
      </c>
      <c r="AA511" s="215"/>
      <c r="AB511" s="474"/>
      <c r="AC511" s="215"/>
      <c r="AD511" s="215"/>
      <c r="AE511" s="215"/>
      <c r="AF511" s="215"/>
      <c r="AG511" s="215"/>
      <c r="AH511" s="215"/>
      <c r="AI511" s="215"/>
      <c r="AJ511" s="215"/>
      <c r="AK511" s="215"/>
      <c r="AL511" s="215"/>
      <c r="AM511" s="215"/>
      <c r="AN511" s="215"/>
      <c r="AO511" s="215"/>
      <c r="AP511" s="215"/>
      <c r="AQ511" s="215"/>
      <c r="AR511" s="215"/>
      <c r="AS511" s="215"/>
      <c r="AT511" s="215"/>
      <c r="AU511" s="214"/>
      <c r="AV511" s="214"/>
      <c r="AW511" s="214"/>
      <c r="AX511" s="214"/>
      <c r="AY511" s="214"/>
      <c r="AZ511" s="214"/>
      <c r="BA511" s="214"/>
      <c r="BB511" s="214"/>
      <c r="BC511" s="214"/>
      <c r="BD511" s="214"/>
      <c r="BE511" s="214"/>
      <c r="BF511" s="214"/>
      <c r="BG511" s="214"/>
      <c r="BH511" s="214"/>
      <c r="BI511" s="214"/>
      <c r="BJ511" s="214"/>
      <c r="BK511" s="214"/>
      <c r="BL511" s="214"/>
      <c r="BM511" s="214"/>
      <c r="BN511" s="214"/>
      <c r="BO511" s="214"/>
      <c r="BP511" s="214"/>
      <c r="BQ511" s="214"/>
      <c r="BR511" s="214"/>
      <c r="BS511" s="214"/>
      <c r="BT511" s="214"/>
      <c r="BU511" s="214"/>
      <c r="BV511" s="214"/>
      <c r="BW511" s="214"/>
      <c r="BX511" s="214"/>
      <c r="BY511" s="214"/>
      <c r="BZ511" s="214"/>
      <c r="CA511" s="214"/>
      <c r="CB511" s="214"/>
      <c r="CC511" s="214"/>
      <c r="CD511" s="214"/>
      <c r="CE511" s="214"/>
      <c r="CF511" s="214"/>
      <c r="CG511" s="214"/>
      <c r="CH511" s="214"/>
    </row>
    <row r="512" spans="1:86" s="1" customFormat="1" ht="27.95" customHeight="1" x14ac:dyDescent="0.2">
      <c r="A512" s="364"/>
      <c r="B512" s="241"/>
      <c r="C512" s="126" t="s">
        <v>627</v>
      </c>
      <c r="D512" s="891"/>
      <c r="E512" s="888"/>
      <c r="F512" s="888"/>
      <c r="G512" s="888"/>
      <c r="H512" s="888"/>
      <c r="I512" s="888"/>
      <c r="J512" s="888"/>
      <c r="K512" s="888"/>
      <c r="L512" s="888"/>
      <c r="M512" s="888"/>
      <c r="N512" s="888"/>
      <c r="O512" s="888"/>
      <c r="P512" s="888"/>
      <c r="Q512" s="888"/>
      <c r="R512" s="888"/>
      <c r="S512" s="888"/>
      <c r="T512" s="476"/>
      <c r="U512" s="465"/>
      <c r="V512" s="466"/>
      <c r="W512" s="77"/>
      <c r="X512" s="77"/>
      <c r="Y512" s="214"/>
      <c r="Z512" s="217"/>
      <c r="AA512" s="215"/>
      <c r="AB512" s="474"/>
      <c r="AC512" s="215"/>
      <c r="AD512" s="215"/>
      <c r="AE512" s="215"/>
      <c r="AF512" s="215"/>
      <c r="AG512" s="215"/>
      <c r="AH512" s="215"/>
      <c r="AI512" s="215"/>
      <c r="AJ512" s="215"/>
      <c r="AK512" s="215"/>
      <c r="AL512" s="215"/>
      <c r="AM512" s="215"/>
      <c r="AN512" s="215"/>
      <c r="AO512" s="215"/>
      <c r="AP512" s="215"/>
      <c r="AQ512" s="215"/>
      <c r="AR512" s="215"/>
      <c r="AS512" s="215"/>
      <c r="AT512" s="215"/>
      <c r="AU512" s="214"/>
      <c r="AV512" s="214"/>
      <c r="AW512" s="214"/>
      <c r="AX512" s="214"/>
      <c r="AY512" s="214"/>
      <c r="AZ512" s="214"/>
      <c r="BA512" s="214"/>
      <c r="BB512" s="214"/>
      <c r="BC512" s="214"/>
      <c r="BD512" s="214"/>
      <c r="BE512" s="214"/>
      <c r="BF512" s="214"/>
      <c r="BG512" s="214"/>
      <c r="BH512" s="214"/>
      <c r="BI512" s="214"/>
      <c r="BJ512" s="214"/>
      <c r="BK512" s="214"/>
      <c r="BL512" s="214"/>
      <c r="BM512" s="214"/>
      <c r="BN512" s="214"/>
      <c r="BO512" s="214"/>
      <c r="BP512" s="214"/>
      <c r="BQ512" s="214"/>
      <c r="BR512" s="214"/>
      <c r="BS512" s="214"/>
      <c r="BT512" s="214"/>
      <c r="BU512" s="214"/>
      <c r="BV512" s="214"/>
      <c r="BW512" s="214"/>
      <c r="BX512" s="214"/>
      <c r="BY512" s="214"/>
      <c r="BZ512" s="214"/>
      <c r="CA512" s="214"/>
      <c r="CB512" s="214"/>
      <c r="CC512" s="214"/>
      <c r="CD512" s="214"/>
      <c r="CE512" s="214"/>
      <c r="CF512" s="214"/>
      <c r="CG512" s="214"/>
      <c r="CH512" s="214"/>
    </row>
    <row r="513" spans="1:86" s="1" customFormat="1" ht="27.95" customHeight="1" x14ac:dyDescent="0.2">
      <c r="A513" s="364"/>
      <c r="B513" s="241" t="s">
        <v>575</v>
      </c>
      <c r="C513" s="126" t="s">
        <v>603</v>
      </c>
      <c r="D513" s="639"/>
      <c r="E513" s="663"/>
      <c r="F513" s="639"/>
      <c r="G513" s="663"/>
      <c r="H513" s="639"/>
      <c r="I513" s="663"/>
      <c r="J513" s="639"/>
      <c r="K513" s="663"/>
      <c r="L513" s="639"/>
      <c r="M513" s="663"/>
      <c r="N513" s="639"/>
      <c r="O513" s="663"/>
      <c r="P513" s="639"/>
      <c r="Q513" s="663"/>
      <c r="R513" s="639"/>
      <c r="S513" s="663"/>
      <c r="T513" s="118"/>
      <c r="U513" s="112">
        <f t="shared" si="61"/>
        <v>0</v>
      </c>
      <c r="V513" s="361">
        <f>IF(T513="na",0,5)</f>
        <v>5</v>
      </c>
      <c r="W513" s="77">
        <f t="shared" ref="W513:W521" si="62">COUNTIF(D513:S513,"a")+COUNTIF(D513:S513,"s")+COUNTIF(T513,"na")</f>
        <v>0</v>
      </c>
      <c r="X513" s="243"/>
      <c r="Y513" s="215"/>
      <c r="Z513" s="217"/>
      <c r="AA513" s="215"/>
      <c r="AB513" s="474"/>
      <c r="AC513" s="215"/>
      <c r="AD513" s="215"/>
      <c r="AE513" s="215"/>
      <c r="AF513" s="215"/>
      <c r="AG513" s="215"/>
      <c r="AH513" s="215"/>
      <c r="AI513" s="215"/>
      <c r="AJ513" s="215"/>
      <c r="AK513" s="215"/>
      <c r="AL513" s="215"/>
      <c r="AM513" s="215"/>
      <c r="AN513" s="215"/>
      <c r="AO513" s="215"/>
      <c r="AP513" s="215"/>
      <c r="AQ513" s="215"/>
      <c r="AR513" s="215"/>
      <c r="AS513" s="215"/>
      <c r="AT513" s="215"/>
      <c r="AU513" s="214"/>
      <c r="AV513" s="214"/>
      <c r="AW513" s="214"/>
      <c r="AX513" s="214"/>
      <c r="AY513" s="214"/>
      <c r="AZ513" s="214"/>
      <c r="BA513" s="214"/>
      <c r="BB513" s="214"/>
      <c r="BC513" s="214"/>
      <c r="BD513" s="214"/>
      <c r="BE513" s="214"/>
      <c r="BF513" s="214"/>
      <c r="BG513" s="214"/>
      <c r="BH513" s="214"/>
      <c r="BI513" s="214"/>
      <c r="BJ513" s="214"/>
      <c r="BK513" s="214"/>
      <c r="BL513" s="214"/>
      <c r="BM513" s="214"/>
      <c r="BN513" s="214"/>
      <c r="BO513" s="214"/>
      <c r="BP513" s="214"/>
      <c r="BQ513" s="214"/>
      <c r="BR513" s="214"/>
      <c r="BS513" s="214"/>
      <c r="BT513" s="214"/>
      <c r="BU513" s="214"/>
      <c r="BV513" s="214"/>
      <c r="BW513" s="214"/>
      <c r="BX513" s="214"/>
      <c r="BY513" s="214"/>
      <c r="BZ513" s="214"/>
      <c r="CA513" s="214"/>
      <c r="CB513" s="214"/>
      <c r="CC513" s="214"/>
      <c r="CD513" s="214"/>
      <c r="CE513" s="214"/>
      <c r="CF513" s="214"/>
      <c r="CG513" s="214"/>
      <c r="CH513" s="214"/>
    </row>
    <row r="514" spans="1:86" s="1" customFormat="1" ht="27.95" customHeight="1" x14ac:dyDescent="0.2">
      <c r="A514" s="364"/>
      <c r="B514" s="241" t="s">
        <v>576</v>
      </c>
      <c r="C514" s="126" t="s">
        <v>604</v>
      </c>
      <c r="D514" s="639"/>
      <c r="E514" s="663"/>
      <c r="F514" s="639"/>
      <c r="G514" s="663"/>
      <c r="H514" s="639"/>
      <c r="I514" s="663"/>
      <c r="J514" s="639"/>
      <c r="K514" s="663"/>
      <c r="L514" s="639"/>
      <c r="M514" s="663"/>
      <c r="N514" s="639"/>
      <c r="O514" s="663"/>
      <c r="P514" s="639"/>
      <c r="Q514" s="663"/>
      <c r="R514" s="639"/>
      <c r="S514" s="663"/>
      <c r="T514" s="118"/>
      <c r="U514" s="112">
        <f t="shared" si="61"/>
        <v>0</v>
      </c>
      <c r="V514" s="361">
        <v>5</v>
      </c>
      <c r="W514" s="77">
        <f t="shared" si="62"/>
        <v>0</v>
      </c>
      <c r="X514" s="243"/>
      <c r="Y514" s="215"/>
      <c r="Z514" s="217" t="s">
        <v>31</v>
      </c>
      <c r="AA514" s="215"/>
      <c r="AB514" s="474"/>
      <c r="AC514" s="215"/>
      <c r="AD514" s="215"/>
      <c r="AE514" s="215"/>
      <c r="AF514" s="215"/>
      <c r="AG514" s="215"/>
      <c r="AH514" s="215"/>
      <c r="AI514" s="215"/>
      <c r="AJ514" s="215"/>
      <c r="AK514" s="215"/>
      <c r="AL514" s="215"/>
      <c r="AM514" s="215"/>
      <c r="AN514" s="215"/>
      <c r="AO514" s="215"/>
      <c r="AP514" s="215"/>
      <c r="AQ514" s="215"/>
      <c r="AR514" s="215"/>
      <c r="AS514" s="215"/>
      <c r="AT514" s="215"/>
      <c r="AU514" s="214"/>
      <c r="AV514" s="214"/>
      <c r="AW514" s="214"/>
      <c r="AX514" s="214"/>
      <c r="AY514" s="214"/>
      <c r="AZ514" s="214"/>
      <c r="BA514" s="214"/>
      <c r="BB514" s="214"/>
      <c r="BC514" s="214"/>
      <c r="BD514" s="214"/>
      <c r="BE514" s="214"/>
      <c r="BF514" s="214"/>
      <c r="BG514" s="214"/>
      <c r="BH514" s="214"/>
      <c r="BI514" s="214"/>
      <c r="BJ514" s="214"/>
      <c r="BK514" s="214"/>
      <c r="BL514" s="214"/>
      <c r="BM514" s="214"/>
      <c r="BN514" s="214"/>
      <c r="BO514" s="214"/>
      <c r="BP514" s="214"/>
      <c r="BQ514" s="214"/>
      <c r="BR514" s="214"/>
      <c r="BS514" s="214"/>
      <c r="BT514" s="214"/>
      <c r="BU514" s="214"/>
      <c r="BV514" s="214"/>
      <c r="BW514" s="214"/>
      <c r="BX514" s="214"/>
      <c r="BY514" s="214"/>
      <c r="BZ514" s="214"/>
      <c r="CA514" s="214"/>
      <c r="CB514" s="214"/>
      <c r="CC514" s="214"/>
      <c r="CD514" s="214"/>
      <c r="CE514" s="214"/>
      <c r="CF514" s="214"/>
      <c r="CG514" s="214"/>
      <c r="CH514" s="214"/>
    </row>
    <row r="515" spans="1:86" s="1" customFormat="1" ht="27.95" customHeight="1" x14ac:dyDescent="0.2">
      <c r="A515" s="364"/>
      <c r="B515" s="241" t="s">
        <v>577</v>
      </c>
      <c r="C515" s="126" t="s">
        <v>605</v>
      </c>
      <c r="D515" s="639"/>
      <c r="E515" s="663"/>
      <c r="F515" s="639"/>
      <c r="G515" s="663"/>
      <c r="H515" s="639"/>
      <c r="I515" s="663"/>
      <c r="J515" s="639"/>
      <c r="K515" s="663"/>
      <c r="L515" s="639"/>
      <c r="M515" s="663"/>
      <c r="N515" s="639"/>
      <c r="O515" s="663"/>
      <c r="P515" s="639"/>
      <c r="Q515" s="663"/>
      <c r="R515" s="639"/>
      <c r="S515" s="663"/>
      <c r="T515" s="118"/>
      <c r="U515" s="112">
        <f t="shared" si="61"/>
        <v>0</v>
      </c>
      <c r="V515" s="361">
        <v>5</v>
      </c>
      <c r="W515" s="77">
        <f t="shared" si="62"/>
        <v>0</v>
      </c>
      <c r="X515" s="243"/>
      <c r="Y515" s="215"/>
      <c r="Z515" s="217" t="s">
        <v>31</v>
      </c>
      <c r="AA515" s="215"/>
      <c r="AB515" s="474"/>
      <c r="AC515" s="215"/>
      <c r="AD515" s="215"/>
      <c r="AE515" s="215"/>
      <c r="AF515" s="215"/>
      <c r="AG515" s="215"/>
      <c r="AH515" s="215"/>
      <c r="AI515" s="215"/>
      <c r="AJ515" s="215"/>
      <c r="AK515" s="215"/>
      <c r="AL515" s="215"/>
      <c r="AM515" s="215"/>
      <c r="AN515" s="215"/>
      <c r="AO515" s="215"/>
      <c r="AP515" s="215"/>
      <c r="AQ515" s="215"/>
      <c r="AR515" s="215"/>
      <c r="AS515" s="215"/>
      <c r="AT515" s="215"/>
      <c r="AU515" s="214"/>
      <c r="AV515" s="214"/>
      <c r="AW515" s="214"/>
      <c r="AX515" s="214"/>
      <c r="AY515" s="214"/>
      <c r="AZ515" s="214"/>
      <c r="BA515" s="214"/>
      <c r="BB515" s="214"/>
      <c r="BC515" s="214"/>
      <c r="BD515" s="214"/>
      <c r="BE515" s="214"/>
      <c r="BF515" s="214"/>
      <c r="BG515" s="214"/>
      <c r="BH515" s="214"/>
      <c r="BI515" s="214"/>
      <c r="BJ515" s="214"/>
      <c r="BK515" s="214"/>
      <c r="BL515" s="214"/>
      <c r="BM515" s="214"/>
      <c r="BN515" s="214"/>
      <c r="BO515" s="214"/>
      <c r="BP515" s="214"/>
      <c r="BQ515" s="214"/>
      <c r="BR515" s="214"/>
      <c r="BS515" s="214"/>
      <c r="BT515" s="214"/>
      <c r="BU515" s="214"/>
      <c r="BV515" s="214"/>
      <c r="BW515" s="214"/>
      <c r="BX515" s="214"/>
      <c r="BY515" s="214"/>
      <c r="BZ515" s="214"/>
      <c r="CA515" s="214"/>
      <c r="CB515" s="214"/>
      <c r="CC515" s="214"/>
      <c r="CD515" s="214"/>
      <c r="CE515" s="214"/>
      <c r="CF515" s="214"/>
      <c r="CG515" s="214"/>
      <c r="CH515" s="214"/>
    </row>
    <row r="516" spans="1:86" s="1" customFormat="1" ht="27.95" customHeight="1" x14ac:dyDescent="0.2">
      <c r="A516" s="364"/>
      <c r="B516" s="241" t="s">
        <v>578</v>
      </c>
      <c r="C516" s="126" t="s">
        <v>606</v>
      </c>
      <c r="D516" s="639"/>
      <c r="E516" s="663"/>
      <c r="F516" s="639"/>
      <c r="G516" s="663"/>
      <c r="H516" s="639"/>
      <c r="I516" s="663"/>
      <c r="J516" s="639"/>
      <c r="K516" s="663"/>
      <c r="L516" s="639"/>
      <c r="M516" s="663"/>
      <c r="N516" s="639"/>
      <c r="O516" s="663"/>
      <c r="P516" s="639"/>
      <c r="Q516" s="663"/>
      <c r="R516" s="639"/>
      <c r="S516" s="663"/>
      <c r="T516" s="118"/>
      <c r="U516" s="112">
        <f t="shared" si="61"/>
        <v>0</v>
      </c>
      <c r="V516" s="361">
        <v>5</v>
      </c>
      <c r="W516" s="77">
        <f t="shared" si="62"/>
        <v>0</v>
      </c>
      <c r="X516" s="243"/>
      <c r="Y516" s="215"/>
      <c r="Z516" s="217" t="s">
        <v>31</v>
      </c>
      <c r="AA516" s="215"/>
      <c r="AB516" s="474"/>
      <c r="AC516" s="215"/>
      <c r="AD516" s="215"/>
      <c r="AE516" s="215"/>
      <c r="AF516" s="215"/>
      <c r="AG516" s="215"/>
      <c r="AH516" s="215"/>
      <c r="AI516" s="215"/>
      <c r="AJ516" s="215"/>
      <c r="AK516" s="215"/>
      <c r="AL516" s="215"/>
      <c r="AM516" s="215"/>
      <c r="AN516" s="215"/>
      <c r="AO516" s="215"/>
      <c r="AP516" s="215"/>
      <c r="AQ516" s="215"/>
      <c r="AR516" s="215"/>
      <c r="AS516" s="215"/>
      <c r="AT516" s="215"/>
      <c r="AU516" s="214"/>
      <c r="AV516" s="214"/>
      <c r="AW516" s="214"/>
      <c r="AX516" s="214"/>
      <c r="AY516" s="214"/>
      <c r="AZ516" s="214"/>
      <c r="BA516" s="214"/>
      <c r="BB516" s="214"/>
      <c r="BC516" s="214"/>
      <c r="BD516" s="214"/>
      <c r="BE516" s="214"/>
      <c r="BF516" s="214"/>
      <c r="BG516" s="214"/>
      <c r="BH516" s="214"/>
      <c r="BI516" s="214"/>
      <c r="BJ516" s="214"/>
      <c r="BK516" s="214"/>
      <c r="BL516" s="214"/>
      <c r="BM516" s="214"/>
      <c r="BN516" s="214"/>
      <c r="BO516" s="214"/>
      <c r="BP516" s="214"/>
      <c r="BQ516" s="214"/>
      <c r="BR516" s="214"/>
      <c r="BS516" s="214"/>
      <c r="BT516" s="214"/>
      <c r="BU516" s="214"/>
      <c r="BV516" s="214"/>
      <c r="BW516" s="214"/>
      <c r="BX516" s="214"/>
      <c r="BY516" s="214"/>
      <c r="BZ516" s="214"/>
      <c r="CA516" s="214"/>
      <c r="CB516" s="214"/>
      <c r="CC516" s="214"/>
      <c r="CD516" s="214"/>
      <c r="CE516" s="214"/>
      <c r="CF516" s="214"/>
      <c r="CG516" s="214"/>
      <c r="CH516" s="214"/>
    </row>
    <row r="517" spans="1:86" s="1" customFormat="1" ht="27.95" customHeight="1" x14ac:dyDescent="0.2">
      <c r="A517" s="364"/>
      <c r="B517" s="241" t="s">
        <v>579</v>
      </c>
      <c r="C517" s="126" t="s">
        <v>607</v>
      </c>
      <c r="D517" s="639"/>
      <c r="E517" s="663"/>
      <c r="F517" s="639"/>
      <c r="G517" s="663"/>
      <c r="H517" s="639"/>
      <c r="I517" s="663"/>
      <c r="J517" s="639"/>
      <c r="K517" s="663"/>
      <c r="L517" s="639"/>
      <c r="M517" s="663"/>
      <c r="N517" s="639"/>
      <c r="O517" s="663"/>
      <c r="P517" s="639"/>
      <c r="Q517" s="663"/>
      <c r="R517" s="639"/>
      <c r="S517" s="663"/>
      <c r="T517" s="118"/>
      <c r="U517" s="112">
        <f t="shared" si="61"/>
        <v>0</v>
      </c>
      <c r="V517" s="361">
        <v>5</v>
      </c>
      <c r="W517" s="77">
        <f t="shared" si="62"/>
        <v>0</v>
      </c>
      <c r="X517" s="243"/>
      <c r="Y517" s="215"/>
      <c r="Z517" s="217" t="s">
        <v>31</v>
      </c>
      <c r="AA517" s="215"/>
      <c r="AB517" s="474"/>
      <c r="AC517" s="215"/>
      <c r="AD517" s="215"/>
      <c r="AE517" s="215"/>
      <c r="AF517" s="215"/>
      <c r="AG517" s="215"/>
      <c r="AH517" s="215"/>
      <c r="AI517" s="215"/>
      <c r="AJ517" s="215"/>
      <c r="AK517" s="215"/>
      <c r="AL517" s="215"/>
      <c r="AM517" s="215"/>
      <c r="AN517" s="215"/>
      <c r="AO517" s="215"/>
      <c r="AP517" s="215"/>
      <c r="AQ517" s="215"/>
      <c r="AR517" s="215"/>
      <c r="AS517" s="215"/>
      <c r="AT517" s="215"/>
      <c r="AU517" s="214"/>
      <c r="AV517" s="214"/>
      <c r="AW517" s="214"/>
      <c r="AX517" s="214"/>
      <c r="AY517" s="214"/>
      <c r="AZ517" s="214"/>
      <c r="BA517" s="214"/>
      <c r="BB517" s="214"/>
      <c r="BC517" s="214"/>
      <c r="BD517" s="214"/>
      <c r="BE517" s="214"/>
      <c r="BF517" s="214"/>
      <c r="BG517" s="214"/>
      <c r="BH517" s="214"/>
      <c r="BI517" s="214"/>
      <c r="BJ517" s="214"/>
      <c r="BK517" s="214"/>
      <c r="BL517" s="214"/>
      <c r="BM517" s="214"/>
      <c r="BN517" s="214"/>
      <c r="BO517" s="214"/>
      <c r="BP517" s="214"/>
      <c r="BQ517" s="214"/>
      <c r="BR517" s="214"/>
      <c r="BS517" s="214"/>
      <c r="BT517" s="214"/>
      <c r="BU517" s="214"/>
      <c r="BV517" s="214"/>
      <c r="BW517" s="214"/>
      <c r="BX517" s="214"/>
      <c r="BY517" s="214"/>
      <c r="BZ517" s="214"/>
      <c r="CA517" s="214"/>
      <c r="CB517" s="214"/>
      <c r="CC517" s="214"/>
      <c r="CD517" s="214"/>
      <c r="CE517" s="214"/>
      <c r="CF517" s="214"/>
      <c r="CG517" s="214"/>
      <c r="CH517" s="214"/>
    </row>
    <row r="518" spans="1:86" s="1" customFormat="1" ht="27.95" customHeight="1" x14ac:dyDescent="0.2">
      <c r="A518" s="364"/>
      <c r="B518" s="241" t="s">
        <v>612</v>
      </c>
      <c r="C518" s="126" t="s">
        <v>608</v>
      </c>
      <c r="D518" s="639"/>
      <c r="E518" s="663"/>
      <c r="F518" s="639"/>
      <c r="G518" s="663"/>
      <c r="H518" s="639"/>
      <c r="I518" s="663"/>
      <c r="J518" s="639"/>
      <c r="K518" s="663"/>
      <c r="L518" s="639"/>
      <c r="M518" s="663"/>
      <c r="N518" s="639"/>
      <c r="O518" s="663"/>
      <c r="P518" s="639"/>
      <c r="Q518" s="663"/>
      <c r="R518" s="639"/>
      <c r="S518" s="663"/>
      <c r="T518" s="118"/>
      <c r="U518" s="112">
        <f t="shared" si="61"/>
        <v>0</v>
      </c>
      <c r="V518" s="361">
        <v>5</v>
      </c>
      <c r="W518" s="77">
        <f t="shared" si="62"/>
        <v>0</v>
      </c>
      <c r="X518" s="243"/>
      <c r="Y518" s="215"/>
      <c r="Z518" s="217"/>
      <c r="AA518" s="215"/>
      <c r="AB518" s="474"/>
      <c r="AC518" s="215"/>
      <c r="AD518" s="215"/>
      <c r="AE518" s="215"/>
      <c r="AF518" s="215"/>
      <c r="AG518" s="215"/>
      <c r="AH518" s="215"/>
      <c r="AI518" s="215"/>
      <c r="AJ518" s="215"/>
      <c r="AK518" s="215"/>
      <c r="AL518" s="215"/>
      <c r="AM518" s="215"/>
      <c r="AN518" s="215"/>
      <c r="AO518" s="215"/>
      <c r="AP518" s="215"/>
      <c r="AQ518" s="215"/>
      <c r="AR518" s="215"/>
      <c r="AS518" s="215"/>
      <c r="AT518" s="215"/>
      <c r="AU518" s="214"/>
      <c r="AV518" s="214"/>
      <c r="AW518" s="214"/>
      <c r="AX518" s="214"/>
      <c r="AY518" s="214"/>
      <c r="AZ518" s="214"/>
      <c r="BA518" s="214"/>
      <c r="BB518" s="214"/>
      <c r="BC518" s="214"/>
      <c r="BD518" s="214"/>
      <c r="BE518" s="214"/>
      <c r="BF518" s="214"/>
      <c r="BG518" s="214"/>
      <c r="BH518" s="214"/>
      <c r="BI518" s="214"/>
      <c r="BJ518" s="214"/>
      <c r="BK518" s="214"/>
      <c r="BL518" s="214"/>
      <c r="BM518" s="214"/>
      <c r="BN518" s="214"/>
      <c r="BO518" s="214"/>
      <c r="BP518" s="214"/>
      <c r="BQ518" s="214"/>
      <c r="BR518" s="214"/>
      <c r="BS518" s="214"/>
      <c r="BT518" s="214"/>
      <c r="BU518" s="214"/>
      <c r="BV518" s="214"/>
      <c r="BW518" s="214"/>
      <c r="BX518" s="214"/>
      <c r="BY518" s="214"/>
      <c r="BZ518" s="214"/>
      <c r="CA518" s="214"/>
      <c r="CB518" s="214"/>
      <c r="CC518" s="214"/>
      <c r="CD518" s="214"/>
      <c r="CE518" s="214"/>
      <c r="CF518" s="214"/>
      <c r="CG518" s="214"/>
      <c r="CH518" s="214"/>
    </row>
    <row r="519" spans="1:86" s="1" customFormat="1" ht="27.95" customHeight="1" x14ac:dyDescent="0.2">
      <c r="A519" s="364"/>
      <c r="B519" s="241" t="s">
        <v>629</v>
      </c>
      <c r="C519" s="126" t="s">
        <v>609</v>
      </c>
      <c r="D519" s="639"/>
      <c r="E519" s="663"/>
      <c r="F519" s="639"/>
      <c r="G519" s="663"/>
      <c r="H519" s="639"/>
      <c r="I519" s="663"/>
      <c r="J519" s="639"/>
      <c r="K519" s="663"/>
      <c r="L519" s="639"/>
      <c r="M519" s="663"/>
      <c r="N519" s="639"/>
      <c r="O519" s="663"/>
      <c r="P519" s="639"/>
      <c r="Q519" s="663"/>
      <c r="R519" s="639"/>
      <c r="S519" s="663"/>
      <c r="T519" s="118"/>
      <c r="U519" s="112">
        <f t="shared" si="61"/>
        <v>0</v>
      </c>
      <c r="V519" s="361">
        <v>5</v>
      </c>
      <c r="W519" s="77">
        <f t="shared" si="62"/>
        <v>0</v>
      </c>
      <c r="X519" s="243"/>
      <c r="Y519" s="215"/>
      <c r="Z519" s="217"/>
      <c r="AA519" s="215"/>
      <c r="AB519" s="474"/>
      <c r="AC519" s="215"/>
      <c r="AD519" s="215"/>
      <c r="AE519" s="215"/>
      <c r="AF519" s="215"/>
      <c r="AG519" s="215"/>
      <c r="AH519" s="215"/>
      <c r="AI519" s="215"/>
      <c r="AJ519" s="215"/>
      <c r="AK519" s="215"/>
      <c r="AL519" s="215"/>
      <c r="AM519" s="215"/>
      <c r="AN519" s="215"/>
      <c r="AO519" s="215"/>
      <c r="AP519" s="215"/>
      <c r="AQ519" s="215"/>
      <c r="AR519" s="215"/>
      <c r="AS519" s="215"/>
      <c r="AT519" s="215"/>
      <c r="AU519" s="214"/>
      <c r="AV519" s="214"/>
      <c r="AW519" s="214"/>
      <c r="AX519" s="214"/>
      <c r="AY519" s="214"/>
      <c r="AZ519" s="214"/>
      <c r="BA519" s="214"/>
      <c r="BB519" s="214"/>
      <c r="BC519" s="214"/>
      <c r="BD519" s="214"/>
      <c r="BE519" s="214"/>
      <c r="BF519" s="214"/>
      <c r="BG519" s="214"/>
      <c r="BH519" s="214"/>
      <c r="BI519" s="214"/>
      <c r="BJ519" s="214"/>
      <c r="BK519" s="214"/>
      <c r="BL519" s="214"/>
      <c r="BM519" s="214"/>
      <c r="BN519" s="214"/>
      <c r="BO519" s="214"/>
      <c r="BP519" s="214"/>
      <c r="BQ519" s="214"/>
      <c r="BR519" s="214"/>
      <c r="BS519" s="214"/>
      <c r="BT519" s="214"/>
      <c r="BU519" s="214"/>
      <c r="BV519" s="214"/>
      <c r="BW519" s="214"/>
      <c r="BX519" s="214"/>
      <c r="BY519" s="214"/>
      <c r="BZ519" s="214"/>
      <c r="CA519" s="214"/>
      <c r="CB519" s="214"/>
      <c r="CC519" s="214"/>
      <c r="CD519" s="214"/>
      <c r="CE519" s="214"/>
      <c r="CF519" s="214"/>
      <c r="CG519" s="214"/>
      <c r="CH519" s="214"/>
    </row>
    <row r="520" spans="1:86" s="1" customFormat="1" ht="27.95" customHeight="1" x14ac:dyDescent="0.2">
      <c r="A520" s="364"/>
      <c r="B520" s="241" t="s">
        <v>630</v>
      </c>
      <c r="C520" s="126" t="s">
        <v>574</v>
      </c>
      <c r="D520" s="639"/>
      <c r="E520" s="663"/>
      <c r="F520" s="639"/>
      <c r="G520" s="663"/>
      <c r="H520" s="639"/>
      <c r="I520" s="663"/>
      <c r="J520" s="639"/>
      <c r="K520" s="663"/>
      <c r="L520" s="639"/>
      <c r="M520" s="663"/>
      <c r="N520" s="639"/>
      <c r="O520" s="663"/>
      <c r="P520" s="639"/>
      <c r="Q520" s="663"/>
      <c r="R520" s="639"/>
      <c r="S520" s="663"/>
      <c r="T520" s="118"/>
      <c r="U520" s="112">
        <f t="shared" ref="U520" si="63">IF(OR(D520="s",F520="s",H520="s",J520="s",L520="s",N520="s",P520="s",R520="s"), 0, IF(OR(D520="a",F520="a",H520="a",J520="a",L520="a",N520="a",P520="a",R520="a"),V520,0))</f>
        <v>0</v>
      </c>
      <c r="V520" s="361">
        <v>5</v>
      </c>
      <c r="W520" s="77">
        <f t="shared" si="62"/>
        <v>0</v>
      </c>
      <c r="X520" s="243"/>
      <c r="Y520" s="215"/>
      <c r="Z520" s="217"/>
      <c r="AA520" s="215"/>
      <c r="AB520" s="474"/>
      <c r="AC520" s="215"/>
      <c r="AD520" s="215"/>
      <c r="AE520" s="215"/>
      <c r="AF520" s="215"/>
      <c r="AG520" s="215"/>
      <c r="AH520" s="215"/>
      <c r="AI520" s="215"/>
      <c r="AJ520" s="215"/>
      <c r="AK520" s="215"/>
      <c r="AL520" s="215"/>
      <c r="AM520" s="215"/>
      <c r="AN520" s="215"/>
      <c r="AO520" s="215"/>
      <c r="AP520" s="215"/>
      <c r="AQ520" s="215"/>
      <c r="AR520" s="215"/>
      <c r="AS520" s="215"/>
      <c r="AT520" s="215"/>
      <c r="AU520" s="214"/>
      <c r="AV520" s="214"/>
      <c r="AW520" s="214"/>
      <c r="AX520" s="214"/>
      <c r="AY520" s="214"/>
      <c r="AZ520" s="214"/>
      <c r="BA520" s="214"/>
      <c r="BB520" s="214"/>
      <c r="BC520" s="214"/>
      <c r="BD520" s="214"/>
      <c r="BE520" s="214"/>
      <c r="BF520" s="214"/>
      <c r="BG520" s="214"/>
      <c r="BH520" s="214"/>
      <c r="BI520" s="214"/>
      <c r="BJ520" s="214"/>
      <c r="BK520" s="214"/>
      <c r="BL520" s="214"/>
      <c r="BM520" s="214"/>
      <c r="BN520" s="214"/>
      <c r="BO520" s="214"/>
      <c r="BP520" s="214"/>
      <c r="BQ520" s="214"/>
      <c r="BR520" s="214"/>
      <c r="BS520" s="214"/>
      <c r="BT520" s="214"/>
      <c r="BU520" s="214"/>
      <c r="BV520" s="214"/>
      <c r="BW520" s="214"/>
      <c r="BX520" s="214"/>
      <c r="BY520" s="214"/>
      <c r="BZ520" s="214"/>
      <c r="CA520" s="214"/>
      <c r="CB520" s="214"/>
      <c r="CC520" s="214"/>
      <c r="CD520" s="214"/>
      <c r="CE520" s="214"/>
      <c r="CF520" s="214"/>
      <c r="CG520" s="214"/>
      <c r="CH520" s="214"/>
    </row>
    <row r="521" spans="1:86" s="1" customFormat="1" ht="27.95" customHeight="1" thickBot="1" x14ac:dyDescent="0.25">
      <c r="A521" s="364"/>
      <c r="B521" s="241" t="s">
        <v>631</v>
      </c>
      <c r="C521" s="485" t="s">
        <v>628</v>
      </c>
      <c r="D521" s="639"/>
      <c r="E521" s="663"/>
      <c r="F521" s="639"/>
      <c r="G521" s="663"/>
      <c r="H521" s="639"/>
      <c r="I521" s="663"/>
      <c r="J521" s="639"/>
      <c r="K521" s="663"/>
      <c r="L521" s="639"/>
      <c r="M521" s="663"/>
      <c r="N521" s="639"/>
      <c r="O521" s="663"/>
      <c r="P521" s="639"/>
      <c r="Q521" s="663"/>
      <c r="R521" s="639"/>
      <c r="S521" s="663"/>
      <c r="T521" s="118"/>
      <c r="U521" s="112">
        <f t="shared" si="61"/>
        <v>0</v>
      </c>
      <c r="V521" s="399">
        <v>5</v>
      </c>
      <c r="W521" s="77">
        <f t="shared" si="62"/>
        <v>0</v>
      </c>
      <c r="X521" s="243"/>
      <c r="Y521" s="215"/>
      <c r="Z521" s="217"/>
      <c r="AA521" s="215"/>
      <c r="AB521" s="474"/>
      <c r="AC521" s="215"/>
      <c r="AD521" s="215"/>
      <c r="AE521" s="215"/>
      <c r="AF521" s="215"/>
      <c r="AG521" s="215"/>
      <c r="AH521" s="215"/>
      <c r="AI521" s="215"/>
      <c r="AJ521" s="215"/>
      <c r="AK521" s="215"/>
      <c r="AL521" s="215"/>
      <c r="AM521" s="215"/>
      <c r="AN521" s="215"/>
      <c r="AO521" s="215"/>
      <c r="AP521" s="215"/>
      <c r="AQ521" s="215"/>
      <c r="AR521" s="215"/>
      <c r="AS521" s="215"/>
      <c r="AT521" s="215"/>
      <c r="AU521" s="214"/>
      <c r="AV521" s="214"/>
      <c r="AW521" s="214"/>
      <c r="AX521" s="214"/>
      <c r="AY521" s="214"/>
      <c r="AZ521" s="214"/>
      <c r="BA521" s="214"/>
      <c r="BB521" s="214"/>
      <c r="BC521" s="214"/>
      <c r="BD521" s="214"/>
      <c r="BE521" s="214"/>
      <c r="BF521" s="214"/>
      <c r="BG521" s="214"/>
      <c r="BH521" s="214"/>
      <c r="BI521" s="214"/>
      <c r="BJ521" s="214"/>
      <c r="BK521" s="214"/>
      <c r="BL521" s="214"/>
      <c r="BM521" s="214"/>
      <c r="BN521" s="214"/>
      <c r="BO521" s="214"/>
      <c r="BP521" s="214"/>
      <c r="BQ521" s="214"/>
      <c r="BR521" s="214"/>
      <c r="BS521" s="214"/>
      <c r="BT521" s="214"/>
      <c r="BU521" s="214"/>
      <c r="BV521" s="214"/>
      <c r="BW521" s="214"/>
      <c r="BX521" s="214"/>
      <c r="BY521" s="214"/>
      <c r="BZ521" s="214"/>
      <c r="CA521" s="214"/>
      <c r="CB521" s="214"/>
      <c r="CC521" s="214"/>
      <c r="CD521" s="214"/>
      <c r="CE521" s="214"/>
      <c r="CF521" s="214"/>
      <c r="CG521" s="214"/>
      <c r="CH521" s="214"/>
    </row>
    <row r="522" spans="1:86" ht="21" customHeight="1" thickTop="1" thickBot="1" x14ac:dyDescent="0.25">
      <c r="A522" s="364"/>
      <c r="B522" s="290"/>
      <c r="C522" s="15"/>
      <c r="D522" s="656" t="s">
        <v>173</v>
      </c>
      <c r="E522" s="682"/>
      <c r="F522" s="682"/>
      <c r="G522" s="682"/>
      <c r="H522" s="682"/>
      <c r="I522" s="682"/>
      <c r="J522" s="682"/>
      <c r="K522" s="682"/>
      <c r="L522" s="682"/>
      <c r="M522" s="682"/>
      <c r="N522" s="682"/>
      <c r="O522" s="682"/>
      <c r="P522" s="682"/>
      <c r="Q522" s="682"/>
      <c r="R522" s="682"/>
      <c r="S522" s="682"/>
      <c r="T522" s="675"/>
      <c r="U522" s="35">
        <f>SUM(U506:U521)</f>
        <v>0</v>
      </c>
      <c r="V522" s="362">
        <f>SUM(V506:V510)+SUM(V513:V521)</f>
        <v>70</v>
      </c>
      <c r="Z522" s="217"/>
    </row>
    <row r="523" spans="1:86" ht="21" customHeight="1" thickBot="1" x14ac:dyDescent="0.25">
      <c r="A523" s="355"/>
      <c r="B523" s="478"/>
      <c r="C523" s="255"/>
      <c r="D523" s="658"/>
      <c r="E523" s="868"/>
      <c r="F523" s="706">
        <f>IF(OR(T513="na",T514="na",T515="na",T516="na",T517="na",T518="na",T519="na",T520="na",T521="na"),20,40)</f>
        <v>40</v>
      </c>
      <c r="G523" s="669"/>
      <c r="H523" s="669"/>
      <c r="I523" s="669"/>
      <c r="J523" s="669"/>
      <c r="K523" s="669"/>
      <c r="L523" s="669"/>
      <c r="M523" s="669"/>
      <c r="N523" s="669"/>
      <c r="O523" s="669"/>
      <c r="P523" s="669"/>
      <c r="Q523" s="669"/>
      <c r="R523" s="669"/>
      <c r="S523" s="669"/>
      <c r="T523" s="669"/>
      <c r="U523" s="669"/>
      <c r="V523" s="670"/>
      <c r="Z523" s="217"/>
    </row>
    <row r="524" spans="1:86" ht="30" customHeight="1" thickBot="1" x14ac:dyDescent="0.25">
      <c r="A524" s="353"/>
      <c r="B524" s="252" t="s">
        <v>62</v>
      </c>
      <c r="C524" s="175" t="s">
        <v>129</v>
      </c>
      <c r="D524" s="42" t="s">
        <v>395</v>
      </c>
      <c r="E524" s="54"/>
      <c r="F524" s="43" t="s">
        <v>395</v>
      </c>
      <c r="G524" s="67"/>
      <c r="H524" s="42" t="s">
        <v>395</v>
      </c>
      <c r="I524" s="54"/>
      <c r="J524" s="43" t="s">
        <v>395</v>
      </c>
      <c r="K524" s="67"/>
      <c r="L524" s="42" t="s">
        <v>395</v>
      </c>
      <c r="M524" s="54"/>
      <c r="N524" s="43" t="s">
        <v>395</v>
      </c>
      <c r="O524" s="67"/>
      <c r="P524" s="42" t="s">
        <v>395</v>
      </c>
      <c r="Q524" s="54"/>
      <c r="R524" s="43" t="s">
        <v>395</v>
      </c>
      <c r="S524" s="85"/>
      <c r="T524" s="194"/>
      <c r="U524" s="302"/>
      <c r="V524" s="195"/>
      <c r="Z524" s="217"/>
    </row>
    <row r="525" spans="1:86" s="1" customFormat="1" ht="45" customHeight="1" x14ac:dyDescent="0.2">
      <c r="A525" s="364"/>
      <c r="B525" s="249" t="s">
        <v>88</v>
      </c>
      <c r="C525" s="122" t="s">
        <v>476</v>
      </c>
      <c r="D525" s="641"/>
      <c r="E525" s="653"/>
      <c r="F525" s="641"/>
      <c r="G525" s="653"/>
      <c r="H525" s="641"/>
      <c r="I525" s="653"/>
      <c r="J525" s="641"/>
      <c r="K525" s="653"/>
      <c r="L525" s="641"/>
      <c r="M525" s="653"/>
      <c r="N525" s="641"/>
      <c r="O525" s="653"/>
      <c r="P525" s="641"/>
      <c r="Q525" s="653"/>
      <c r="R525" s="641"/>
      <c r="S525" s="653"/>
      <c r="T525" s="190"/>
      <c r="U525" s="111">
        <f>IF(OR(D525="s",F525="s",H525="s",J525="s",L525="s",N525="s",P525="s",R525="s"), 0, IF(OR(D525="a",F525="a",H525="a",J525="a",L525="a",N525="a",P525="a",R525="a"),V525,0))</f>
        <v>0</v>
      </c>
      <c r="V525" s="363">
        <v>20</v>
      </c>
      <c r="W525" s="77">
        <f>COUNTIF(D525:S525,"a")+COUNTIF(D525:S525,"s")</f>
        <v>0</v>
      </c>
      <c r="X525" s="243"/>
      <c r="Y525" s="219"/>
      <c r="Z525" s="217" t="s">
        <v>31</v>
      </c>
      <c r="AA525" s="214"/>
      <c r="AB525" s="474"/>
      <c r="AC525" s="219"/>
      <c r="AD525" s="219"/>
      <c r="AE525" s="219"/>
      <c r="AF525" s="219"/>
      <c r="AG525" s="219"/>
      <c r="AH525" s="219"/>
      <c r="AI525" s="219"/>
      <c r="AJ525" s="219"/>
      <c r="AK525" s="219"/>
      <c r="AL525" s="219"/>
      <c r="AM525" s="219"/>
      <c r="AN525" s="219"/>
      <c r="AO525" s="219"/>
      <c r="AP525" s="219"/>
      <c r="AQ525" s="219"/>
      <c r="AR525" s="219"/>
      <c r="AS525" s="219"/>
      <c r="AT525" s="219"/>
      <c r="AU525" s="214"/>
      <c r="AV525" s="214"/>
      <c r="AW525" s="214"/>
      <c r="AX525" s="214"/>
      <c r="AY525" s="214"/>
      <c r="AZ525" s="214"/>
      <c r="BA525" s="214"/>
      <c r="BB525" s="214"/>
      <c r="BC525" s="214"/>
      <c r="BD525" s="214"/>
      <c r="BE525" s="214"/>
      <c r="BF525" s="214"/>
      <c r="BG525" s="214"/>
      <c r="BH525" s="214"/>
      <c r="BI525" s="214"/>
      <c r="BJ525" s="214"/>
      <c r="BK525" s="214"/>
      <c r="BL525" s="214"/>
      <c r="BM525" s="214"/>
      <c r="BN525" s="214"/>
      <c r="BO525" s="214"/>
      <c r="BP525" s="214"/>
      <c r="BQ525" s="214"/>
      <c r="BR525" s="214"/>
      <c r="BS525" s="214"/>
      <c r="BT525" s="214"/>
      <c r="BU525" s="214"/>
      <c r="BV525" s="214"/>
      <c r="BW525" s="214"/>
      <c r="BX525" s="214"/>
      <c r="BY525" s="214"/>
      <c r="BZ525" s="214"/>
      <c r="CA525" s="214"/>
      <c r="CB525" s="214"/>
      <c r="CC525" s="214"/>
      <c r="CD525" s="214"/>
      <c r="CE525" s="214"/>
      <c r="CF525" s="214"/>
      <c r="CG525" s="214"/>
      <c r="CH525" s="214"/>
    </row>
    <row r="526" spans="1:86" s="1" customFormat="1" ht="45" customHeight="1" x14ac:dyDescent="0.2">
      <c r="A526" s="364"/>
      <c r="B526" s="241" t="s">
        <v>275</v>
      </c>
      <c r="C526" s="126" t="s">
        <v>539</v>
      </c>
      <c r="D526" s="639"/>
      <c r="E526" s="663"/>
      <c r="F526" s="639"/>
      <c r="G526" s="663"/>
      <c r="H526" s="639"/>
      <c r="I526" s="663"/>
      <c r="J526" s="639"/>
      <c r="K526" s="663"/>
      <c r="L526" s="639"/>
      <c r="M526" s="663"/>
      <c r="N526" s="639"/>
      <c r="O526" s="663"/>
      <c r="P526" s="639"/>
      <c r="Q526" s="663"/>
      <c r="R526" s="639"/>
      <c r="S526" s="663"/>
      <c r="T526" s="190"/>
      <c r="U526" s="112">
        <f>IF(OR(D526="s",F526="s",H526="s",J526="s",L526="s",N526="s",P526="s",R526="s"), 0, IF(OR(D526="a",F526="a",H526="a",J526="a",L526="a",N526="a",P526="a",R526="a"),V526,0))</f>
        <v>0</v>
      </c>
      <c r="V526" s="361">
        <v>20</v>
      </c>
      <c r="W526" s="77">
        <f>COUNTIF(D526:S526,"a")+COUNTIF(D526:S526,"s")</f>
        <v>0</v>
      </c>
      <c r="X526" s="243"/>
      <c r="Y526" s="219"/>
      <c r="Z526" s="217" t="s">
        <v>31</v>
      </c>
      <c r="AA526" s="214"/>
      <c r="AB526" s="474"/>
      <c r="AC526" s="219"/>
      <c r="AD526" s="219"/>
      <c r="AE526" s="219"/>
      <c r="AF526" s="219"/>
      <c r="AG526" s="219"/>
      <c r="AH526" s="219"/>
      <c r="AI526" s="219"/>
      <c r="AJ526" s="219"/>
      <c r="AK526" s="219"/>
      <c r="AL526" s="219"/>
      <c r="AM526" s="219"/>
      <c r="AN526" s="219"/>
      <c r="AO526" s="219"/>
      <c r="AP526" s="219"/>
      <c r="AQ526" s="219"/>
      <c r="AR526" s="219"/>
      <c r="AS526" s="219"/>
      <c r="AT526" s="219"/>
      <c r="AU526" s="214"/>
      <c r="AV526" s="214"/>
      <c r="AW526" s="214"/>
      <c r="AX526" s="214"/>
      <c r="AY526" s="214"/>
      <c r="AZ526" s="214"/>
      <c r="BA526" s="214"/>
      <c r="BB526" s="214"/>
      <c r="BC526" s="214"/>
      <c r="BD526" s="214"/>
      <c r="BE526" s="214"/>
      <c r="BF526" s="214"/>
      <c r="BG526" s="214"/>
      <c r="BH526" s="214"/>
      <c r="BI526" s="214"/>
      <c r="BJ526" s="214"/>
      <c r="BK526" s="214"/>
      <c r="BL526" s="214"/>
      <c r="BM526" s="214"/>
      <c r="BN526" s="214"/>
      <c r="BO526" s="214"/>
      <c r="BP526" s="214"/>
      <c r="BQ526" s="214"/>
      <c r="BR526" s="214"/>
      <c r="BS526" s="214"/>
      <c r="BT526" s="214"/>
      <c r="BU526" s="214"/>
      <c r="BV526" s="214"/>
      <c r="BW526" s="214"/>
      <c r="BX526" s="214"/>
      <c r="BY526" s="214"/>
      <c r="BZ526" s="214"/>
      <c r="CA526" s="214"/>
      <c r="CB526" s="214"/>
      <c r="CC526" s="214"/>
      <c r="CD526" s="214"/>
      <c r="CE526" s="214"/>
      <c r="CF526" s="214"/>
      <c r="CG526" s="214"/>
      <c r="CH526" s="214"/>
    </row>
    <row r="527" spans="1:86" s="1" customFormat="1" ht="67.7" customHeight="1" x14ac:dyDescent="0.2">
      <c r="A527" s="364"/>
      <c r="B527" s="241" t="s">
        <v>531</v>
      </c>
      <c r="C527" s="126" t="s">
        <v>532</v>
      </c>
      <c r="D527" s="639"/>
      <c r="E527" s="663"/>
      <c r="F527" s="639"/>
      <c r="G527" s="663"/>
      <c r="H527" s="639"/>
      <c r="I527" s="663"/>
      <c r="J527" s="639"/>
      <c r="K527" s="663"/>
      <c r="L527" s="639"/>
      <c r="M527" s="663"/>
      <c r="N527" s="639"/>
      <c r="O527" s="663"/>
      <c r="P527" s="639"/>
      <c r="Q527" s="663"/>
      <c r="R527" s="639"/>
      <c r="S527" s="663"/>
      <c r="T527" s="118"/>
      <c r="U527" s="112">
        <f>IF(OR(D527="s",F527="s",H527="s",J527="s",L527="s",N527="s",P527="s",R527="s"), 0, IF(OR(D527="a",F527="a",H527="a",J527="a",L527="a",N527="a",P527="a",R527="a",T527="na"),V527,0))</f>
        <v>0</v>
      </c>
      <c r="V527" s="361">
        <v>10</v>
      </c>
      <c r="W527" s="77">
        <f>COUNTIF(D527:S527,"a")+COUNTIF(D527:S527,"s")+COUNTIF(T527,"na")</f>
        <v>0</v>
      </c>
      <c r="X527" s="243"/>
      <c r="Y527" s="219"/>
      <c r="Z527" s="217"/>
      <c r="AA527" s="214"/>
      <c r="AB527" s="474"/>
      <c r="AC527" s="219"/>
      <c r="AD527" s="219"/>
      <c r="AE527" s="219"/>
      <c r="AF527" s="219"/>
      <c r="AG527" s="219"/>
      <c r="AH527" s="219"/>
      <c r="AI527" s="219"/>
      <c r="AJ527" s="219"/>
      <c r="AK527" s="219"/>
      <c r="AL527" s="219"/>
      <c r="AM527" s="219"/>
      <c r="AN527" s="219"/>
      <c r="AO527" s="219"/>
      <c r="AP527" s="219"/>
      <c r="AQ527" s="219"/>
      <c r="AR527" s="219"/>
      <c r="AS527" s="219"/>
      <c r="AT527" s="219"/>
      <c r="AU527" s="214"/>
      <c r="AV527" s="214"/>
      <c r="AW527" s="214"/>
      <c r="AX527" s="214"/>
      <c r="AY527" s="214"/>
      <c r="AZ527" s="214"/>
      <c r="BA527" s="214"/>
      <c r="BB527" s="214"/>
      <c r="BC527" s="214"/>
      <c r="BD527" s="214"/>
      <c r="BE527" s="214"/>
      <c r="BF527" s="214"/>
      <c r="BG527" s="214"/>
      <c r="BH527" s="214"/>
      <c r="BI527" s="214"/>
      <c r="BJ527" s="214"/>
      <c r="BK527" s="214"/>
      <c r="BL527" s="214"/>
      <c r="BM527" s="214"/>
      <c r="BN527" s="214"/>
      <c r="BO527" s="214"/>
      <c r="BP527" s="214"/>
      <c r="BQ527" s="214"/>
      <c r="BR527" s="214"/>
      <c r="BS527" s="214"/>
      <c r="BT527" s="214"/>
      <c r="BU527" s="214"/>
      <c r="BV527" s="214"/>
      <c r="BW527" s="214"/>
      <c r="BX527" s="214"/>
      <c r="BY527" s="214"/>
      <c r="BZ527" s="214"/>
      <c r="CA527" s="214"/>
      <c r="CB527" s="214"/>
      <c r="CC527" s="214"/>
      <c r="CD527" s="214"/>
      <c r="CE527" s="214"/>
      <c r="CF527" s="214"/>
      <c r="CG527" s="214"/>
      <c r="CH527" s="214"/>
    </row>
    <row r="528" spans="1:86" s="1" customFormat="1" ht="27.95" customHeight="1" x14ac:dyDescent="0.2">
      <c r="A528" s="364"/>
      <c r="B528" s="241" t="s">
        <v>61</v>
      </c>
      <c r="C528" s="126" t="s">
        <v>477</v>
      </c>
      <c r="D528" s="639"/>
      <c r="E528" s="663"/>
      <c r="F528" s="639"/>
      <c r="G528" s="663"/>
      <c r="H528" s="639"/>
      <c r="I528" s="663"/>
      <c r="J528" s="639"/>
      <c r="K528" s="663"/>
      <c r="L528" s="639"/>
      <c r="M528" s="663"/>
      <c r="N528" s="639"/>
      <c r="O528" s="663"/>
      <c r="P528" s="639"/>
      <c r="Q528" s="663"/>
      <c r="R528" s="639"/>
      <c r="S528" s="663"/>
      <c r="T528" s="190"/>
      <c r="U528" s="112">
        <f>IF(OR(D528="s",F528="s",H528="s",J528="s",L528="s",N528="s",P528="s",R528="s"), 0, IF(OR(D528="a",F528="a",H528="a",J528="a",L528="a",N528="a",P528="a",R528="a"),V528,0))</f>
        <v>0</v>
      </c>
      <c r="V528" s="361">
        <v>10</v>
      </c>
      <c r="W528" s="77">
        <f>COUNTIF(D528:S528,"a")+COUNTIF(D528:S528,"s")</f>
        <v>0</v>
      </c>
      <c r="X528" s="243"/>
      <c r="Y528" s="219"/>
      <c r="Z528" s="217" t="s">
        <v>31</v>
      </c>
      <c r="AA528" s="214"/>
      <c r="AB528" s="474"/>
      <c r="AC528" s="219"/>
      <c r="AD528" s="219"/>
      <c r="AE528" s="219"/>
      <c r="AF528" s="219"/>
      <c r="AG528" s="219"/>
      <c r="AH528" s="219"/>
      <c r="AI528" s="219"/>
      <c r="AJ528" s="219"/>
      <c r="AK528" s="219"/>
      <c r="AL528" s="219"/>
      <c r="AM528" s="219"/>
      <c r="AN528" s="219"/>
      <c r="AO528" s="219"/>
      <c r="AP528" s="219"/>
      <c r="AQ528" s="219"/>
      <c r="AR528" s="219"/>
      <c r="AS528" s="219"/>
      <c r="AT528" s="219"/>
      <c r="AU528" s="214"/>
      <c r="AV528" s="214"/>
      <c r="AW528" s="214"/>
      <c r="AX528" s="214"/>
      <c r="AY528" s="214"/>
      <c r="AZ528" s="214"/>
      <c r="BA528" s="214"/>
      <c r="BB528" s="214"/>
      <c r="BC528" s="214"/>
      <c r="BD528" s="214"/>
      <c r="BE528" s="214"/>
      <c r="BF528" s="214"/>
      <c r="BG528" s="214"/>
      <c r="BH528" s="214"/>
      <c r="BI528" s="214"/>
      <c r="BJ528" s="214"/>
      <c r="BK528" s="214"/>
      <c r="BL528" s="214"/>
      <c r="BM528" s="214"/>
      <c r="BN528" s="214"/>
      <c r="BO528" s="214"/>
      <c r="BP528" s="214"/>
      <c r="BQ528" s="214"/>
      <c r="BR528" s="214"/>
      <c r="BS528" s="214"/>
      <c r="BT528" s="214"/>
      <c r="BU528" s="214"/>
      <c r="BV528" s="214"/>
      <c r="BW528" s="214"/>
      <c r="BX528" s="214"/>
      <c r="BY528" s="214"/>
      <c r="BZ528" s="214"/>
      <c r="CA528" s="214"/>
      <c r="CB528" s="214"/>
      <c r="CC528" s="214"/>
      <c r="CD528" s="214"/>
      <c r="CE528" s="214"/>
      <c r="CF528" s="214"/>
      <c r="CG528" s="214"/>
      <c r="CH528" s="214"/>
    </row>
    <row r="529" spans="1:93" ht="27.95" customHeight="1" thickBot="1" x14ac:dyDescent="0.25">
      <c r="A529" s="364"/>
      <c r="B529" s="241" t="s">
        <v>478</v>
      </c>
      <c r="C529" s="437" t="s">
        <v>479</v>
      </c>
      <c r="D529" s="642"/>
      <c r="E529" s="652"/>
      <c r="F529" s="642"/>
      <c r="G529" s="652"/>
      <c r="H529" s="642"/>
      <c r="I529" s="652"/>
      <c r="J529" s="642"/>
      <c r="K529" s="652"/>
      <c r="L529" s="642"/>
      <c r="M529" s="652"/>
      <c r="N529" s="642"/>
      <c r="O529" s="652"/>
      <c r="P529" s="642"/>
      <c r="Q529" s="652"/>
      <c r="R529" s="642"/>
      <c r="S529" s="652"/>
      <c r="T529" s="190"/>
      <c r="U529" s="113">
        <f>IF(OR(D529="s",F529="s",H529="s",J529="s",L529="s",N529="s",P529="s",R529="s"), 0, IF(OR(D529="a",F529="a",H529="a",J529="a",L529="a",N529="a",P529="a",R529="a"),V529,0))</f>
        <v>0</v>
      </c>
      <c r="V529" s="399">
        <v>10</v>
      </c>
      <c r="W529" s="77">
        <f>COUNTIF(D529:S529,"a")+COUNTIF(D529:S529,"s")</f>
        <v>0</v>
      </c>
      <c r="X529" s="243"/>
      <c r="Y529" s="219"/>
      <c r="Z529" s="217"/>
      <c r="AC529" s="219"/>
      <c r="AD529" s="219"/>
      <c r="AE529" s="219"/>
      <c r="AF529" s="219"/>
      <c r="AG529" s="219"/>
      <c r="AH529" s="219"/>
      <c r="AI529" s="219"/>
      <c r="AJ529" s="219"/>
      <c r="AK529" s="219"/>
      <c r="AL529" s="219"/>
      <c r="AM529" s="219"/>
      <c r="AN529" s="219"/>
      <c r="AO529" s="219"/>
      <c r="AP529" s="219"/>
      <c r="AQ529" s="219"/>
      <c r="AR529" s="219"/>
      <c r="AS529" s="219"/>
      <c r="AT529" s="219"/>
      <c r="CI529" s="1"/>
      <c r="CJ529" s="1"/>
      <c r="CK529" s="1"/>
      <c r="CL529" s="1"/>
      <c r="CM529" s="1"/>
      <c r="CN529" s="1"/>
      <c r="CO529" s="1"/>
    </row>
    <row r="530" spans="1:93" ht="21" customHeight="1" thickTop="1" thickBot="1" x14ac:dyDescent="0.25">
      <c r="A530" s="364"/>
      <c r="B530" s="282"/>
      <c r="C530" s="15"/>
      <c r="D530" s="656" t="s">
        <v>173</v>
      </c>
      <c r="E530" s="682"/>
      <c r="F530" s="682"/>
      <c r="G530" s="682"/>
      <c r="H530" s="682"/>
      <c r="I530" s="682"/>
      <c r="J530" s="682"/>
      <c r="K530" s="682"/>
      <c r="L530" s="682"/>
      <c r="M530" s="682"/>
      <c r="N530" s="682"/>
      <c r="O530" s="682"/>
      <c r="P530" s="682"/>
      <c r="Q530" s="682"/>
      <c r="R530" s="682"/>
      <c r="S530" s="682"/>
      <c r="T530" s="675"/>
      <c r="U530" s="35">
        <f>SUM(U525:U529)</f>
        <v>0</v>
      </c>
      <c r="V530" s="362">
        <f>SUM(V525:V529)</f>
        <v>70</v>
      </c>
      <c r="Z530" s="217"/>
    </row>
    <row r="531" spans="1:93" ht="21" customHeight="1" thickBot="1" x14ac:dyDescent="0.25">
      <c r="A531" s="364"/>
      <c r="B531" s="284"/>
      <c r="C531" s="31"/>
      <c r="D531" s="658"/>
      <c r="E531" s="868"/>
      <c r="F531" s="715">
        <v>50</v>
      </c>
      <c r="G531" s="669"/>
      <c r="H531" s="669"/>
      <c r="I531" s="669"/>
      <c r="J531" s="669"/>
      <c r="K531" s="669"/>
      <c r="L531" s="669"/>
      <c r="M531" s="669"/>
      <c r="N531" s="669"/>
      <c r="O531" s="669"/>
      <c r="P531" s="669"/>
      <c r="Q531" s="669"/>
      <c r="R531" s="669"/>
      <c r="S531" s="669"/>
      <c r="T531" s="669"/>
      <c r="U531" s="669"/>
      <c r="V531" s="670"/>
      <c r="Z531" s="217"/>
    </row>
    <row r="532" spans="1:93" ht="30" customHeight="1" thickBot="1" x14ac:dyDescent="0.25">
      <c r="A532" s="364"/>
      <c r="B532" s="237" t="s">
        <v>63</v>
      </c>
      <c r="C532" s="186" t="s">
        <v>480</v>
      </c>
      <c r="D532" s="37" t="s">
        <v>395</v>
      </c>
      <c r="E532" s="57"/>
      <c r="F532" s="56"/>
      <c r="G532" s="58"/>
      <c r="H532" s="59"/>
      <c r="I532" s="57"/>
      <c r="J532" s="56"/>
      <c r="K532" s="58"/>
      <c r="L532" s="59"/>
      <c r="M532" s="57"/>
      <c r="N532" s="56"/>
      <c r="O532" s="58"/>
      <c r="P532" s="59"/>
      <c r="Q532" s="57"/>
      <c r="R532" s="56"/>
      <c r="S532" s="58"/>
      <c r="T532" s="438"/>
      <c r="U532" s="61"/>
      <c r="V532" s="61"/>
      <c r="X532" s="197"/>
      <c r="Y532" s="219"/>
      <c r="Z532" s="217"/>
      <c r="AC532" s="219"/>
      <c r="AD532" s="219"/>
      <c r="AE532" s="219"/>
      <c r="AF532" s="219"/>
      <c r="AG532" s="219"/>
      <c r="AH532" s="219"/>
      <c r="AI532" s="219"/>
      <c r="AJ532" s="219"/>
      <c r="AK532" s="219"/>
      <c r="AL532" s="219"/>
      <c r="AM532" s="219"/>
      <c r="AN532" s="219"/>
      <c r="AO532" s="219"/>
      <c r="AP532" s="219"/>
      <c r="AQ532" s="219"/>
      <c r="AR532" s="219"/>
      <c r="AS532" s="219"/>
      <c r="AT532" s="219"/>
      <c r="CI532" s="1"/>
      <c r="CJ532" s="1"/>
      <c r="CK532" s="1"/>
      <c r="CL532" s="1"/>
      <c r="CM532" s="1"/>
      <c r="CN532" s="1"/>
      <c r="CO532" s="1"/>
    </row>
    <row r="533" spans="1:93" s="21" customFormat="1" ht="30" customHeight="1" x14ac:dyDescent="0.2">
      <c r="A533" s="364"/>
      <c r="B533" s="241"/>
      <c r="C533" s="594" t="s">
        <v>989</v>
      </c>
      <c r="D533" s="869"/>
      <c r="E533" s="776"/>
      <c r="F533" s="776"/>
      <c r="G533" s="776"/>
      <c r="H533" s="776"/>
      <c r="I533" s="776"/>
      <c r="J533" s="776"/>
      <c r="K533" s="776"/>
      <c r="L533" s="776"/>
      <c r="M533" s="776"/>
      <c r="N533" s="776"/>
      <c r="O533" s="776"/>
      <c r="P533" s="776"/>
      <c r="Q533" s="776"/>
      <c r="R533" s="776"/>
      <c r="S533" s="776"/>
      <c r="T533" s="776"/>
      <c r="U533" s="776"/>
      <c r="V533" s="777"/>
      <c r="W533" s="77"/>
      <c r="X533" s="197"/>
      <c r="Y533" s="214"/>
      <c r="Z533" s="217"/>
      <c r="AA533" s="214"/>
      <c r="AB533" s="420"/>
      <c r="AC533" s="420"/>
      <c r="AD533" s="420"/>
      <c r="AE533" s="214"/>
      <c r="AF533" s="214"/>
      <c r="AG533" s="214"/>
      <c r="AH533" s="214"/>
      <c r="AI533" s="214"/>
      <c r="AJ533" s="214"/>
      <c r="AK533" s="214"/>
      <c r="AL533" s="214"/>
      <c r="AM533" s="214"/>
      <c r="AN533" s="214"/>
      <c r="AO533" s="214"/>
      <c r="AP533" s="214"/>
      <c r="AQ533" s="214"/>
      <c r="AR533" s="214"/>
      <c r="AS533" s="214"/>
      <c r="AT533" s="214"/>
      <c r="AU533" s="220"/>
      <c r="AV533" s="220"/>
      <c r="AW533" s="220"/>
      <c r="AX533" s="220"/>
      <c r="AY533" s="220"/>
      <c r="AZ533" s="220"/>
      <c r="BA533" s="220"/>
      <c r="BB533" s="220"/>
      <c r="BC533" s="220"/>
      <c r="BD533" s="220"/>
      <c r="BE533" s="220"/>
      <c r="BF533" s="220"/>
      <c r="BG533" s="220"/>
      <c r="BH533" s="220"/>
      <c r="BI533" s="220"/>
      <c r="BJ533" s="220"/>
      <c r="BK533" s="220"/>
      <c r="BL533" s="220"/>
      <c r="BM533" s="220"/>
      <c r="BN533" s="220"/>
      <c r="BO533" s="220"/>
      <c r="BP533" s="220"/>
      <c r="BQ533" s="220"/>
      <c r="BR533" s="220"/>
      <c r="BS533" s="220"/>
      <c r="BT533" s="220"/>
      <c r="BU533" s="220"/>
      <c r="BV533" s="220"/>
      <c r="BW533" s="220"/>
      <c r="BX533" s="220"/>
      <c r="BY533" s="220"/>
      <c r="BZ533" s="220"/>
      <c r="CA533" s="220"/>
      <c r="CB533" s="220"/>
      <c r="CC533" s="220"/>
      <c r="CD533" s="220"/>
      <c r="CE533" s="220"/>
      <c r="CF533" s="220"/>
      <c r="CG533" s="220"/>
      <c r="CH533" s="220"/>
    </row>
    <row r="534" spans="1:93" ht="45" customHeight="1" x14ac:dyDescent="0.2">
      <c r="A534" s="364"/>
      <c r="B534" s="249" t="s">
        <v>39</v>
      </c>
      <c r="C534" s="439" t="s">
        <v>990</v>
      </c>
      <c r="D534" s="666"/>
      <c r="E534" s="667"/>
      <c r="F534" s="666"/>
      <c r="G534" s="667"/>
      <c r="H534" s="666"/>
      <c r="I534" s="667"/>
      <c r="J534" s="666"/>
      <c r="K534" s="667"/>
      <c r="L534" s="666"/>
      <c r="M534" s="667"/>
      <c r="N534" s="666"/>
      <c r="O534" s="667"/>
      <c r="P534" s="666"/>
      <c r="Q534" s="667"/>
      <c r="R534" s="666"/>
      <c r="S534" s="667"/>
      <c r="T534" s="190"/>
      <c r="U534" s="116">
        <f t="shared" ref="U534:U542" si="64">IF(OR(D534="s",F534="s",H534="s",J534="s",L534="s",N534="s",P534="s",R534="s"), 0, IF(OR(D534="a",F534="a",H534="a",J534="a",L534="a",N534="a",P534="a",R534="a"),V534,0))</f>
        <v>0</v>
      </c>
      <c r="V534" s="363">
        <v>5</v>
      </c>
      <c r="W534" s="77">
        <f t="shared" ref="W534:W542" si="65">COUNTIF(D534:S534,"a")+COUNTIF(D534:S534,"s")</f>
        <v>0</v>
      </c>
      <c r="X534" s="243"/>
      <c r="Y534" s="219"/>
      <c r="Z534" s="217" t="s">
        <v>31</v>
      </c>
      <c r="AB534" s="219"/>
      <c r="AC534" s="219"/>
      <c r="AD534" s="219"/>
      <c r="AE534" s="219"/>
      <c r="AF534" s="219"/>
      <c r="AG534" s="219"/>
      <c r="AH534" s="219"/>
      <c r="AI534" s="219"/>
      <c r="AJ534" s="219"/>
      <c r="AK534" s="219"/>
      <c r="AL534" s="219"/>
      <c r="AM534" s="219"/>
      <c r="AN534" s="219"/>
      <c r="AO534" s="219"/>
      <c r="AP534" s="219"/>
      <c r="AQ534" s="219"/>
      <c r="AR534" s="219"/>
      <c r="AS534" s="219"/>
      <c r="AT534" s="219"/>
      <c r="CI534" s="1"/>
      <c r="CJ534" s="1"/>
      <c r="CK534" s="1"/>
      <c r="CL534" s="1"/>
      <c r="CM534" s="1"/>
      <c r="CN534" s="1"/>
      <c r="CO534" s="1"/>
    </row>
    <row r="535" spans="1:93" ht="45" customHeight="1" x14ac:dyDescent="0.2">
      <c r="A535" s="364"/>
      <c r="B535" s="249" t="s">
        <v>364</v>
      </c>
      <c r="C535" s="595" t="s">
        <v>481</v>
      </c>
      <c r="D535" s="651"/>
      <c r="E535" s="671"/>
      <c r="F535" s="651"/>
      <c r="G535" s="671"/>
      <c r="H535" s="651"/>
      <c r="I535" s="671"/>
      <c r="J535" s="651"/>
      <c r="K535" s="671"/>
      <c r="L535" s="651"/>
      <c r="M535" s="671"/>
      <c r="N535" s="651"/>
      <c r="O535" s="671"/>
      <c r="P535" s="651"/>
      <c r="Q535" s="671"/>
      <c r="R535" s="651"/>
      <c r="S535" s="671"/>
      <c r="T535" s="492"/>
      <c r="U535" s="114">
        <f t="shared" si="64"/>
        <v>0</v>
      </c>
      <c r="V535" s="365">
        <v>10</v>
      </c>
      <c r="W535" s="77">
        <f t="shared" si="65"/>
        <v>0</v>
      </c>
      <c r="X535" s="243"/>
      <c r="Y535" s="219"/>
      <c r="Z535" s="217" t="s">
        <v>31</v>
      </c>
      <c r="AB535" s="219"/>
      <c r="AC535" s="219"/>
      <c r="AD535" s="219"/>
      <c r="AE535" s="219"/>
      <c r="AF535" s="219"/>
      <c r="AG535" s="219"/>
      <c r="AH535" s="219"/>
      <c r="AI535" s="219"/>
      <c r="AJ535" s="219"/>
      <c r="AK535" s="219"/>
      <c r="AL535" s="219"/>
      <c r="AM535" s="219"/>
      <c r="AN535" s="219"/>
      <c r="AO535" s="219"/>
      <c r="AP535" s="219"/>
      <c r="AQ535" s="219"/>
      <c r="AR535" s="219"/>
      <c r="AS535" s="219"/>
      <c r="AT535" s="219"/>
      <c r="CI535" s="1"/>
      <c r="CJ535" s="1"/>
      <c r="CK535" s="1"/>
      <c r="CL535" s="1"/>
      <c r="CM535" s="1"/>
      <c r="CN535" s="1"/>
      <c r="CO535" s="1"/>
    </row>
    <row r="536" spans="1:93" s="21" customFormat="1" ht="30" customHeight="1" x14ac:dyDescent="0.2">
      <c r="A536" s="364"/>
      <c r="B536" s="241"/>
      <c r="C536" s="493" t="s">
        <v>991</v>
      </c>
      <c r="D536" s="896"/>
      <c r="E536" s="685"/>
      <c r="F536" s="685"/>
      <c r="G536" s="685"/>
      <c r="H536" s="685"/>
      <c r="I536" s="685"/>
      <c r="J536" s="685"/>
      <c r="K536" s="685"/>
      <c r="L536" s="685"/>
      <c r="M536" s="685"/>
      <c r="N536" s="685"/>
      <c r="O536" s="685"/>
      <c r="P536" s="685"/>
      <c r="Q536" s="685"/>
      <c r="R536" s="685"/>
      <c r="S536" s="685"/>
      <c r="T536" s="685"/>
      <c r="U536" s="685"/>
      <c r="V536" s="686"/>
      <c r="W536" s="77"/>
      <c r="X536" s="197"/>
      <c r="Y536" s="214"/>
      <c r="Z536" s="217"/>
      <c r="AA536" s="214"/>
      <c r="AB536" s="420"/>
      <c r="AC536" s="420"/>
      <c r="AD536" s="420"/>
      <c r="AE536" s="214"/>
      <c r="AF536" s="214"/>
      <c r="AG536" s="214"/>
      <c r="AH536" s="214"/>
      <c r="AI536" s="214"/>
      <c r="AJ536" s="214"/>
      <c r="AK536" s="214"/>
      <c r="AL536" s="214"/>
      <c r="AM536" s="214"/>
      <c r="AN536" s="214"/>
      <c r="AO536" s="214"/>
      <c r="AP536" s="214"/>
      <c r="AQ536" s="214"/>
      <c r="AR536" s="214"/>
      <c r="AS536" s="214"/>
      <c r="AT536" s="214"/>
      <c r="AU536" s="220"/>
      <c r="AV536" s="220"/>
      <c r="AW536" s="220"/>
      <c r="AX536" s="220"/>
      <c r="AY536" s="220"/>
      <c r="AZ536" s="220"/>
      <c r="BA536" s="220"/>
      <c r="BB536" s="220"/>
      <c r="BC536" s="220"/>
      <c r="BD536" s="220"/>
      <c r="BE536" s="220"/>
      <c r="BF536" s="220"/>
      <c r="BG536" s="220"/>
      <c r="BH536" s="220"/>
      <c r="BI536" s="220"/>
      <c r="BJ536" s="220"/>
      <c r="BK536" s="220"/>
      <c r="BL536" s="220"/>
      <c r="BM536" s="220"/>
      <c r="BN536" s="220"/>
      <c r="BO536" s="220"/>
      <c r="BP536" s="220"/>
      <c r="BQ536" s="220"/>
      <c r="BR536" s="220"/>
      <c r="BS536" s="220"/>
      <c r="BT536" s="220"/>
      <c r="BU536" s="220"/>
      <c r="BV536" s="220"/>
      <c r="BW536" s="220"/>
      <c r="BX536" s="220"/>
      <c r="BY536" s="220"/>
      <c r="BZ536" s="220"/>
      <c r="CA536" s="220"/>
      <c r="CB536" s="220"/>
      <c r="CC536" s="220"/>
      <c r="CD536" s="220"/>
      <c r="CE536" s="220"/>
      <c r="CF536" s="220"/>
      <c r="CG536" s="220"/>
      <c r="CH536" s="220"/>
    </row>
    <row r="537" spans="1:93" ht="45" customHeight="1" x14ac:dyDescent="0.2">
      <c r="A537" s="364"/>
      <c r="B537" s="249" t="s">
        <v>463</v>
      </c>
      <c r="C537" s="440" t="s">
        <v>992</v>
      </c>
      <c r="D537" s="639"/>
      <c r="E537" s="663"/>
      <c r="F537" s="639"/>
      <c r="G537" s="663"/>
      <c r="H537" s="639"/>
      <c r="I537" s="663"/>
      <c r="J537" s="639"/>
      <c r="K537" s="663"/>
      <c r="L537" s="639"/>
      <c r="M537" s="663"/>
      <c r="N537" s="639"/>
      <c r="O537" s="663"/>
      <c r="P537" s="639"/>
      <c r="Q537" s="663"/>
      <c r="R537" s="639"/>
      <c r="S537" s="663"/>
      <c r="T537" s="190"/>
      <c r="U537" s="112">
        <f t="shared" si="64"/>
        <v>0</v>
      </c>
      <c r="V537" s="361">
        <v>30</v>
      </c>
      <c r="W537" s="77">
        <f t="shared" si="65"/>
        <v>0</v>
      </c>
      <c r="X537" s="243"/>
      <c r="Y537" s="219"/>
      <c r="Z537" s="217" t="s">
        <v>31</v>
      </c>
      <c r="AB537" s="219"/>
      <c r="AC537" s="219"/>
      <c r="AD537" s="219"/>
      <c r="AE537" s="219"/>
      <c r="AF537" s="219"/>
      <c r="AG537" s="219"/>
      <c r="AH537" s="219"/>
      <c r="AI537" s="219"/>
      <c r="AJ537" s="219"/>
      <c r="AK537" s="219"/>
      <c r="AL537" s="219"/>
      <c r="AM537" s="219"/>
      <c r="AN537" s="219"/>
      <c r="AO537" s="219"/>
      <c r="AP537" s="219"/>
      <c r="AQ537" s="219"/>
      <c r="AR537" s="219"/>
      <c r="AS537" s="219"/>
      <c r="AT537" s="219"/>
      <c r="CI537" s="1"/>
      <c r="CJ537" s="1"/>
      <c r="CK537" s="1"/>
      <c r="CL537" s="1"/>
      <c r="CM537" s="1"/>
      <c r="CN537" s="1"/>
      <c r="CO537" s="1"/>
    </row>
    <row r="538" spans="1:93" ht="67.7" customHeight="1" x14ac:dyDescent="0.2">
      <c r="A538" s="364"/>
      <c r="B538" s="249" t="s">
        <v>993</v>
      </c>
      <c r="C538" s="440" t="s">
        <v>994</v>
      </c>
      <c r="D538" s="639"/>
      <c r="E538" s="663"/>
      <c r="F538" s="639"/>
      <c r="G538" s="663"/>
      <c r="H538" s="639"/>
      <c r="I538" s="663"/>
      <c r="J538" s="639"/>
      <c r="K538" s="663"/>
      <c r="L538" s="639"/>
      <c r="M538" s="663"/>
      <c r="N538" s="639"/>
      <c r="O538" s="663"/>
      <c r="P538" s="639"/>
      <c r="Q538" s="663"/>
      <c r="R538" s="639"/>
      <c r="S538" s="663"/>
      <c r="T538" s="190"/>
      <c r="U538" s="112">
        <f t="shared" si="64"/>
        <v>0</v>
      </c>
      <c r="V538" s="361">
        <v>15</v>
      </c>
      <c r="W538" s="77">
        <f t="shared" si="65"/>
        <v>0</v>
      </c>
      <c r="X538" s="243"/>
      <c r="Y538" s="219"/>
      <c r="Z538" s="217"/>
      <c r="AB538" s="219"/>
      <c r="AC538" s="219"/>
      <c r="AD538" s="219"/>
      <c r="AE538" s="219"/>
      <c r="AF538" s="219"/>
      <c r="AG538" s="219"/>
      <c r="AH538" s="219"/>
      <c r="AI538" s="219"/>
      <c r="AJ538" s="219"/>
      <c r="AK538" s="219"/>
      <c r="AL538" s="219"/>
      <c r="AM538" s="219"/>
      <c r="AN538" s="219"/>
      <c r="AO538" s="219"/>
      <c r="AP538" s="219"/>
      <c r="AQ538" s="219"/>
      <c r="AR538" s="219"/>
      <c r="AS538" s="219"/>
      <c r="AT538" s="219"/>
      <c r="CI538" s="1"/>
      <c r="CJ538" s="1"/>
      <c r="CK538" s="1"/>
      <c r="CL538" s="1"/>
      <c r="CM538" s="1"/>
      <c r="CN538" s="1"/>
      <c r="CO538" s="1"/>
    </row>
    <row r="539" spans="1:93" ht="126" customHeight="1" x14ac:dyDescent="0.2">
      <c r="A539" s="364"/>
      <c r="B539" s="249" t="s">
        <v>995</v>
      </c>
      <c r="C539" s="440" t="s">
        <v>996</v>
      </c>
      <c r="D539" s="639"/>
      <c r="E539" s="663"/>
      <c r="F539" s="639"/>
      <c r="G539" s="663"/>
      <c r="H539" s="639"/>
      <c r="I539" s="663"/>
      <c r="J539" s="639"/>
      <c r="K539" s="663"/>
      <c r="L539" s="639"/>
      <c r="M539" s="663"/>
      <c r="N539" s="639"/>
      <c r="O539" s="663"/>
      <c r="P539" s="639"/>
      <c r="Q539" s="663"/>
      <c r="R539" s="639"/>
      <c r="S539" s="663"/>
      <c r="T539" s="190"/>
      <c r="U539" s="112">
        <f t="shared" si="64"/>
        <v>0</v>
      </c>
      <c r="V539" s="361">
        <v>15</v>
      </c>
      <c r="W539" s="77">
        <f t="shared" si="65"/>
        <v>0</v>
      </c>
      <c r="X539" s="243"/>
      <c r="Y539" s="219"/>
      <c r="Z539" s="217" t="s">
        <v>31</v>
      </c>
      <c r="AB539" s="219"/>
      <c r="AC539" s="219"/>
      <c r="AD539" s="219"/>
      <c r="AE539" s="219"/>
      <c r="AF539" s="219"/>
      <c r="AG539" s="219"/>
      <c r="AH539" s="219"/>
      <c r="AI539" s="219"/>
      <c r="AJ539" s="219"/>
      <c r="AK539" s="219"/>
      <c r="AL539" s="219"/>
      <c r="AM539" s="219"/>
      <c r="AN539" s="219"/>
      <c r="AO539" s="219"/>
      <c r="AP539" s="219"/>
      <c r="AQ539" s="219"/>
      <c r="AR539" s="219"/>
      <c r="AS539" s="219"/>
      <c r="AT539" s="219"/>
      <c r="CI539" s="1"/>
      <c r="CJ539" s="1"/>
      <c r="CK539" s="1"/>
      <c r="CL539" s="1"/>
      <c r="CM539" s="1"/>
      <c r="CN539" s="1"/>
      <c r="CO539" s="1"/>
    </row>
    <row r="540" spans="1:93" s="21" customFormat="1" ht="30" customHeight="1" x14ac:dyDescent="0.2">
      <c r="A540" s="364"/>
      <c r="B540" s="241"/>
      <c r="C540" s="493" t="s">
        <v>997</v>
      </c>
      <c r="D540" s="896"/>
      <c r="E540" s="685"/>
      <c r="F540" s="685"/>
      <c r="G540" s="685"/>
      <c r="H540" s="685"/>
      <c r="I540" s="685"/>
      <c r="J540" s="685"/>
      <c r="K540" s="685"/>
      <c r="L540" s="685"/>
      <c r="M540" s="685"/>
      <c r="N540" s="685"/>
      <c r="O540" s="685"/>
      <c r="P540" s="685"/>
      <c r="Q540" s="685"/>
      <c r="R540" s="685"/>
      <c r="S540" s="685"/>
      <c r="T540" s="685"/>
      <c r="U540" s="685"/>
      <c r="V540" s="686"/>
      <c r="W540" s="77"/>
      <c r="X540" s="197"/>
      <c r="Y540" s="214"/>
      <c r="Z540" s="217"/>
      <c r="AA540" s="214"/>
      <c r="AB540" s="420"/>
      <c r="AC540" s="420"/>
      <c r="AD540" s="420"/>
      <c r="AE540" s="214"/>
      <c r="AF540" s="214"/>
      <c r="AG540" s="214"/>
      <c r="AH540" s="214"/>
      <c r="AI540" s="214"/>
      <c r="AJ540" s="214"/>
      <c r="AK540" s="214"/>
      <c r="AL540" s="214"/>
      <c r="AM540" s="214"/>
      <c r="AN540" s="214"/>
      <c r="AO540" s="214"/>
      <c r="AP540" s="214"/>
      <c r="AQ540" s="214"/>
      <c r="AR540" s="214"/>
      <c r="AS540" s="214"/>
      <c r="AT540" s="214"/>
      <c r="AU540" s="220"/>
      <c r="AV540" s="220"/>
      <c r="AW540" s="220"/>
      <c r="AX540" s="220"/>
      <c r="AY540" s="220"/>
      <c r="AZ540" s="220"/>
      <c r="BA540" s="220"/>
      <c r="BB540" s="220"/>
      <c r="BC540" s="220"/>
      <c r="BD540" s="220"/>
      <c r="BE540" s="220"/>
      <c r="BF540" s="220"/>
      <c r="BG540" s="220"/>
      <c r="BH540" s="220"/>
      <c r="BI540" s="220"/>
      <c r="BJ540" s="220"/>
      <c r="BK540" s="220"/>
      <c r="BL540" s="220"/>
      <c r="BM540" s="220"/>
      <c r="BN540" s="220"/>
      <c r="BO540" s="220"/>
      <c r="BP540" s="220"/>
      <c r="BQ540" s="220"/>
      <c r="BR540" s="220"/>
      <c r="BS540" s="220"/>
      <c r="BT540" s="220"/>
      <c r="BU540" s="220"/>
      <c r="BV540" s="220"/>
      <c r="BW540" s="220"/>
      <c r="BX540" s="220"/>
      <c r="BY540" s="220"/>
      <c r="BZ540" s="220"/>
      <c r="CA540" s="220"/>
      <c r="CB540" s="220"/>
      <c r="CC540" s="220"/>
      <c r="CD540" s="220"/>
      <c r="CE540" s="220"/>
      <c r="CF540" s="220"/>
      <c r="CG540" s="220"/>
      <c r="CH540" s="220"/>
    </row>
    <row r="541" spans="1:93" ht="45" customHeight="1" x14ac:dyDescent="0.2">
      <c r="A541" s="364"/>
      <c r="B541" s="249" t="s">
        <v>464</v>
      </c>
      <c r="C541" s="440" t="s">
        <v>998</v>
      </c>
      <c r="D541" s="639"/>
      <c r="E541" s="663"/>
      <c r="F541" s="639"/>
      <c r="G541" s="663"/>
      <c r="H541" s="639"/>
      <c r="I541" s="663"/>
      <c r="J541" s="639"/>
      <c r="K541" s="663"/>
      <c r="L541" s="639"/>
      <c r="M541" s="663"/>
      <c r="N541" s="639"/>
      <c r="O541" s="663"/>
      <c r="P541" s="639"/>
      <c r="Q541" s="663"/>
      <c r="R541" s="639"/>
      <c r="S541" s="663"/>
      <c r="T541" s="190"/>
      <c r="U541" s="112">
        <f t="shared" si="64"/>
        <v>0</v>
      </c>
      <c r="V541" s="361">
        <v>5</v>
      </c>
      <c r="W541" s="77">
        <f t="shared" si="65"/>
        <v>0</v>
      </c>
      <c r="X541" s="243"/>
      <c r="Y541" s="219"/>
      <c r="Z541" s="217"/>
      <c r="AB541" s="219"/>
      <c r="AC541" s="219"/>
      <c r="AD541" s="219"/>
      <c r="AE541" s="219"/>
      <c r="AF541" s="219"/>
      <c r="AG541" s="219"/>
      <c r="AH541" s="219"/>
      <c r="AI541" s="219"/>
      <c r="AJ541" s="219"/>
      <c r="AK541" s="219"/>
      <c r="AL541" s="219"/>
      <c r="AM541" s="219"/>
      <c r="AN541" s="219"/>
      <c r="AO541" s="219"/>
      <c r="AP541" s="219"/>
      <c r="AQ541" s="219"/>
      <c r="AR541" s="219"/>
      <c r="AS541" s="219"/>
      <c r="AT541" s="219"/>
      <c r="CI541" s="1"/>
      <c r="CJ541" s="1"/>
      <c r="CK541" s="1"/>
      <c r="CL541" s="1"/>
      <c r="CM541" s="1"/>
      <c r="CN541" s="1"/>
      <c r="CO541" s="1"/>
    </row>
    <row r="542" spans="1:93" ht="45" customHeight="1" thickBot="1" x14ac:dyDescent="0.25">
      <c r="A542" s="364"/>
      <c r="B542" s="249" t="s">
        <v>999</v>
      </c>
      <c r="C542" s="440" t="s">
        <v>1000</v>
      </c>
      <c r="D542" s="642"/>
      <c r="E542" s="652"/>
      <c r="F542" s="642"/>
      <c r="G542" s="652"/>
      <c r="H542" s="642"/>
      <c r="I542" s="652"/>
      <c r="J542" s="642"/>
      <c r="K542" s="652"/>
      <c r="L542" s="642"/>
      <c r="M542" s="652"/>
      <c r="N542" s="642"/>
      <c r="O542" s="652"/>
      <c r="P542" s="642"/>
      <c r="Q542" s="652"/>
      <c r="R542" s="642"/>
      <c r="S542" s="652"/>
      <c r="T542" s="441"/>
      <c r="U542" s="113">
        <f t="shared" si="64"/>
        <v>0</v>
      </c>
      <c r="V542" s="399">
        <v>5</v>
      </c>
      <c r="W542" s="77">
        <f t="shared" si="65"/>
        <v>0</v>
      </c>
      <c r="X542" s="279"/>
      <c r="Y542" s="258"/>
      <c r="Z542" s="217"/>
      <c r="AB542" s="214"/>
      <c r="CI542" s="1"/>
      <c r="CJ542" s="1"/>
      <c r="CK542" s="1"/>
      <c r="CL542" s="1"/>
      <c r="CM542" s="1"/>
      <c r="CN542" s="1"/>
      <c r="CO542" s="1"/>
    </row>
    <row r="543" spans="1:93" ht="21" customHeight="1" thickTop="1" thickBot="1" x14ac:dyDescent="0.25">
      <c r="A543" s="364"/>
      <c r="B543" s="241"/>
      <c r="C543" s="280"/>
      <c r="D543" s="656" t="s">
        <v>173</v>
      </c>
      <c r="E543" s="682"/>
      <c r="F543" s="682"/>
      <c r="G543" s="682"/>
      <c r="H543" s="682"/>
      <c r="I543" s="682"/>
      <c r="J543" s="682"/>
      <c r="K543" s="682"/>
      <c r="L543" s="682"/>
      <c r="M543" s="682"/>
      <c r="N543" s="682"/>
      <c r="O543" s="682"/>
      <c r="P543" s="682"/>
      <c r="Q543" s="682"/>
      <c r="R543" s="682"/>
      <c r="S543" s="682"/>
      <c r="T543" s="691"/>
      <c r="U543" s="35">
        <f>SUM(U534:U542)</f>
        <v>0</v>
      </c>
      <c r="V543" s="362">
        <f>SUM(V534:V542)</f>
        <v>85</v>
      </c>
      <c r="X543" s="267"/>
      <c r="Y543" s="281"/>
      <c r="Z543" s="217"/>
      <c r="AC543" s="219"/>
      <c r="AD543" s="219"/>
      <c r="AE543" s="219"/>
      <c r="AF543" s="219"/>
      <c r="AG543" s="219"/>
      <c r="AH543" s="219"/>
      <c r="AI543" s="219"/>
      <c r="AJ543" s="219"/>
      <c r="AK543" s="219"/>
      <c r="AL543" s="219"/>
      <c r="AM543" s="219"/>
      <c r="AN543" s="219"/>
      <c r="AO543" s="219"/>
      <c r="AP543" s="219"/>
      <c r="AQ543" s="219"/>
      <c r="AR543" s="219"/>
      <c r="AS543" s="219"/>
      <c r="AT543" s="219"/>
      <c r="CB543" s="1"/>
      <c r="CC543" s="1"/>
      <c r="CD543" s="1"/>
      <c r="CE543" s="1"/>
      <c r="CF543" s="1"/>
      <c r="CG543" s="1"/>
      <c r="CH543" s="1"/>
      <c r="CI543" s="1"/>
      <c r="CJ543" s="1"/>
      <c r="CK543" s="1"/>
      <c r="CL543" s="1"/>
      <c r="CM543" s="1"/>
      <c r="CN543" s="1"/>
      <c r="CO543" s="1"/>
    </row>
    <row r="544" spans="1:93" ht="21" customHeight="1" thickBot="1" x14ac:dyDescent="0.25">
      <c r="A544" s="355"/>
      <c r="B544" s="298"/>
      <c r="C544" s="411"/>
      <c r="D544" s="658"/>
      <c r="E544" s="868"/>
      <c r="F544" s="897">
        <v>60</v>
      </c>
      <c r="G544" s="669"/>
      <c r="H544" s="669"/>
      <c r="I544" s="669"/>
      <c r="J544" s="669"/>
      <c r="K544" s="669"/>
      <c r="L544" s="669"/>
      <c r="M544" s="669"/>
      <c r="N544" s="669"/>
      <c r="O544" s="669"/>
      <c r="P544" s="669"/>
      <c r="Q544" s="669"/>
      <c r="R544" s="669"/>
      <c r="S544" s="669"/>
      <c r="T544" s="669"/>
      <c r="U544" s="669"/>
      <c r="V544" s="670"/>
      <c r="X544" s="266"/>
      <c r="Y544" s="281"/>
      <c r="Z544" s="217"/>
      <c r="AC544" s="219"/>
      <c r="AD544" s="219"/>
      <c r="AE544" s="219"/>
      <c r="AF544" s="219"/>
      <c r="AG544" s="219"/>
      <c r="AH544" s="219"/>
      <c r="AI544" s="219"/>
      <c r="AJ544" s="219"/>
      <c r="AK544" s="219"/>
      <c r="AL544" s="219"/>
      <c r="AM544" s="219"/>
      <c r="AN544" s="219"/>
      <c r="AO544" s="219"/>
      <c r="AP544" s="219"/>
      <c r="AQ544" s="219"/>
      <c r="AR544" s="219"/>
      <c r="AS544" s="219"/>
      <c r="AT544" s="219"/>
      <c r="CB544" s="1"/>
      <c r="CC544" s="1"/>
      <c r="CD544" s="1"/>
      <c r="CE544" s="1"/>
      <c r="CF544" s="1"/>
      <c r="CG544" s="1"/>
      <c r="CH544" s="1"/>
      <c r="CI544" s="1"/>
      <c r="CJ544" s="1"/>
      <c r="CK544" s="1"/>
      <c r="CL544" s="1"/>
      <c r="CM544" s="1"/>
      <c r="CN544" s="1"/>
      <c r="CO544" s="1"/>
    </row>
    <row r="545" spans="1:93" customFormat="1" ht="33" customHeight="1" thickBot="1" x14ac:dyDescent="0.25">
      <c r="A545" s="353"/>
      <c r="B545" s="295" t="s">
        <v>64</v>
      </c>
      <c r="C545" s="646" t="s">
        <v>1047</v>
      </c>
      <c r="D545" s="717"/>
      <c r="E545" s="717"/>
      <c r="F545" s="717"/>
      <c r="G545" s="717"/>
      <c r="H545" s="717"/>
      <c r="I545" s="717"/>
      <c r="J545" s="717"/>
      <c r="K545" s="717"/>
      <c r="L545" s="717"/>
      <c r="M545" s="717"/>
      <c r="N545" s="717"/>
      <c r="O545" s="717"/>
      <c r="P545" s="717"/>
      <c r="Q545" s="717"/>
      <c r="R545" s="717"/>
      <c r="S545" s="717"/>
      <c r="T545" s="717"/>
      <c r="U545" s="717"/>
      <c r="V545" s="718"/>
      <c r="W545" s="76"/>
      <c r="X545" s="76"/>
      <c r="Y545" s="215"/>
      <c r="Z545" s="217"/>
      <c r="AA545" s="215"/>
      <c r="AB545" s="474"/>
      <c r="AC545" s="215"/>
      <c r="AD545" s="215"/>
      <c r="AE545" s="215"/>
      <c r="AF545" s="215"/>
      <c r="AG545" s="215"/>
      <c r="AH545" s="215"/>
      <c r="AI545" s="215"/>
      <c r="AJ545" s="215"/>
      <c r="AK545" s="215"/>
      <c r="AL545" s="215"/>
      <c r="AM545" s="215"/>
      <c r="AN545" s="215"/>
      <c r="AO545" s="215"/>
      <c r="AP545" s="215"/>
      <c r="AQ545" s="215"/>
      <c r="AR545" s="215"/>
      <c r="AS545" s="215"/>
      <c r="AT545" s="215"/>
      <c r="AU545" s="215"/>
      <c r="AV545" s="215"/>
      <c r="AW545" s="215"/>
      <c r="AX545" s="215"/>
      <c r="AY545" s="215"/>
      <c r="AZ545" s="215"/>
      <c r="BA545" s="215"/>
      <c r="BB545" s="215"/>
      <c r="BC545" s="215"/>
      <c r="BD545" s="215"/>
      <c r="BE545" s="215"/>
      <c r="BF545" s="215"/>
      <c r="BG545" s="215"/>
      <c r="BH545" s="215"/>
      <c r="BI545" s="215"/>
      <c r="BJ545" s="215"/>
      <c r="BK545" s="215"/>
      <c r="BL545" s="215"/>
      <c r="BM545" s="215"/>
      <c r="BN545" s="215"/>
      <c r="BO545" s="215"/>
      <c r="BP545" s="215"/>
      <c r="BQ545" s="215"/>
      <c r="BR545" s="215"/>
      <c r="BS545" s="215"/>
      <c r="BT545" s="215"/>
      <c r="BU545" s="215"/>
      <c r="BV545" s="215"/>
      <c r="BW545" s="215"/>
      <c r="BX545" s="215"/>
      <c r="BY545" s="215"/>
      <c r="BZ545" s="215"/>
      <c r="CA545" s="215"/>
      <c r="CB545" s="215"/>
      <c r="CC545" s="215"/>
      <c r="CD545" s="215"/>
      <c r="CE545" s="215"/>
      <c r="CF545" s="215"/>
      <c r="CG545" s="215"/>
      <c r="CH545" s="215"/>
      <c r="CI545" s="215"/>
      <c r="CJ545" s="215"/>
      <c r="CK545" s="215"/>
      <c r="CL545" s="215"/>
      <c r="CM545" s="215"/>
      <c r="CN545" s="215"/>
      <c r="CO545" s="215"/>
    </row>
    <row r="546" spans="1:93" customFormat="1" ht="30" customHeight="1" thickBot="1" x14ac:dyDescent="0.55000000000000004">
      <c r="A546" s="364"/>
      <c r="B546" s="237" t="s">
        <v>949</v>
      </c>
      <c r="C546" s="311" t="s">
        <v>950</v>
      </c>
      <c r="D546" s="91"/>
      <c r="E546" s="99"/>
      <c r="F546" s="91"/>
      <c r="G546" s="98"/>
      <c r="H546" s="94"/>
      <c r="I546" s="99"/>
      <c r="J546" s="91"/>
      <c r="K546" s="98"/>
      <c r="L546" s="94"/>
      <c r="M546" s="99"/>
      <c r="N546" s="91"/>
      <c r="O546" s="98"/>
      <c r="P546" s="99"/>
      <c r="Q546" s="98"/>
      <c r="R546" s="91"/>
      <c r="S546" s="591"/>
      <c r="T546" s="72"/>
      <c r="U546" s="72"/>
      <c r="V546" s="72"/>
      <c r="W546" s="76"/>
      <c r="X546" s="590"/>
      <c r="Y546" s="214"/>
      <c r="Z546" s="217"/>
      <c r="AA546" s="214"/>
      <c r="AB546" s="214"/>
      <c r="AC546" s="214"/>
      <c r="AD546" s="214"/>
      <c r="AE546" s="214"/>
      <c r="AF546" s="214"/>
      <c r="AG546" s="214"/>
      <c r="AH546" s="214"/>
      <c r="AI546" s="214"/>
      <c r="AJ546" s="214"/>
      <c r="AK546" s="214"/>
      <c r="AL546" s="214"/>
      <c r="AM546" s="214"/>
      <c r="AN546" s="214"/>
      <c r="AO546" s="214"/>
      <c r="AP546" s="214"/>
      <c r="AQ546" s="214"/>
      <c r="AR546" s="214"/>
      <c r="AS546" s="214"/>
      <c r="AT546" s="214"/>
      <c r="AU546" s="215"/>
      <c r="AV546" s="215"/>
      <c r="AW546" s="215"/>
      <c r="AX546" s="215"/>
      <c r="AY546" s="215"/>
      <c r="AZ546" s="215"/>
      <c r="BA546" s="215"/>
      <c r="BB546" s="215"/>
      <c r="BC546" s="215"/>
      <c r="BD546" s="215"/>
      <c r="BE546" s="215"/>
      <c r="BF546" s="215"/>
      <c r="BG546" s="215"/>
      <c r="BH546" s="215"/>
      <c r="BI546" s="215"/>
      <c r="BJ546" s="215"/>
      <c r="BK546" s="215"/>
      <c r="BL546" s="215"/>
      <c r="BM546" s="215"/>
      <c r="BN546" s="215"/>
      <c r="BO546" s="215"/>
      <c r="BP546" s="215"/>
      <c r="BQ546" s="215"/>
      <c r="BR546" s="215"/>
      <c r="BS546" s="215"/>
      <c r="BT546" s="215"/>
      <c r="BU546" s="215"/>
      <c r="BV546" s="215"/>
      <c r="BW546" s="215"/>
      <c r="BX546" s="215"/>
      <c r="BY546" s="215"/>
      <c r="BZ546" s="215"/>
      <c r="CA546" s="215"/>
      <c r="CB546" s="215"/>
      <c r="CC546" s="215"/>
      <c r="CD546" s="215"/>
      <c r="CE546" s="215"/>
      <c r="CF546" s="215"/>
      <c r="CG546" s="215"/>
      <c r="CH546" s="215"/>
    </row>
    <row r="547" spans="1:93" customFormat="1" ht="27.95" customHeight="1" x14ac:dyDescent="0.2">
      <c r="A547" s="364"/>
      <c r="B547" s="249" t="s">
        <v>951</v>
      </c>
      <c r="C547" s="128" t="s">
        <v>952</v>
      </c>
      <c r="D547" s="641"/>
      <c r="E547" s="653"/>
      <c r="F547" s="641"/>
      <c r="G547" s="653"/>
      <c r="H547" s="641"/>
      <c r="I547" s="653"/>
      <c r="J547" s="641"/>
      <c r="K547" s="653"/>
      <c r="L547" s="641"/>
      <c r="M547" s="653"/>
      <c r="N547" s="641"/>
      <c r="O547" s="653"/>
      <c r="P547" s="641"/>
      <c r="Q547" s="653"/>
      <c r="R547" s="641"/>
      <c r="S547" s="653"/>
      <c r="T547" s="190"/>
      <c r="U547" s="111">
        <f t="shared" ref="U547:U554" si="66">IF(OR(D547="s",F547="s",H547="s",J547="s",L547="s",N547="s",P547="s",R547="s"), 0, IF(OR(D547="a",F547="a",H547="a",J547="a",L547="a",N547="a",P547="a",R547="a"),V547,0))</f>
        <v>0</v>
      </c>
      <c r="V547" s="363">
        <v>10</v>
      </c>
      <c r="W547" s="77">
        <f t="shared" ref="W547:W554" si="67">COUNTIF(D547:S547,"a")+COUNTIF(D547:S547,"s")</f>
        <v>0</v>
      </c>
      <c r="X547" s="243"/>
      <c r="Y547" s="214"/>
      <c r="Z547" s="217"/>
      <c r="AA547" s="214"/>
      <c r="AB547" s="214"/>
      <c r="AC547" s="214"/>
      <c r="AD547" s="214"/>
      <c r="AE547" s="214"/>
      <c r="AF547" s="214"/>
      <c r="AG547" s="214"/>
      <c r="AH547" s="214"/>
      <c r="AI547" s="214"/>
      <c r="AJ547" s="214"/>
      <c r="AK547" s="214"/>
      <c r="AL547" s="214"/>
      <c r="AM547" s="214"/>
      <c r="AN547" s="214"/>
      <c r="AO547" s="214"/>
      <c r="AP547" s="214"/>
      <c r="AQ547" s="214"/>
      <c r="AR547" s="214"/>
      <c r="AS547" s="214"/>
      <c r="AT547" s="214"/>
      <c r="AU547" s="215"/>
      <c r="AV547" s="215"/>
      <c r="AW547" s="215"/>
      <c r="AX547" s="215"/>
      <c r="AY547" s="215"/>
      <c r="AZ547" s="215"/>
      <c r="BA547" s="215"/>
      <c r="BB547" s="215"/>
      <c r="BC547" s="215"/>
      <c r="BD547" s="215"/>
      <c r="BE547" s="215"/>
      <c r="BF547" s="215"/>
      <c r="BG547" s="215"/>
      <c r="BH547" s="215"/>
      <c r="BI547" s="215"/>
      <c r="BJ547" s="215"/>
      <c r="BK547" s="215"/>
      <c r="BL547" s="215"/>
      <c r="BM547" s="215"/>
      <c r="BN547" s="215"/>
      <c r="BO547" s="215"/>
      <c r="BP547" s="215"/>
      <c r="BQ547" s="215"/>
      <c r="BR547" s="215"/>
      <c r="BS547" s="215"/>
      <c r="BT547" s="215"/>
      <c r="BU547" s="215"/>
      <c r="BV547" s="215"/>
      <c r="BW547" s="215"/>
      <c r="BX547" s="215"/>
      <c r="BY547" s="215"/>
      <c r="BZ547" s="215"/>
      <c r="CA547" s="215"/>
      <c r="CB547" s="215"/>
      <c r="CC547" s="215"/>
      <c r="CD547" s="215"/>
      <c r="CE547" s="215"/>
      <c r="CF547" s="215"/>
      <c r="CG547" s="215"/>
      <c r="CH547" s="215"/>
    </row>
    <row r="548" spans="1:93" customFormat="1" ht="45" customHeight="1" x14ac:dyDescent="0.2">
      <c r="A548" s="364"/>
      <c r="B548" s="249" t="s">
        <v>953</v>
      </c>
      <c r="C548" s="122" t="s">
        <v>1045</v>
      </c>
      <c r="D548" s="666"/>
      <c r="E548" s="667"/>
      <c r="F548" s="666"/>
      <c r="G548" s="667"/>
      <c r="H548" s="666"/>
      <c r="I548" s="667"/>
      <c r="J548" s="666"/>
      <c r="K548" s="667"/>
      <c r="L548" s="666"/>
      <c r="M548" s="667"/>
      <c r="N548" s="666"/>
      <c r="O548" s="667"/>
      <c r="P548" s="666"/>
      <c r="Q548" s="667"/>
      <c r="R548" s="666"/>
      <c r="S548" s="667"/>
      <c r="T548" s="190"/>
      <c r="U548" s="116">
        <f t="shared" ref="U548" si="68">IF(OR(D548="s",F548="s",H548="s",J548="s",L548="s",N548="s",P548="s",R548="s"), 0, IF(OR(D548="a",F548="a",H548="a",J548="a",L548="a",N548="a",P548="a",R548="a"),V548,0))</f>
        <v>0</v>
      </c>
      <c r="V548" s="363">
        <v>10</v>
      </c>
      <c r="W548" s="77">
        <f t="shared" ref="W548" si="69">COUNTIF(D548:S548,"a")+COUNTIF(D548:S548,"s")</f>
        <v>0</v>
      </c>
      <c r="X548" s="243"/>
      <c r="Y548" s="214"/>
      <c r="Z548" s="217"/>
      <c r="AA548" s="214"/>
      <c r="AB548" s="214"/>
      <c r="AC548" s="214"/>
      <c r="AD548" s="214"/>
      <c r="AE548" s="214"/>
      <c r="AF548" s="214"/>
      <c r="AG548" s="214"/>
      <c r="AH548" s="214"/>
      <c r="AI548" s="214"/>
      <c r="AJ548" s="214"/>
      <c r="AK548" s="214"/>
      <c r="AL548" s="214"/>
      <c r="AM548" s="214"/>
      <c r="AN548" s="214"/>
      <c r="AO548" s="214"/>
      <c r="AP548" s="214"/>
      <c r="AQ548" s="214"/>
      <c r="AR548" s="214"/>
      <c r="AS548" s="214"/>
      <c r="AT548" s="214"/>
      <c r="AU548" s="215"/>
      <c r="AV548" s="215"/>
      <c r="AW548" s="215"/>
      <c r="AX548" s="215"/>
      <c r="AY548" s="215"/>
      <c r="AZ548" s="215"/>
      <c r="BA548" s="215"/>
      <c r="BB548" s="215"/>
      <c r="BC548" s="215"/>
      <c r="BD548" s="215"/>
      <c r="BE548" s="215"/>
      <c r="BF548" s="215"/>
      <c r="BG548" s="215"/>
      <c r="BH548" s="215"/>
      <c r="BI548" s="215"/>
      <c r="BJ548" s="215"/>
      <c r="BK548" s="215"/>
      <c r="BL548" s="215"/>
      <c r="BM548" s="215"/>
      <c r="BN548" s="215"/>
      <c r="BO548" s="215"/>
      <c r="BP548" s="215"/>
      <c r="BQ548" s="215"/>
      <c r="BR548" s="215"/>
      <c r="BS548" s="215"/>
      <c r="BT548" s="215"/>
      <c r="BU548" s="215"/>
      <c r="BV548" s="215"/>
      <c r="BW548" s="215"/>
      <c r="BX548" s="215"/>
      <c r="BY548" s="215"/>
      <c r="BZ548" s="215"/>
      <c r="CA548" s="215"/>
      <c r="CB548" s="215"/>
      <c r="CC548" s="215"/>
      <c r="CD548" s="215"/>
      <c r="CE548" s="215"/>
      <c r="CF548" s="215"/>
      <c r="CG548" s="215"/>
      <c r="CH548" s="215"/>
    </row>
    <row r="549" spans="1:93" customFormat="1" ht="27.95" customHeight="1" x14ac:dyDescent="0.2">
      <c r="A549" s="364"/>
      <c r="B549" s="249" t="s">
        <v>955</v>
      </c>
      <c r="C549" s="128" t="s">
        <v>954</v>
      </c>
      <c r="D549" s="639"/>
      <c r="E549" s="663"/>
      <c r="F549" s="639"/>
      <c r="G549" s="663"/>
      <c r="H549" s="639"/>
      <c r="I549" s="663"/>
      <c r="J549" s="639"/>
      <c r="K549" s="663"/>
      <c r="L549" s="639"/>
      <c r="M549" s="663"/>
      <c r="N549" s="639"/>
      <c r="O549" s="663"/>
      <c r="P549" s="639"/>
      <c r="Q549" s="663"/>
      <c r="R549" s="639"/>
      <c r="S549" s="663"/>
      <c r="T549" s="190"/>
      <c r="U549" s="112">
        <f t="shared" si="66"/>
        <v>0</v>
      </c>
      <c r="V549" s="363">
        <v>10</v>
      </c>
      <c r="W549" s="77">
        <f t="shared" si="67"/>
        <v>0</v>
      </c>
      <c r="X549" s="243"/>
      <c r="Y549" s="214"/>
      <c r="Z549" s="217"/>
      <c r="AA549" s="214"/>
      <c r="AB549" s="214"/>
      <c r="AC549" s="214"/>
      <c r="AD549" s="214"/>
      <c r="AE549" s="214"/>
      <c r="AF549" s="214"/>
      <c r="AG549" s="214"/>
      <c r="AH549" s="214"/>
      <c r="AI549" s="214"/>
      <c r="AJ549" s="214"/>
      <c r="AK549" s="214"/>
      <c r="AL549" s="214"/>
      <c r="AM549" s="214"/>
      <c r="AN549" s="214"/>
      <c r="AO549" s="214"/>
      <c r="AP549" s="214"/>
      <c r="AQ549" s="214"/>
      <c r="AR549" s="214"/>
      <c r="AS549" s="214"/>
      <c r="AT549" s="214"/>
      <c r="AU549" s="215"/>
      <c r="AV549" s="215"/>
      <c r="AW549" s="215"/>
      <c r="AX549" s="215"/>
      <c r="AY549" s="215"/>
      <c r="AZ549" s="215"/>
      <c r="BA549" s="215"/>
      <c r="BB549" s="215"/>
      <c r="BC549" s="215"/>
      <c r="BD549" s="215"/>
      <c r="BE549" s="215"/>
      <c r="BF549" s="215"/>
      <c r="BG549" s="215"/>
      <c r="BH549" s="215"/>
      <c r="BI549" s="215"/>
      <c r="BJ549" s="215"/>
      <c r="BK549" s="215"/>
      <c r="BL549" s="215"/>
      <c r="BM549" s="215"/>
      <c r="BN549" s="215"/>
      <c r="BO549" s="215"/>
      <c r="BP549" s="215"/>
      <c r="BQ549" s="215"/>
      <c r="BR549" s="215"/>
      <c r="BS549" s="215"/>
      <c r="BT549" s="215"/>
      <c r="BU549" s="215"/>
      <c r="BV549" s="215"/>
      <c r="BW549" s="215"/>
      <c r="BX549" s="215"/>
      <c r="BY549" s="215"/>
      <c r="BZ549" s="215"/>
      <c r="CA549" s="215"/>
      <c r="CB549" s="215"/>
      <c r="CC549" s="215"/>
      <c r="CD549" s="215"/>
      <c r="CE549" s="215"/>
      <c r="CF549" s="215"/>
      <c r="CG549" s="215"/>
      <c r="CH549" s="215"/>
    </row>
    <row r="550" spans="1:93" customFormat="1" ht="45" customHeight="1" x14ac:dyDescent="0.2">
      <c r="A550" s="364"/>
      <c r="B550" s="249" t="s">
        <v>957</v>
      </c>
      <c r="C550" s="122" t="s">
        <v>956</v>
      </c>
      <c r="D550" s="639"/>
      <c r="E550" s="663"/>
      <c r="F550" s="639"/>
      <c r="G550" s="663"/>
      <c r="H550" s="639"/>
      <c r="I550" s="663"/>
      <c r="J550" s="639"/>
      <c r="K550" s="663"/>
      <c r="L550" s="639"/>
      <c r="M550" s="663"/>
      <c r="N550" s="639"/>
      <c r="O550" s="663"/>
      <c r="P550" s="639"/>
      <c r="Q550" s="663"/>
      <c r="R550" s="639"/>
      <c r="S550" s="663"/>
      <c r="T550" s="190"/>
      <c r="U550" s="112">
        <f t="shared" si="66"/>
        <v>0</v>
      </c>
      <c r="V550" s="363">
        <v>10</v>
      </c>
      <c r="W550" s="77">
        <f t="shared" si="67"/>
        <v>0</v>
      </c>
      <c r="X550" s="243"/>
      <c r="Y550" s="214"/>
      <c r="Z550" s="217"/>
      <c r="AA550" s="214"/>
      <c r="AB550" s="214"/>
      <c r="AC550" s="214"/>
      <c r="AD550" s="214"/>
      <c r="AE550" s="214"/>
      <c r="AF550" s="214"/>
      <c r="AG550" s="214"/>
      <c r="AH550" s="214"/>
      <c r="AI550" s="214"/>
      <c r="AJ550" s="214"/>
      <c r="AK550" s="214"/>
      <c r="AL550" s="214"/>
      <c r="AM550" s="214"/>
      <c r="AN550" s="214"/>
      <c r="AO550" s="214"/>
      <c r="AP550" s="214"/>
      <c r="AQ550" s="214"/>
      <c r="AR550" s="214"/>
      <c r="AS550" s="214"/>
      <c r="AT550" s="214"/>
      <c r="AU550" s="215"/>
      <c r="AV550" s="215"/>
      <c r="AW550" s="215"/>
      <c r="AX550" s="215"/>
      <c r="AY550" s="215"/>
      <c r="AZ550" s="215"/>
      <c r="BA550" s="215"/>
      <c r="BB550" s="215"/>
      <c r="BC550" s="215"/>
      <c r="BD550" s="215"/>
      <c r="BE550" s="215"/>
      <c r="BF550" s="215"/>
      <c r="BG550" s="215"/>
      <c r="BH550" s="215"/>
      <c r="BI550" s="215"/>
      <c r="BJ550" s="215"/>
      <c r="BK550" s="215"/>
      <c r="BL550" s="215"/>
      <c r="BM550" s="215"/>
      <c r="BN550" s="215"/>
      <c r="BO550" s="215"/>
      <c r="BP550" s="215"/>
      <c r="BQ550" s="215"/>
      <c r="BR550" s="215"/>
      <c r="BS550" s="215"/>
      <c r="BT550" s="215"/>
      <c r="BU550" s="215"/>
      <c r="BV550" s="215"/>
      <c r="BW550" s="215"/>
      <c r="BX550" s="215"/>
      <c r="BY550" s="215"/>
      <c r="BZ550" s="215"/>
      <c r="CA550" s="215"/>
      <c r="CB550" s="215"/>
      <c r="CC550" s="215"/>
      <c r="CD550" s="215"/>
      <c r="CE550" s="215"/>
      <c r="CF550" s="215"/>
      <c r="CG550" s="215"/>
      <c r="CH550" s="215"/>
    </row>
    <row r="551" spans="1:93" customFormat="1" ht="27.95" customHeight="1" x14ac:dyDescent="0.2">
      <c r="A551" s="364"/>
      <c r="B551" s="249" t="s">
        <v>959</v>
      </c>
      <c r="C551" s="128" t="s">
        <v>958</v>
      </c>
      <c r="D551" s="639"/>
      <c r="E551" s="663"/>
      <c r="F551" s="639"/>
      <c r="G551" s="663"/>
      <c r="H551" s="639"/>
      <c r="I551" s="663"/>
      <c r="J551" s="639"/>
      <c r="K551" s="663"/>
      <c r="L551" s="639"/>
      <c r="M551" s="663"/>
      <c r="N551" s="639"/>
      <c r="O551" s="663"/>
      <c r="P551" s="639"/>
      <c r="Q551" s="663"/>
      <c r="R551" s="639"/>
      <c r="S551" s="663"/>
      <c r="T551" s="190"/>
      <c r="U551" s="112">
        <f t="shared" si="66"/>
        <v>0</v>
      </c>
      <c r="V551" s="363">
        <v>10</v>
      </c>
      <c r="W551" s="77">
        <f t="shared" si="67"/>
        <v>0</v>
      </c>
      <c r="X551" s="243"/>
      <c r="Y551" s="214"/>
      <c r="Z551" s="217"/>
      <c r="AA551" s="214"/>
      <c r="AB551" s="214"/>
      <c r="AC551" s="214"/>
      <c r="AD551" s="214"/>
      <c r="AE551" s="214"/>
      <c r="AF551" s="214"/>
      <c r="AG551" s="214"/>
      <c r="AH551" s="214"/>
      <c r="AI551" s="214"/>
      <c r="AJ551" s="214"/>
      <c r="AK551" s="214"/>
      <c r="AL551" s="214"/>
      <c r="AM551" s="214"/>
      <c r="AN551" s="214"/>
      <c r="AO551" s="214"/>
      <c r="AP551" s="214"/>
      <c r="AQ551" s="214"/>
      <c r="AR551" s="214"/>
      <c r="AS551" s="214"/>
      <c r="AT551" s="214"/>
      <c r="AU551" s="215"/>
      <c r="AV551" s="215"/>
      <c r="AW551" s="215"/>
      <c r="AX551" s="215"/>
      <c r="AY551" s="215"/>
      <c r="AZ551" s="215"/>
      <c r="BA551" s="215"/>
      <c r="BB551" s="215"/>
      <c r="BC551" s="215"/>
      <c r="BD551" s="215"/>
      <c r="BE551" s="215"/>
      <c r="BF551" s="215"/>
      <c r="BG551" s="215"/>
      <c r="BH551" s="215"/>
      <c r="BI551" s="215"/>
      <c r="BJ551" s="215"/>
      <c r="BK551" s="215"/>
      <c r="BL551" s="215"/>
      <c r="BM551" s="215"/>
      <c r="BN551" s="215"/>
      <c r="BO551" s="215"/>
      <c r="BP551" s="215"/>
      <c r="BQ551" s="215"/>
      <c r="BR551" s="215"/>
      <c r="BS551" s="215"/>
      <c r="BT551" s="215"/>
      <c r="BU551" s="215"/>
      <c r="BV551" s="215"/>
      <c r="BW551" s="215"/>
      <c r="BX551" s="215"/>
      <c r="BY551" s="215"/>
      <c r="BZ551" s="215"/>
      <c r="CA551" s="215"/>
      <c r="CB551" s="215"/>
      <c r="CC551" s="215"/>
      <c r="CD551" s="215"/>
      <c r="CE551" s="215"/>
      <c r="CF551" s="215"/>
      <c r="CG551" s="215"/>
      <c r="CH551" s="215"/>
    </row>
    <row r="552" spans="1:93" customFormat="1" ht="27.95" customHeight="1" x14ac:dyDescent="0.2">
      <c r="A552" s="364"/>
      <c r="B552" s="249" t="s">
        <v>961</v>
      </c>
      <c r="C552" s="128" t="s">
        <v>1046</v>
      </c>
      <c r="D552" s="639"/>
      <c r="E552" s="663"/>
      <c r="F552" s="639"/>
      <c r="G552" s="663"/>
      <c r="H552" s="639"/>
      <c r="I552" s="663"/>
      <c r="J552" s="639"/>
      <c r="K552" s="663"/>
      <c r="L552" s="639"/>
      <c r="M552" s="663"/>
      <c r="N552" s="639"/>
      <c r="O552" s="663"/>
      <c r="P552" s="639"/>
      <c r="Q552" s="663"/>
      <c r="R552" s="639"/>
      <c r="S552" s="663"/>
      <c r="T552" s="190"/>
      <c r="U552" s="112">
        <f t="shared" ref="U552" si="70">IF(OR(D552="s",F552="s",H552="s",J552="s",L552="s",N552="s",P552="s",R552="s"), 0, IF(OR(D552="a",F552="a",H552="a",J552="a",L552="a",N552="a",P552="a",R552="a"),V552,0))</f>
        <v>0</v>
      </c>
      <c r="V552" s="363">
        <v>10</v>
      </c>
      <c r="W552" s="77">
        <f t="shared" ref="W552" si="71">COUNTIF(D552:S552,"a")+COUNTIF(D552:S552,"s")</f>
        <v>0</v>
      </c>
      <c r="X552" s="243"/>
      <c r="Y552" s="214"/>
      <c r="Z552" s="217"/>
      <c r="AA552" s="214"/>
      <c r="AB552" s="214"/>
      <c r="AC552" s="214"/>
      <c r="AD552" s="214"/>
      <c r="AE552" s="214"/>
      <c r="AF552" s="214"/>
      <c r="AG552" s="214"/>
      <c r="AH552" s="214"/>
      <c r="AI552" s="214"/>
      <c r="AJ552" s="214"/>
      <c r="AK552" s="214"/>
      <c r="AL552" s="214"/>
      <c r="AM552" s="214"/>
      <c r="AN552" s="214"/>
      <c r="AO552" s="214"/>
      <c r="AP552" s="214"/>
      <c r="AQ552" s="214"/>
      <c r="AR552" s="214"/>
      <c r="AS552" s="214"/>
      <c r="AT552" s="214"/>
      <c r="AU552" s="215"/>
      <c r="AV552" s="215"/>
      <c r="AW552" s="215"/>
      <c r="AX552" s="215"/>
      <c r="AY552" s="215"/>
      <c r="AZ552" s="215"/>
      <c r="BA552" s="215"/>
      <c r="BB552" s="215"/>
      <c r="BC552" s="215"/>
      <c r="BD552" s="215"/>
      <c r="BE552" s="215"/>
      <c r="BF552" s="215"/>
      <c r="BG552" s="215"/>
      <c r="BH552" s="215"/>
      <c r="BI552" s="215"/>
      <c r="BJ552" s="215"/>
      <c r="BK552" s="215"/>
      <c r="BL552" s="215"/>
      <c r="BM552" s="215"/>
      <c r="BN552" s="215"/>
      <c r="BO552" s="215"/>
      <c r="BP552" s="215"/>
      <c r="BQ552" s="215"/>
      <c r="BR552" s="215"/>
      <c r="BS552" s="215"/>
      <c r="BT552" s="215"/>
      <c r="BU552" s="215"/>
      <c r="BV552" s="215"/>
      <c r="BW552" s="215"/>
      <c r="BX552" s="215"/>
      <c r="BY552" s="215"/>
      <c r="BZ552" s="215"/>
      <c r="CA552" s="215"/>
      <c r="CB552" s="215"/>
      <c r="CC552" s="215"/>
      <c r="CD552" s="215"/>
      <c r="CE552" s="215"/>
      <c r="CF552" s="215"/>
      <c r="CG552" s="215"/>
      <c r="CH552" s="215"/>
    </row>
    <row r="553" spans="1:93" customFormat="1" ht="45" customHeight="1" x14ac:dyDescent="0.2">
      <c r="A553" s="364"/>
      <c r="B553" s="249" t="s">
        <v>963</v>
      </c>
      <c r="C553" s="122" t="s">
        <v>960</v>
      </c>
      <c r="D553" s="639"/>
      <c r="E553" s="663"/>
      <c r="F553" s="639"/>
      <c r="G553" s="663"/>
      <c r="H553" s="639"/>
      <c r="I553" s="663"/>
      <c r="J553" s="639"/>
      <c r="K553" s="663"/>
      <c r="L553" s="639"/>
      <c r="M553" s="663"/>
      <c r="N553" s="639"/>
      <c r="O553" s="663"/>
      <c r="P553" s="639"/>
      <c r="Q553" s="663"/>
      <c r="R553" s="639"/>
      <c r="S553" s="663"/>
      <c r="T553" s="190"/>
      <c r="U553" s="112">
        <f t="shared" si="66"/>
        <v>0</v>
      </c>
      <c r="V553" s="363">
        <v>10</v>
      </c>
      <c r="W553" s="77">
        <f t="shared" si="67"/>
        <v>0</v>
      </c>
      <c r="X553" s="243"/>
      <c r="Y553" s="214"/>
      <c r="Z553" s="217"/>
      <c r="AA553" s="214"/>
      <c r="AB553" s="214"/>
      <c r="AC553" s="214"/>
      <c r="AD553" s="214"/>
      <c r="AE553" s="214"/>
      <c r="AF553" s="214"/>
      <c r="AG553" s="214"/>
      <c r="AH553" s="214"/>
      <c r="AI553" s="214"/>
      <c r="AJ553" s="214"/>
      <c r="AK553" s="214"/>
      <c r="AL553" s="214"/>
      <c r="AM553" s="214"/>
      <c r="AN553" s="214"/>
      <c r="AO553" s="214"/>
      <c r="AP553" s="214"/>
      <c r="AQ553" s="214"/>
      <c r="AR553" s="214"/>
      <c r="AS553" s="214"/>
      <c r="AT553" s="214"/>
      <c r="AU553" s="215"/>
      <c r="AV553" s="215"/>
      <c r="AW553" s="215"/>
      <c r="AX553" s="215"/>
      <c r="AY553" s="215"/>
      <c r="AZ553" s="215"/>
      <c r="BA553" s="215"/>
      <c r="BB553" s="215"/>
      <c r="BC553" s="215"/>
      <c r="BD553" s="215"/>
      <c r="BE553" s="215"/>
      <c r="BF553" s="215"/>
      <c r="BG553" s="215"/>
      <c r="BH553" s="215"/>
      <c r="BI553" s="215"/>
      <c r="BJ553" s="215"/>
      <c r="BK553" s="215"/>
      <c r="BL553" s="215"/>
      <c r="BM553" s="215"/>
      <c r="BN553" s="215"/>
      <c r="BO553" s="215"/>
      <c r="BP553" s="215"/>
      <c r="BQ553" s="215"/>
      <c r="BR553" s="215"/>
      <c r="BS553" s="215"/>
      <c r="BT553" s="215"/>
      <c r="BU553" s="215"/>
      <c r="BV553" s="215"/>
      <c r="BW553" s="215"/>
      <c r="BX553" s="215"/>
      <c r="BY553" s="215"/>
      <c r="BZ553" s="215"/>
      <c r="CA553" s="215"/>
      <c r="CB553" s="215"/>
      <c r="CC553" s="215"/>
      <c r="CD553" s="215"/>
      <c r="CE553" s="215"/>
      <c r="CF553" s="215"/>
      <c r="CG553" s="215"/>
      <c r="CH553" s="215"/>
    </row>
    <row r="554" spans="1:93" customFormat="1" ht="27.95" customHeight="1" thickBot="1" x14ac:dyDescent="0.25">
      <c r="A554" s="364"/>
      <c r="B554" s="249" t="s">
        <v>964</v>
      </c>
      <c r="C554" s="128" t="s">
        <v>962</v>
      </c>
      <c r="D554" s="642"/>
      <c r="E554" s="652"/>
      <c r="F554" s="642"/>
      <c r="G554" s="652"/>
      <c r="H554" s="642"/>
      <c r="I554" s="652"/>
      <c r="J554" s="642"/>
      <c r="K554" s="652"/>
      <c r="L554" s="642"/>
      <c r="M554" s="652"/>
      <c r="N554" s="642"/>
      <c r="O554" s="652"/>
      <c r="P554" s="642"/>
      <c r="Q554" s="652"/>
      <c r="R554" s="642"/>
      <c r="S554" s="652"/>
      <c r="T554" s="190"/>
      <c r="U554" s="113">
        <f t="shared" si="66"/>
        <v>0</v>
      </c>
      <c r="V554" s="363">
        <v>10</v>
      </c>
      <c r="W554" s="77">
        <f t="shared" si="67"/>
        <v>0</v>
      </c>
      <c r="X554" s="243"/>
      <c r="Y554" s="214"/>
      <c r="Z554" s="217"/>
      <c r="AA554" s="214"/>
      <c r="AB554" s="214"/>
      <c r="AC554" s="214"/>
      <c r="AD554" s="214"/>
      <c r="AE554" s="214"/>
      <c r="AF554" s="214"/>
      <c r="AG554" s="214"/>
      <c r="AH554" s="214"/>
      <c r="AI554" s="214"/>
      <c r="AJ554" s="214"/>
      <c r="AK554" s="214"/>
      <c r="AL554" s="214"/>
      <c r="AM554" s="214"/>
      <c r="AN554" s="214"/>
      <c r="AO554" s="214"/>
      <c r="AP554" s="214"/>
      <c r="AQ554" s="214"/>
      <c r="AR554" s="214"/>
      <c r="AS554" s="214"/>
      <c r="AT554" s="214"/>
      <c r="AU554" s="215"/>
      <c r="AV554" s="215"/>
      <c r="AW554" s="215"/>
      <c r="AX554" s="215"/>
      <c r="AY554" s="215"/>
      <c r="AZ554" s="215"/>
      <c r="BA554" s="215"/>
      <c r="BB554" s="215"/>
      <c r="BC554" s="215"/>
      <c r="BD554" s="215"/>
      <c r="BE554" s="215"/>
      <c r="BF554" s="215"/>
      <c r="BG554" s="215"/>
      <c r="BH554" s="215"/>
      <c r="BI554" s="215"/>
      <c r="BJ554" s="215"/>
      <c r="BK554" s="215"/>
      <c r="BL554" s="215"/>
      <c r="BM554" s="215"/>
      <c r="BN554" s="215"/>
      <c r="BO554" s="215"/>
      <c r="BP554" s="215"/>
      <c r="BQ554" s="215"/>
      <c r="BR554" s="215"/>
      <c r="BS554" s="215"/>
      <c r="BT554" s="215"/>
      <c r="BU554" s="215"/>
      <c r="BV554" s="215"/>
      <c r="BW554" s="215"/>
      <c r="BX554" s="215"/>
      <c r="BY554" s="215"/>
      <c r="BZ554" s="215"/>
      <c r="CA554" s="215"/>
      <c r="CB554" s="215"/>
      <c r="CC554" s="215"/>
      <c r="CD554" s="215"/>
      <c r="CE554" s="215"/>
      <c r="CF554" s="215"/>
      <c r="CG554" s="215"/>
      <c r="CH554" s="215"/>
    </row>
    <row r="555" spans="1:93" ht="21" customHeight="1" thickTop="1" thickBot="1" x14ac:dyDescent="0.25">
      <c r="A555" s="364"/>
      <c r="B555" s="488"/>
      <c r="C555" s="592"/>
      <c r="D555" s="656" t="s">
        <v>173</v>
      </c>
      <c r="E555" s="682"/>
      <c r="F555" s="682"/>
      <c r="G555" s="682"/>
      <c r="H555" s="682"/>
      <c r="I555" s="682"/>
      <c r="J555" s="682"/>
      <c r="K555" s="682"/>
      <c r="L555" s="682"/>
      <c r="M555" s="682"/>
      <c r="N555" s="682"/>
      <c r="O555" s="682"/>
      <c r="P555" s="682"/>
      <c r="Q555" s="682"/>
      <c r="R555" s="682"/>
      <c r="S555" s="682"/>
      <c r="T555" s="691"/>
      <c r="U555" s="35">
        <f>SUM(U547:U554)</f>
        <v>0</v>
      </c>
      <c r="V555" s="362">
        <f>SUM(V547:V554)</f>
        <v>80</v>
      </c>
      <c r="X555" s="198"/>
      <c r="Z555" s="217"/>
      <c r="AB555" s="214"/>
      <c r="CI555" s="1"/>
      <c r="CJ555" s="1"/>
      <c r="CK555" s="1"/>
      <c r="CL555" s="1"/>
      <c r="CM555" s="1"/>
      <c r="CN555" s="1"/>
      <c r="CO555" s="1"/>
    </row>
    <row r="556" spans="1:93" ht="21" customHeight="1" thickBot="1" x14ac:dyDescent="0.25">
      <c r="A556" s="355"/>
      <c r="B556" s="377"/>
      <c r="C556" s="593"/>
      <c r="D556" s="658"/>
      <c r="E556" s="681"/>
      <c r="F556" s="676">
        <v>0</v>
      </c>
      <c r="G556" s="879"/>
      <c r="H556" s="879"/>
      <c r="I556" s="879"/>
      <c r="J556" s="879"/>
      <c r="K556" s="879"/>
      <c r="L556" s="879"/>
      <c r="M556" s="879"/>
      <c r="N556" s="879"/>
      <c r="O556" s="879"/>
      <c r="P556" s="879"/>
      <c r="Q556" s="879"/>
      <c r="R556" s="879"/>
      <c r="S556" s="879"/>
      <c r="T556" s="879"/>
      <c r="U556" s="879"/>
      <c r="V556" s="880"/>
      <c r="X556" s="197"/>
      <c r="Z556" s="217"/>
      <c r="AB556" s="214"/>
      <c r="CI556" s="1"/>
      <c r="CJ556" s="1"/>
      <c r="CK556" s="1"/>
      <c r="CL556" s="1"/>
      <c r="CM556" s="1"/>
      <c r="CN556" s="1"/>
      <c r="CO556" s="1"/>
    </row>
    <row r="557" spans="1:93" ht="21" customHeight="1" x14ac:dyDescent="0.2">
      <c r="A557" s="328"/>
      <c r="B557" s="214"/>
      <c r="C557" s="220"/>
      <c r="D557" s="214"/>
      <c r="E557" s="214"/>
      <c r="F557" s="214"/>
      <c r="G557" s="214"/>
      <c r="H557" s="214"/>
      <c r="I557" s="214"/>
      <c r="J557" s="214"/>
      <c r="K557" s="214"/>
      <c r="L557" s="214"/>
      <c r="M557" s="214"/>
      <c r="N557" s="214"/>
      <c r="O557" s="214"/>
      <c r="P557" s="214"/>
      <c r="Q557" s="214"/>
      <c r="R557" s="214"/>
      <c r="S557" s="214"/>
      <c r="T557" s="214"/>
      <c r="U557" s="214"/>
      <c r="V557" s="214"/>
      <c r="W557" s="214"/>
      <c r="X557" s="214"/>
      <c r="Z557" s="344"/>
      <c r="AA557" s="219"/>
      <c r="AB557" s="475"/>
      <c r="AC557" s="345"/>
      <c r="CI557" s="1"/>
      <c r="CJ557" s="1"/>
      <c r="CK557" s="1"/>
      <c r="CL557" s="1"/>
      <c r="CM557" s="1"/>
      <c r="CN557" s="1"/>
      <c r="CO557" s="1"/>
    </row>
    <row r="558" spans="1:93" ht="27.75" x14ac:dyDescent="0.2">
      <c r="A558" s="346" t="s">
        <v>74</v>
      </c>
      <c r="B558" s="346"/>
      <c r="C558" s="347"/>
      <c r="D558" s="348"/>
      <c r="E558" s="348"/>
      <c r="F558" s="348"/>
      <c r="G558" s="348"/>
      <c r="H558" s="348"/>
      <c r="I558" s="348"/>
      <c r="J558" s="348"/>
      <c r="K558" s="348"/>
      <c r="L558" s="348"/>
      <c r="M558" s="348"/>
      <c r="N558" s="348"/>
      <c r="O558" s="348"/>
      <c r="P558" s="348"/>
      <c r="Q558" s="348"/>
      <c r="R558" s="348"/>
      <c r="S558" s="348"/>
      <c r="T558" s="348"/>
      <c r="U558" s="348"/>
      <c r="V558" s="348"/>
      <c r="W558" s="348"/>
      <c r="X558" s="348"/>
      <c r="Z558" s="344"/>
      <c r="AA558" s="219"/>
      <c r="AB558" s="475"/>
      <c r="AC558" s="345"/>
      <c r="CI558" s="1"/>
      <c r="CJ558" s="1"/>
      <c r="CK558" s="1"/>
      <c r="CL558" s="1"/>
      <c r="CM558" s="1"/>
      <c r="CN558" s="1"/>
      <c r="CO558" s="1"/>
    </row>
    <row r="559" spans="1:93" ht="30" customHeight="1" x14ac:dyDescent="0.2">
      <c r="A559" s="214"/>
      <c r="B559" s="328"/>
      <c r="C559" s="220"/>
      <c r="D559" s="214"/>
      <c r="E559" s="214"/>
      <c r="F559" s="214"/>
      <c r="G559" s="214"/>
      <c r="H559" s="214"/>
      <c r="I559" s="214"/>
      <c r="J559" s="214"/>
      <c r="K559" s="214"/>
      <c r="L559" s="214"/>
      <c r="M559" s="214"/>
      <c r="N559" s="214"/>
      <c r="O559" s="214"/>
      <c r="P559" s="214"/>
      <c r="Q559" s="214"/>
      <c r="R559" s="214"/>
      <c r="S559" s="214"/>
      <c r="T559" s="214"/>
      <c r="U559" s="214"/>
      <c r="V559" s="344"/>
      <c r="W559" s="214"/>
      <c r="X559" s="214"/>
    </row>
    <row r="560" spans="1:93" x14ac:dyDescent="0.2">
      <c r="A560" s="214"/>
      <c r="B560" s="328"/>
      <c r="C560" s="220"/>
      <c r="D560" s="214"/>
      <c r="E560" s="214"/>
      <c r="F560" s="214"/>
      <c r="G560" s="214"/>
      <c r="H560" s="214"/>
      <c r="I560" s="214"/>
      <c r="J560" s="214"/>
      <c r="K560" s="214"/>
      <c r="L560" s="214"/>
      <c r="M560" s="214"/>
      <c r="N560" s="214"/>
      <c r="O560" s="214"/>
      <c r="P560" s="214"/>
      <c r="Q560" s="214"/>
      <c r="R560" s="214"/>
      <c r="S560" s="214"/>
      <c r="T560" s="214"/>
      <c r="U560" s="214"/>
      <c r="V560" s="344"/>
      <c r="W560" s="214"/>
      <c r="X560" s="214"/>
    </row>
    <row r="561" spans="1:93" s="77" customFormat="1" x14ac:dyDescent="0.2">
      <c r="A561" s="214"/>
      <c r="B561" s="328"/>
      <c r="C561" s="220"/>
      <c r="D561" s="214"/>
      <c r="E561" s="214"/>
      <c r="F561" s="214"/>
      <c r="G561" s="214"/>
      <c r="H561" s="214"/>
      <c r="I561" s="214"/>
      <c r="J561" s="214"/>
      <c r="K561" s="214"/>
      <c r="L561" s="214"/>
      <c r="M561" s="214"/>
      <c r="N561" s="214"/>
      <c r="O561" s="214"/>
      <c r="P561" s="214"/>
      <c r="Q561" s="214"/>
      <c r="R561" s="214"/>
      <c r="S561" s="214"/>
      <c r="T561" s="214"/>
      <c r="U561" s="214"/>
      <c r="V561" s="344"/>
      <c r="W561" s="214"/>
      <c r="X561" s="214"/>
      <c r="Y561" s="214"/>
      <c r="Z561" s="214"/>
      <c r="AA561" s="214"/>
      <c r="AB561" s="474"/>
      <c r="AC561" s="214"/>
      <c r="AD561" s="214"/>
      <c r="AE561" s="214"/>
      <c r="AF561" s="214"/>
      <c r="AG561" s="214"/>
      <c r="AH561" s="214"/>
      <c r="AI561" s="214"/>
      <c r="AJ561" s="214"/>
      <c r="AK561" s="214"/>
      <c r="AL561" s="214"/>
      <c r="AM561" s="214"/>
      <c r="AN561" s="214"/>
      <c r="AO561" s="214"/>
      <c r="AP561" s="214"/>
      <c r="AQ561" s="214"/>
      <c r="AR561" s="214"/>
      <c r="AS561" s="214"/>
      <c r="AT561" s="214"/>
      <c r="AU561" s="214"/>
      <c r="AV561" s="214"/>
      <c r="AW561" s="214"/>
      <c r="AX561" s="214"/>
      <c r="AY561" s="214"/>
      <c r="AZ561" s="214"/>
      <c r="BA561" s="214"/>
      <c r="BB561" s="214"/>
      <c r="BC561" s="214"/>
      <c r="BD561" s="214"/>
      <c r="BE561" s="214"/>
      <c r="BF561" s="214"/>
      <c r="BG561" s="214"/>
      <c r="BH561" s="214"/>
      <c r="BI561" s="214"/>
      <c r="BJ561" s="214"/>
      <c r="BK561" s="214"/>
      <c r="BL561" s="214"/>
      <c r="BM561" s="214"/>
      <c r="BN561" s="214"/>
      <c r="BO561" s="214"/>
      <c r="BP561" s="214"/>
      <c r="BQ561" s="214"/>
      <c r="BR561" s="214"/>
      <c r="BS561" s="214"/>
      <c r="BT561" s="214"/>
      <c r="BU561" s="214"/>
      <c r="BV561" s="214"/>
      <c r="BW561" s="214"/>
      <c r="BX561" s="214"/>
      <c r="BY561" s="214"/>
      <c r="BZ561" s="214"/>
      <c r="CA561" s="214"/>
      <c r="CB561" s="214"/>
      <c r="CC561" s="214"/>
      <c r="CD561" s="214"/>
      <c r="CE561" s="214"/>
      <c r="CF561" s="214"/>
      <c r="CG561" s="214"/>
      <c r="CH561" s="214"/>
      <c r="CI561" s="214"/>
      <c r="CJ561" s="214"/>
      <c r="CK561" s="214"/>
      <c r="CL561" s="214"/>
      <c r="CM561" s="214"/>
      <c r="CN561" s="214"/>
      <c r="CO561" s="214"/>
    </row>
    <row r="562" spans="1:93" s="77" customFormat="1" x14ac:dyDescent="0.2">
      <c r="A562" s="214"/>
      <c r="B562" s="328"/>
      <c r="C562" s="220"/>
      <c r="D562" s="214"/>
      <c r="E562" s="214"/>
      <c r="F562" s="214"/>
      <c r="G562" s="214"/>
      <c r="H562" s="214"/>
      <c r="I562" s="214"/>
      <c r="J562" s="214"/>
      <c r="K562" s="214"/>
      <c r="L562" s="214"/>
      <c r="M562" s="214"/>
      <c r="N562" s="214"/>
      <c r="O562" s="214"/>
      <c r="P562" s="214"/>
      <c r="Q562" s="214"/>
      <c r="R562" s="214"/>
      <c r="S562" s="214"/>
      <c r="T562" s="214"/>
      <c r="U562" s="214"/>
      <c r="V562" s="344"/>
      <c r="W562" s="214"/>
      <c r="X562" s="214"/>
      <c r="Y562" s="214"/>
      <c r="Z562" s="214"/>
      <c r="AA562" s="214"/>
      <c r="AB562" s="474"/>
      <c r="AC562" s="214"/>
      <c r="AD562" s="214"/>
      <c r="AE562" s="214"/>
      <c r="AF562" s="214"/>
      <c r="AG562" s="214"/>
      <c r="AH562" s="214"/>
      <c r="AI562" s="214"/>
      <c r="AJ562" s="214"/>
      <c r="AK562" s="214"/>
      <c r="AL562" s="214"/>
      <c r="AM562" s="214"/>
      <c r="AN562" s="214"/>
      <c r="AO562" s="214"/>
      <c r="AP562" s="214"/>
      <c r="AQ562" s="214"/>
      <c r="AR562" s="214"/>
      <c r="AS562" s="214"/>
      <c r="AT562" s="214"/>
      <c r="AU562" s="214"/>
      <c r="AV562" s="214"/>
      <c r="AW562" s="214"/>
      <c r="AX562" s="214"/>
      <c r="AY562" s="214"/>
      <c r="AZ562" s="214"/>
      <c r="BA562" s="214"/>
      <c r="BB562" s="214"/>
      <c r="BC562" s="214"/>
      <c r="BD562" s="214"/>
      <c r="BE562" s="214"/>
      <c r="BF562" s="214"/>
      <c r="BG562" s="214"/>
      <c r="BH562" s="214"/>
      <c r="BI562" s="214"/>
      <c r="BJ562" s="214"/>
      <c r="BK562" s="214"/>
      <c r="BL562" s="214"/>
      <c r="BM562" s="214"/>
      <c r="BN562" s="214"/>
      <c r="BO562" s="214"/>
      <c r="BP562" s="214"/>
      <c r="BQ562" s="214"/>
      <c r="BR562" s="214"/>
      <c r="BS562" s="214"/>
      <c r="BT562" s="214"/>
      <c r="BU562" s="214"/>
      <c r="BV562" s="214"/>
      <c r="BW562" s="214"/>
      <c r="BX562" s="214"/>
      <c r="BY562" s="214"/>
      <c r="BZ562" s="214"/>
      <c r="CA562" s="214"/>
      <c r="CB562" s="214"/>
      <c r="CC562" s="214"/>
      <c r="CD562" s="214"/>
      <c r="CE562" s="214"/>
      <c r="CF562" s="214"/>
      <c r="CG562" s="214"/>
      <c r="CH562" s="214"/>
      <c r="CI562" s="214"/>
      <c r="CJ562" s="214"/>
      <c r="CK562" s="214"/>
      <c r="CL562" s="214"/>
      <c r="CM562" s="214"/>
      <c r="CN562" s="214"/>
      <c r="CO562" s="214"/>
    </row>
    <row r="563" spans="1:93" s="77" customFormat="1" x14ac:dyDescent="0.2">
      <c r="A563" s="214"/>
      <c r="B563" s="328"/>
      <c r="C563" s="220"/>
      <c r="D563" s="214"/>
      <c r="E563" s="214"/>
      <c r="F563" s="214"/>
      <c r="G563" s="214"/>
      <c r="H563" s="214"/>
      <c r="I563" s="214"/>
      <c r="J563" s="214"/>
      <c r="K563" s="214"/>
      <c r="L563" s="214"/>
      <c r="M563" s="214"/>
      <c r="N563" s="214"/>
      <c r="O563" s="214"/>
      <c r="P563" s="214"/>
      <c r="Q563" s="214"/>
      <c r="R563" s="214"/>
      <c r="S563" s="214"/>
      <c r="T563" s="214"/>
      <c r="U563" s="214"/>
      <c r="V563" s="344"/>
      <c r="W563" s="214"/>
      <c r="X563" s="214"/>
      <c r="Y563" s="214"/>
      <c r="Z563" s="214"/>
      <c r="AA563" s="214"/>
      <c r="AB563" s="474"/>
      <c r="AC563" s="214"/>
      <c r="AD563" s="214"/>
      <c r="AE563" s="214"/>
      <c r="AF563" s="214"/>
      <c r="AG563" s="214"/>
      <c r="AH563" s="214"/>
      <c r="AI563" s="214"/>
      <c r="AJ563" s="214"/>
      <c r="AK563" s="214"/>
      <c r="AL563" s="214"/>
      <c r="AM563" s="214"/>
      <c r="AN563" s="214"/>
      <c r="AO563" s="214"/>
      <c r="AP563" s="214"/>
      <c r="AQ563" s="214"/>
      <c r="AR563" s="214"/>
      <c r="AS563" s="214"/>
      <c r="AT563" s="214"/>
      <c r="AU563" s="214"/>
      <c r="AV563" s="214"/>
      <c r="AW563" s="214"/>
      <c r="AX563" s="214"/>
      <c r="AY563" s="214"/>
      <c r="AZ563" s="214"/>
      <c r="BA563" s="214"/>
      <c r="BB563" s="214"/>
      <c r="BC563" s="214"/>
      <c r="BD563" s="214"/>
      <c r="BE563" s="214"/>
      <c r="BF563" s="214"/>
      <c r="BG563" s="214"/>
      <c r="BH563" s="214"/>
      <c r="BI563" s="214"/>
      <c r="BJ563" s="214"/>
      <c r="BK563" s="214"/>
      <c r="BL563" s="214"/>
      <c r="BM563" s="214"/>
      <c r="BN563" s="214"/>
      <c r="BO563" s="214"/>
      <c r="BP563" s="214"/>
      <c r="BQ563" s="214"/>
      <c r="BR563" s="214"/>
      <c r="BS563" s="214"/>
      <c r="BT563" s="214"/>
      <c r="BU563" s="214"/>
      <c r="BV563" s="214"/>
      <c r="BW563" s="214"/>
      <c r="BX563" s="214"/>
      <c r="BY563" s="214"/>
      <c r="BZ563" s="214"/>
      <c r="CA563" s="214"/>
      <c r="CB563" s="214"/>
      <c r="CC563" s="214"/>
      <c r="CD563" s="214"/>
      <c r="CE563" s="214"/>
      <c r="CF563" s="214"/>
      <c r="CG563" s="214"/>
      <c r="CH563" s="214"/>
      <c r="CI563" s="214"/>
      <c r="CJ563" s="214"/>
      <c r="CK563" s="214"/>
      <c r="CL563" s="214"/>
      <c r="CM563" s="214"/>
      <c r="CN563" s="214"/>
      <c r="CO563" s="214"/>
    </row>
    <row r="564" spans="1:93" s="77" customFormat="1" x14ac:dyDescent="0.2">
      <c r="A564" s="214"/>
      <c r="B564" s="328"/>
      <c r="C564" s="220"/>
      <c r="D564" s="214"/>
      <c r="E564" s="214"/>
      <c r="F564" s="214"/>
      <c r="G564" s="214"/>
      <c r="H564" s="214"/>
      <c r="I564" s="214"/>
      <c r="J564" s="214"/>
      <c r="K564" s="214"/>
      <c r="L564" s="214"/>
      <c r="M564" s="214"/>
      <c r="N564" s="214"/>
      <c r="O564" s="214"/>
      <c r="P564" s="214"/>
      <c r="Q564" s="214"/>
      <c r="R564" s="214"/>
      <c r="S564" s="214"/>
      <c r="T564" s="214"/>
      <c r="U564" s="214"/>
      <c r="V564" s="344"/>
      <c r="W564" s="214"/>
      <c r="X564" s="214"/>
      <c r="Y564" s="214"/>
      <c r="Z564" s="214"/>
      <c r="AA564" s="214"/>
      <c r="AB564" s="474"/>
      <c r="AC564" s="214"/>
      <c r="AD564" s="214"/>
      <c r="AE564" s="214"/>
      <c r="AF564" s="214"/>
      <c r="AG564" s="214"/>
      <c r="AH564" s="214"/>
      <c r="AI564" s="214"/>
      <c r="AJ564" s="214"/>
      <c r="AK564" s="214"/>
      <c r="AL564" s="214"/>
      <c r="AM564" s="214"/>
      <c r="AN564" s="214"/>
      <c r="AO564" s="214"/>
      <c r="AP564" s="214"/>
      <c r="AQ564" s="214"/>
      <c r="AR564" s="214"/>
      <c r="AS564" s="214"/>
      <c r="AT564" s="214"/>
      <c r="AU564" s="214"/>
      <c r="AV564" s="214"/>
      <c r="AW564" s="214"/>
      <c r="AX564" s="214"/>
      <c r="AY564" s="214"/>
      <c r="AZ564" s="214"/>
      <c r="BA564" s="214"/>
      <c r="BB564" s="214"/>
      <c r="BC564" s="214"/>
      <c r="BD564" s="214"/>
      <c r="BE564" s="214"/>
      <c r="BF564" s="214"/>
      <c r="BG564" s="214"/>
      <c r="BH564" s="214"/>
      <c r="BI564" s="214"/>
      <c r="BJ564" s="214"/>
      <c r="BK564" s="214"/>
      <c r="BL564" s="214"/>
      <c r="BM564" s="214"/>
      <c r="BN564" s="214"/>
      <c r="BO564" s="214"/>
      <c r="BP564" s="214"/>
      <c r="BQ564" s="214"/>
      <c r="BR564" s="214"/>
      <c r="BS564" s="214"/>
      <c r="BT564" s="214"/>
      <c r="BU564" s="214"/>
      <c r="BV564" s="214"/>
      <c r="BW564" s="214"/>
      <c r="BX564" s="214"/>
      <c r="BY564" s="214"/>
      <c r="BZ564" s="214"/>
      <c r="CA564" s="214"/>
      <c r="CB564" s="214"/>
      <c r="CC564" s="214"/>
      <c r="CD564" s="214"/>
      <c r="CE564" s="214"/>
      <c r="CF564" s="214"/>
      <c r="CG564" s="214"/>
      <c r="CH564" s="214"/>
      <c r="CI564" s="214"/>
      <c r="CJ564" s="214"/>
      <c r="CK564" s="214"/>
      <c r="CL564" s="214"/>
      <c r="CM564" s="214"/>
      <c r="CN564" s="214"/>
      <c r="CO564" s="214"/>
    </row>
    <row r="565" spans="1:93" s="77" customFormat="1" x14ac:dyDescent="0.2">
      <c r="A565" s="214"/>
      <c r="B565" s="328"/>
      <c r="C565" s="220"/>
      <c r="D565" s="214"/>
      <c r="E565" s="214"/>
      <c r="F565" s="214"/>
      <c r="G565" s="214"/>
      <c r="H565" s="214"/>
      <c r="I565" s="214"/>
      <c r="J565" s="214"/>
      <c r="K565" s="214"/>
      <c r="L565" s="214"/>
      <c r="M565" s="214"/>
      <c r="N565" s="214"/>
      <c r="O565" s="214"/>
      <c r="P565" s="214"/>
      <c r="Q565" s="214"/>
      <c r="R565" s="214"/>
      <c r="S565" s="214"/>
      <c r="T565" s="214"/>
      <c r="U565" s="214"/>
      <c r="V565" s="344"/>
      <c r="W565" s="214"/>
      <c r="X565" s="214"/>
      <c r="Y565" s="214"/>
      <c r="Z565" s="214"/>
      <c r="AA565" s="214"/>
      <c r="AB565" s="474"/>
      <c r="AC565" s="214"/>
      <c r="AD565" s="214"/>
      <c r="AE565" s="214"/>
      <c r="AF565" s="214"/>
      <c r="AG565" s="214"/>
      <c r="AH565" s="214"/>
      <c r="AI565" s="214"/>
      <c r="AJ565" s="214"/>
      <c r="AK565" s="214"/>
      <c r="AL565" s="214"/>
      <c r="AM565" s="214"/>
      <c r="AN565" s="214"/>
      <c r="AO565" s="214"/>
      <c r="AP565" s="214"/>
      <c r="AQ565" s="214"/>
      <c r="AR565" s="214"/>
      <c r="AS565" s="214"/>
      <c r="AT565" s="214"/>
      <c r="AU565" s="214"/>
      <c r="AV565" s="214"/>
      <c r="AW565" s="214"/>
      <c r="AX565" s="214"/>
      <c r="AY565" s="214"/>
      <c r="AZ565" s="214"/>
      <c r="BA565" s="214"/>
      <c r="BB565" s="214"/>
      <c r="BC565" s="214"/>
      <c r="BD565" s="214"/>
      <c r="BE565" s="214"/>
      <c r="BF565" s="214"/>
      <c r="BG565" s="214"/>
      <c r="BH565" s="214"/>
      <c r="BI565" s="214"/>
      <c r="BJ565" s="214"/>
      <c r="BK565" s="214"/>
      <c r="BL565" s="214"/>
      <c r="BM565" s="214"/>
      <c r="BN565" s="214"/>
      <c r="BO565" s="214"/>
      <c r="BP565" s="214"/>
      <c r="BQ565" s="214"/>
      <c r="BR565" s="214"/>
      <c r="BS565" s="214"/>
      <c r="BT565" s="214"/>
      <c r="BU565" s="214"/>
      <c r="BV565" s="214"/>
      <c r="BW565" s="214"/>
      <c r="BX565" s="214"/>
      <c r="BY565" s="214"/>
      <c r="BZ565" s="214"/>
      <c r="CA565" s="214"/>
      <c r="CB565" s="214"/>
      <c r="CC565" s="214"/>
      <c r="CD565" s="214"/>
      <c r="CE565" s="214"/>
      <c r="CF565" s="214"/>
      <c r="CG565" s="214"/>
      <c r="CH565" s="214"/>
      <c r="CI565" s="214"/>
      <c r="CJ565" s="214"/>
      <c r="CK565" s="214"/>
      <c r="CL565" s="214"/>
      <c r="CM565" s="214"/>
      <c r="CN565" s="214"/>
      <c r="CO565" s="214"/>
    </row>
    <row r="566" spans="1:93" s="77" customFormat="1" x14ac:dyDescent="0.2">
      <c r="A566" s="214"/>
      <c r="B566" s="328"/>
      <c r="C566" s="220"/>
      <c r="D566" s="214"/>
      <c r="E566" s="214"/>
      <c r="F566" s="214"/>
      <c r="G566" s="214"/>
      <c r="H566" s="214"/>
      <c r="I566" s="214"/>
      <c r="J566" s="214"/>
      <c r="K566" s="214"/>
      <c r="L566" s="214"/>
      <c r="M566" s="214"/>
      <c r="N566" s="214"/>
      <c r="O566" s="214"/>
      <c r="P566" s="214"/>
      <c r="Q566" s="214"/>
      <c r="R566" s="214"/>
      <c r="S566" s="214"/>
      <c r="T566" s="214"/>
      <c r="U566" s="214"/>
      <c r="V566" s="344"/>
      <c r="W566" s="214"/>
      <c r="X566" s="214"/>
      <c r="Y566" s="214"/>
      <c r="Z566" s="214"/>
      <c r="AA566" s="214"/>
      <c r="AB566" s="474"/>
      <c r="AC566" s="214"/>
      <c r="AD566" s="214"/>
      <c r="AE566" s="214"/>
      <c r="AF566" s="214"/>
      <c r="AG566" s="214"/>
      <c r="AH566" s="214"/>
      <c r="AI566" s="214"/>
      <c r="AJ566" s="214"/>
      <c r="AK566" s="214"/>
      <c r="AL566" s="214"/>
      <c r="AM566" s="214"/>
      <c r="AN566" s="214"/>
      <c r="AO566" s="214"/>
      <c r="AP566" s="214"/>
      <c r="AQ566" s="214"/>
      <c r="AR566" s="214"/>
      <c r="AS566" s="214"/>
      <c r="AT566" s="214"/>
      <c r="AU566" s="214"/>
      <c r="AV566" s="214"/>
      <c r="AW566" s="214"/>
      <c r="AX566" s="214"/>
      <c r="AY566" s="214"/>
      <c r="AZ566" s="214"/>
      <c r="BA566" s="214"/>
      <c r="BB566" s="214"/>
      <c r="BC566" s="214"/>
      <c r="BD566" s="214"/>
      <c r="BE566" s="214"/>
      <c r="BF566" s="214"/>
      <c r="BG566" s="214"/>
      <c r="BH566" s="214"/>
      <c r="BI566" s="214"/>
      <c r="BJ566" s="214"/>
      <c r="BK566" s="214"/>
      <c r="BL566" s="214"/>
      <c r="BM566" s="214"/>
      <c r="BN566" s="214"/>
      <c r="BO566" s="214"/>
      <c r="BP566" s="214"/>
      <c r="BQ566" s="214"/>
      <c r="BR566" s="214"/>
      <c r="BS566" s="214"/>
      <c r="BT566" s="214"/>
      <c r="BU566" s="214"/>
      <c r="BV566" s="214"/>
      <c r="BW566" s="214"/>
      <c r="BX566" s="214"/>
      <c r="BY566" s="214"/>
      <c r="BZ566" s="214"/>
      <c r="CA566" s="214"/>
      <c r="CB566" s="214"/>
      <c r="CC566" s="214"/>
      <c r="CD566" s="214"/>
      <c r="CE566" s="214"/>
      <c r="CF566" s="214"/>
      <c r="CG566" s="214"/>
      <c r="CH566" s="214"/>
      <c r="CI566" s="214"/>
      <c r="CJ566" s="214"/>
      <c r="CK566" s="214"/>
      <c r="CL566" s="214"/>
      <c r="CM566" s="214"/>
      <c r="CN566" s="214"/>
      <c r="CO566" s="214"/>
    </row>
    <row r="567" spans="1:93" s="77" customFormat="1" x14ac:dyDescent="0.2">
      <c r="A567" s="214"/>
      <c r="B567" s="328"/>
      <c r="C567" s="220"/>
      <c r="D567" s="214"/>
      <c r="E567" s="214"/>
      <c r="F567" s="214"/>
      <c r="G567" s="214"/>
      <c r="H567" s="214"/>
      <c r="I567" s="214"/>
      <c r="J567" s="214"/>
      <c r="K567" s="214"/>
      <c r="L567" s="214"/>
      <c r="M567" s="214"/>
      <c r="N567" s="214"/>
      <c r="O567" s="214"/>
      <c r="P567" s="214"/>
      <c r="Q567" s="214"/>
      <c r="R567" s="214"/>
      <c r="S567" s="214"/>
      <c r="T567" s="214"/>
      <c r="U567" s="214"/>
      <c r="V567" s="344"/>
      <c r="W567" s="214"/>
      <c r="X567" s="214"/>
      <c r="Y567" s="214"/>
      <c r="Z567" s="214"/>
      <c r="AA567" s="214"/>
      <c r="AB567" s="474"/>
      <c r="AC567" s="214"/>
      <c r="AD567" s="214"/>
      <c r="AE567" s="214"/>
      <c r="AF567" s="214"/>
      <c r="AG567" s="214"/>
      <c r="AH567" s="214"/>
      <c r="AI567" s="214"/>
      <c r="AJ567" s="214"/>
      <c r="AK567" s="214"/>
      <c r="AL567" s="214"/>
      <c r="AM567" s="214"/>
      <c r="AN567" s="214"/>
      <c r="AO567" s="214"/>
      <c r="AP567" s="214"/>
      <c r="AQ567" s="214"/>
      <c r="AR567" s="214"/>
      <c r="AS567" s="214"/>
      <c r="AT567" s="214"/>
      <c r="AU567" s="214"/>
      <c r="AV567" s="214"/>
      <c r="AW567" s="214"/>
      <c r="AX567" s="214"/>
      <c r="AY567" s="214"/>
      <c r="AZ567" s="214"/>
      <c r="BA567" s="214"/>
      <c r="BB567" s="214"/>
      <c r="BC567" s="214"/>
      <c r="BD567" s="214"/>
      <c r="BE567" s="214"/>
      <c r="BF567" s="214"/>
      <c r="BG567" s="214"/>
      <c r="BH567" s="214"/>
      <c r="BI567" s="214"/>
      <c r="BJ567" s="214"/>
      <c r="BK567" s="214"/>
      <c r="BL567" s="214"/>
      <c r="BM567" s="214"/>
      <c r="BN567" s="214"/>
      <c r="BO567" s="214"/>
      <c r="BP567" s="214"/>
      <c r="BQ567" s="214"/>
      <c r="BR567" s="214"/>
      <c r="BS567" s="214"/>
      <c r="BT567" s="214"/>
      <c r="BU567" s="214"/>
      <c r="BV567" s="214"/>
      <c r="BW567" s="214"/>
      <c r="BX567" s="214"/>
      <c r="BY567" s="214"/>
      <c r="BZ567" s="214"/>
      <c r="CA567" s="214"/>
      <c r="CB567" s="214"/>
      <c r="CC567" s="214"/>
      <c r="CD567" s="214"/>
      <c r="CE567" s="214"/>
      <c r="CF567" s="214"/>
      <c r="CG567" s="214"/>
      <c r="CH567" s="214"/>
      <c r="CI567" s="214"/>
      <c r="CJ567" s="214"/>
      <c r="CK567" s="214"/>
      <c r="CL567" s="214"/>
      <c r="CM567" s="214"/>
      <c r="CN567" s="214"/>
      <c r="CO567" s="214"/>
    </row>
    <row r="568" spans="1:93" s="77" customFormat="1" x14ac:dyDescent="0.2">
      <c r="A568" s="214"/>
      <c r="B568" s="328"/>
      <c r="C568" s="220"/>
      <c r="D568" s="214"/>
      <c r="E568" s="214"/>
      <c r="F568" s="214"/>
      <c r="G568" s="214"/>
      <c r="H568" s="214"/>
      <c r="I568" s="214"/>
      <c r="J568" s="214"/>
      <c r="K568" s="214"/>
      <c r="L568" s="214"/>
      <c r="M568" s="214"/>
      <c r="N568" s="214"/>
      <c r="O568" s="214"/>
      <c r="P568" s="214"/>
      <c r="Q568" s="214"/>
      <c r="R568" s="214"/>
      <c r="S568" s="214"/>
      <c r="T568" s="214"/>
      <c r="U568" s="214"/>
      <c r="V568" s="344"/>
      <c r="W568" s="214"/>
      <c r="X568" s="214"/>
      <c r="Y568" s="214"/>
      <c r="Z568" s="214"/>
      <c r="AA568" s="214"/>
      <c r="AB568" s="474"/>
      <c r="AC568" s="214"/>
      <c r="AD568" s="214"/>
      <c r="AE568" s="214"/>
      <c r="AF568" s="214"/>
      <c r="AG568" s="214"/>
      <c r="AH568" s="214"/>
      <c r="AI568" s="214"/>
      <c r="AJ568" s="214"/>
      <c r="AK568" s="214"/>
      <c r="AL568" s="214"/>
      <c r="AM568" s="214"/>
      <c r="AN568" s="214"/>
      <c r="AO568" s="214"/>
      <c r="AP568" s="214"/>
      <c r="AQ568" s="214"/>
      <c r="AR568" s="214"/>
      <c r="AS568" s="214"/>
      <c r="AT568" s="214"/>
      <c r="AU568" s="214"/>
      <c r="AV568" s="214"/>
      <c r="AW568" s="214"/>
      <c r="AX568" s="214"/>
      <c r="AY568" s="214"/>
      <c r="AZ568" s="214"/>
      <c r="BA568" s="214"/>
      <c r="BB568" s="214"/>
      <c r="BC568" s="214"/>
      <c r="BD568" s="214"/>
      <c r="BE568" s="214"/>
      <c r="BF568" s="214"/>
      <c r="BG568" s="214"/>
      <c r="BH568" s="214"/>
      <c r="BI568" s="214"/>
      <c r="BJ568" s="214"/>
      <c r="BK568" s="214"/>
      <c r="BL568" s="214"/>
      <c r="BM568" s="214"/>
      <c r="BN568" s="214"/>
      <c r="BO568" s="214"/>
      <c r="BP568" s="214"/>
      <c r="BQ568" s="214"/>
      <c r="BR568" s="214"/>
      <c r="BS568" s="214"/>
      <c r="BT568" s="214"/>
      <c r="BU568" s="214"/>
      <c r="BV568" s="214"/>
      <c r="BW568" s="214"/>
      <c r="BX568" s="214"/>
      <c r="BY568" s="214"/>
      <c r="BZ568" s="214"/>
      <c r="CA568" s="214"/>
      <c r="CB568" s="214"/>
      <c r="CC568" s="214"/>
      <c r="CD568" s="214"/>
      <c r="CE568" s="214"/>
      <c r="CF568" s="214"/>
      <c r="CG568" s="214"/>
      <c r="CH568" s="214"/>
      <c r="CI568" s="214"/>
      <c r="CJ568" s="214"/>
      <c r="CK568" s="214"/>
      <c r="CL568" s="214"/>
      <c r="CM568" s="214"/>
      <c r="CN568" s="214"/>
      <c r="CO568" s="214"/>
    </row>
    <row r="569" spans="1:93" s="77" customFormat="1" x14ac:dyDescent="0.2">
      <c r="A569" s="214"/>
      <c r="B569" s="328"/>
      <c r="C569" s="220"/>
      <c r="D569" s="214"/>
      <c r="E569" s="214"/>
      <c r="F569" s="214"/>
      <c r="G569" s="214"/>
      <c r="H569" s="214"/>
      <c r="I569" s="214"/>
      <c r="J569" s="214"/>
      <c r="K569" s="214"/>
      <c r="L569" s="214"/>
      <c r="M569" s="214"/>
      <c r="N569" s="214"/>
      <c r="O569" s="214"/>
      <c r="P569" s="214"/>
      <c r="Q569" s="214"/>
      <c r="R569" s="214"/>
      <c r="S569" s="214"/>
      <c r="T569" s="214"/>
      <c r="U569" s="214"/>
      <c r="V569" s="344"/>
      <c r="W569" s="214"/>
      <c r="X569" s="214"/>
      <c r="Y569" s="214"/>
      <c r="Z569" s="214"/>
      <c r="AA569" s="214"/>
      <c r="AB569" s="474"/>
      <c r="AC569" s="214"/>
      <c r="AD569" s="214"/>
      <c r="AE569" s="214"/>
      <c r="AF569" s="214"/>
      <c r="AG569" s="214"/>
      <c r="AH569" s="214"/>
      <c r="AI569" s="214"/>
      <c r="AJ569" s="214"/>
      <c r="AK569" s="214"/>
      <c r="AL569" s="214"/>
      <c r="AM569" s="214"/>
      <c r="AN569" s="214"/>
      <c r="AO569" s="214"/>
      <c r="AP569" s="214"/>
      <c r="AQ569" s="214"/>
      <c r="AR569" s="214"/>
      <c r="AS569" s="214"/>
      <c r="AT569" s="214"/>
      <c r="AU569" s="214"/>
      <c r="AV569" s="214"/>
      <c r="AW569" s="214"/>
      <c r="AX569" s="214"/>
      <c r="AY569" s="214"/>
      <c r="AZ569" s="214"/>
      <c r="BA569" s="214"/>
      <c r="BB569" s="214"/>
      <c r="BC569" s="214"/>
      <c r="BD569" s="214"/>
      <c r="BE569" s="214"/>
      <c r="BF569" s="214"/>
      <c r="BG569" s="214"/>
      <c r="BH569" s="214"/>
      <c r="BI569" s="214"/>
      <c r="BJ569" s="214"/>
      <c r="BK569" s="214"/>
      <c r="BL569" s="214"/>
      <c r="BM569" s="214"/>
      <c r="BN569" s="214"/>
      <c r="BO569" s="214"/>
      <c r="BP569" s="214"/>
      <c r="BQ569" s="214"/>
      <c r="BR569" s="214"/>
      <c r="BS569" s="214"/>
      <c r="BT569" s="214"/>
      <c r="BU569" s="214"/>
      <c r="BV569" s="214"/>
      <c r="BW569" s="214"/>
      <c r="BX569" s="214"/>
      <c r="BY569" s="214"/>
      <c r="BZ569" s="214"/>
      <c r="CA569" s="214"/>
      <c r="CB569" s="214"/>
      <c r="CC569" s="214"/>
      <c r="CD569" s="214"/>
      <c r="CE569" s="214"/>
      <c r="CF569" s="214"/>
      <c r="CG569" s="214"/>
      <c r="CH569" s="214"/>
      <c r="CI569" s="214"/>
      <c r="CJ569" s="214"/>
      <c r="CK569" s="214"/>
      <c r="CL569" s="214"/>
      <c r="CM569" s="214"/>
      <c r="CN569" s="214"/>
      <c r="CO569" s="214"/>
    </row>
    <row r="570" spans="1:93" s="77" customFormat="1" x14ac:dyDescent="0.2">
      <c r="A570" s="214"/>
      <c r="B570" s="328"/>
      <c r="C570" s="220"/>
      <c r="D570" s="214"/>
      <c r="E570" s="214"/>
      <c r="F570" s="214"/>
      <c r="G570" s="214"/>
      <c r="H570" s="214"/>
      <c r="I570" s="214"/>
      <c r="J570" s="214"/>
      <c r="K570" s="214"/>
      <c r="L570" s="214"/>
      <c r="M570" s="214"/>
      <c r="N570" s="214"/>
      <c r="O570" s="214"/>
      <c r="P570" s="214"/>
      <c r="Q570" s="214"/>
      <c r="R570" s="214"/>
      <c r="S570" s="214"/>
      <c r="T570" s="214"/>
      <c r="U570" s="214"/>
      <c r="V570" s="344"/>
      <c r="W570" s="214"/>
      <c r="X570" s="214"/>
      <c r="Y570" s="214"/>
      <c r="Z570" s="214"/>
      <c r="AA570" s="214"/>
      <c r="AB570" s="474"/>
      <c r="AC570" s="214"/>
      <c r="AD570" s="214"/>
      <c r="AE570" s="214"/>
      <c r="AF570" s="214"/>
      <c r="AG570" s="214"/>
      <c r="AH570" s="214"/>
      <c r="AI570" s="214"/>
      <c r="AJ570" s="214"/>
      <c r="AK570" s="214"/>
      <c r="AL570" s="214"/>
      <c r="AM570" s="214"/>
      <c r="AN570" s="214"/>
      <c r="AO570" s="214"/>
      <c r="AP570" s="214"/>
      <c r="AQ570" s="214"/>
      <c r="AR570" s="214"/>
      <c r="AS570" s="214"/>
      <c r="AT570" s="214"/>
      <c r="AU570" s="214"/>
      <c r="AV570" s="214"/>
      <c r="AW570" s="214"/>
      <c r="AX570" s="214"/>
      <c r="AY570" s="214"/>
      <c r="AZ570" s="214"/>
      <c r="BA570" s="214"/>
      <c r="BB570" s="214"/>
      <c r="BC570" s="214"/>
      <c r="BD570" s="214"/>
      <c r="BE570" s="214"/>
      <c r="BF570" s="214"/>
      <c r="BG570" s="214"/>
      <c r="BH570" s="214"/>
      <c r="BI570" s="214"/>
      <c r="BJ570" s="214"/>
      <c r="BK570" s="214"/>
      <c r="BL570" s="214"/>
      <c r="BM570" s="214"/>
      <c r="BN570" s="214"/>
      <c r="BO570" s="214"/>
      <c r="BP570" s="214"/>
      <c r="BQ570" s="214"/>
      <c r="BR570" s="214"/>
      <c r="BS570" s="214"/>
      <c r="BT570" s="214"/>
      <c r="BU570" s="214"/>
      <c r="BV570" s="214"/>
      <c r="BW570" s="214"/>
      <c r="BX570" s="214"/>
      <c r="BY570" s="214"/>
      <c r="BZ570" s="214"/>
      <c r="CA570" s="214"/>
      <c r="CB570" s="214"/>
      <c r="CC570" s="214"/>
      <c r="CD570" s="214"/>
      <c r="CE570" s="214"/>
      <c r="CF570" s="214"/>
      <c r="CG570" s="214"/>
      <c r="CH570" s="214"/>
      <c r="CI570" s="214"/>
      <c r="CJ570" s="214"/>
      <c r="CK570" s="214"/>
      <c r="CL570" s="214"/>
      <c r="CM570" s="214"/>
      <c r="CN570" s="214"/>
      <c r="CO570" s="214"/>
    </row>
    <row r="571" spans="1:93" s="77" customFormat="1" x14ac:dyDescent="0.2">
      <c r="A571" s="214"/>
      <c r="B571" s="328"/>
      <c r="C571" s="220"/>
      <c r="D571" s="214"/>
      <c r="E571" s="214"/>
      <c r="F571" s="214"/>
      <c r="G571" s="214"/>
      <c r="H571" s="214"/>
      <c r="I571" s="214"/>
      <c r="J571" s="214"/>
      <c r="K571" s="214"/>
      <c r="L571" s="214"/>
      <c r="M571" s="214"/>
      <c r="N571" s="214"/>
      <c r="O571" s="214"/>
      <c r="P571" s="214"/>
      <c r="Q571" s="214"/>
      <c r="R571" s="214"/>
      <c r="S571" s="214"/>
      <c r="T571" s="214"/>
      <c r="U571" s="214"/>
      <c r="V571" s="344"/>
      <c r="W571" s="214"/>
      <c r="X571" s="214"/>
      <c r="Y571" s="214"/>
      <c r="Z571" s="214"/>
      <c r="AA571" s="214"/>
      <c r="AB571" s="474"/>
      <c r="AC571" s="214"/>
      <c r="AD571" s="214"/>
      <c r="AE571" s="214"/>
      <c r="AF571" s="214"/>
      <c r="AG571" s="214"/>
      <c r="AH571" s="214"/>
      <c r="AI571" s="214"/>
      <c r="AJ571" s="214"/>
      <c r="AK571" s="214"/>
      <c r="AL571" s="214"/>
      <c r="AM571" s="214"/>
      <c r="AN571" s="214"/>
      <c r="AO571" s="214"/>
      <c r="AP571" s="214"/>
      <c r="AQ571" s="214"/>
      <c r="AR571" s="214"/>
      <c r="AS571" s="214"/>
      <c r="AT571" s="214"/>
      <c r="AU571" s="214"/>
      <c r="AV571" s="214"/>
      <c r="AW571" s="214"/>
      <c r="AX571" s="214"/>
      <c r="AY571" s="214"/>
      <c r="AZ571" s="214"/>
      <c r="BA571" s="214"/>
      <c r="BB571" s="214"/>
      <c r="BC571" s="214"/>
      <c r="BD571" s="214"/>
      <c r="BE571" s="214"/>
      <c r="BF571" s="214"/>
      <c r="BG571" s="214"/>
      <c r="BH571" s="214"/>
      <c r="BI571" s="214"/>
      <c r="BJ571" s="214"/>
      <c r="BK571" s="214"/>
      <c r="BL571" s="214"/>
      <c r="BM571" s="214"/>
      <c r="BN571" s="214"/>
      <c r="BO571" s="214"/>
      <c r="BP571" s="214"/>
      <c r="BQ571" s="214"/>
      <c r="BR571" s="214"/>
      <c r="BS571" s="214"/>
      <c r="BT571" s="214"/>
      <c r="BU571" s="214"/>
      <c r="BV571" s="214"/>
      <c r="BW571" s="214"/>
      <c r="BX571" s="214"/>
      <c r="BY571" s="214"/>
      <c r="BZ571" s="214"/>
      <c r="CA571" s="214"/>
      <c r="CB571" s="214"/>
      <c r="CC571" s="214"/>
      <c r="CD571" s="214"/>
      <c r="CE571" s="214"/>
      <c r="CF571" s="214"/>
      <c r="CG571" s="214"/>
      <c r="CH571" s="214"/>
      <c r="CI571" s="214"/>
      <c r="CJ571" s="214"/>
      <c r="CK571" s="214"/>
      <c r="CL571" s="214"/>
      <c r="CM571" s="214"/>
      <c r="CN571" s="214"/>
      <c r="CO571" s="214"/>
    </row>
    <row r="572" spans="1:93" s="77" customFormat="1" x14ac:dyDescent="0.2">
      <c r="A572" s="214"/>
      <c r="B572" s="328"/>
      <c r="C572" s="220"/>
      <c r="D572" s="214"/>
      <c r="E572" s="214"/>
      <c r="F572" s="214"/>
      <c r="G572" s="214"/>
      <c r="H572" s="214"/>
      <c r="I572" s="214"/>
      <c r="J572" s="214"/>
      <c r="K572" s="214"/>
      <c r="L572" s="214"/>
      <c r="M572" s="214"/>
      <c r="N572" s="214"/>
      <c r="O572" s="214"/>
      <c r="P572" s="214"/>
      <c r="Q572" s="214"/>
      <c r="R572" s="214"/>
      <c r="S572" s="214"/>
      <c r="T572" s="214"/>
      <c r="U572" s="214"/>
      <c r="V572" s="344"/>
      <c r="W572" s="214"/>
      <c r="X572" s="214"/>
      <c r="Y572" s="214"/>
      <c r="Z572" s="214"/>
      <c r="AA572" s="214"/>
      <c r="AB572" s="474"/>
      <c r="AC572" s="214"/>
      <c r="AD572" s="214"/>
      <c r="AE572" s="214"/>
      <c r="AF572" s="214"/>
      <c r="AG572" s="214"/>
      <c r="AH572" s="214"/>
      <c r="AI572" s="214"/>
      <c r="AJ572" s="214"/>
      <c r="AK572" s="214"/>
      <c r="AL572" s="214"/>
      <c r="AM572" s="214"/>
      <c r="AN572" s="214"/>
      <c r="AO572" s="214"/>
      <c r="AP572" s="214"/>
      <c r="AQ572" s="214"/>
      <c r="AR572" s="214"/>
      <c r="AS572" s="214"/>
      <c r="AT572" s="214"/>
      <c r="AU572" s="214"/>
      <c r="AV572" s="214"/>
      <c r="AW572" s="214"/>
      <c r="AX572" s="214"/>
      <c r="AY572" s="214"/>
      <c r="AZ572" s="214"/>
      <c r="BA572" s="214"/>
      <c r="BB572" s="214"/>
      <c r="BC572" s="214"/>
      <c r="BD572" s="214"/>
      <c r="BE572" s="214"/>
      <c r="BF572" s="214"/>
      <c r="BG572" s="214"/>
      <c r="BH572" s="214"/>
      <c r="BI572" s="214"/>
      <c r="BJ572" s="214"/>
      <c r="BK572" s="214"/>
      <c r="BL572" s="214"/>
      <c r="BM572" s="214"/>
      <c r="BN572" s="214"/>
      <c r="BO572" s="214"/>
      <c r="BP572" s="214"/>
      <c r="BQ572" s="214"/>
      <c r="BR572" s="214"/>
      <c r="BS572" s="214"/>
      <c r="BT572" s="214"/>
      <c r="BU572" s="214"/>
      <c r="BV572" s="214"/>
      <c r="BW572" s="214"/>
      <c r="BX572" s="214"/>
      <c r="BY572" s="214"/>
      <c r="BZ572" s="214"/>
      <c r="CA572" s="214"/>
      <c r="CB572" s="214"/>
      <c r="CC572" s="214"/>
      <c r="CD572" s="214"/>
      <c r="CE572" s="214"/>
      <c r="CF572" s="214"/>
      <c r="CG572" s="214"/>
      <c r="CH572" s="214"/>
      <c r="CI572" s="214"/>
      <c r="CJ572" s="214"/>
      <c r="CK572" s="214"/>
      <c r="CL572" s="214"/>
      <c r="CM572" s="214"/>
      <c r="CN572" s="214"/>
      <c r="CO572" s="214"/>
    </row>
    <row r="573" spans="1:93" s="77" customFormat="1" x14ac:dyDescent="0.2">
      <c r="A573" s="214"/>
      <c r="B573" s="328"/>
      <c r="C573" s="220"/>
      <c r="D573" s="214"/>
      <c r="E573" s="214"/>
      <c r="F573" s="214"/>
      <c r="G573" s="214"/>
      <c r="H573" s="214"/>
      <c r="I573" s="214"/>
      <c r="J573" s="214"/>
      <c r="K573" s="214"/>
      <c r="L573" s="214"/>
      <c r="M573" s="214"/>
      <c r="N573" s="214"/>
      <c r="O573" s="214"/>
      <c r="P573" s="214"/>
      <c r="Q573" s="214"/>
      <c r="R573" s="214"/>
      <c r="S573" s="214"/>
      <c r="T573" s="214"/>
      <c r="U573" s="214"/>
      <c r="V573" s="344"/>
      <c r="W573" s="214"/>
      <c r="X573" s="214"/>
      <c r="Y573" s="214"/>
      <c r="Z573" s="214"/>
      <c r="AA573" s="214"/>
      <c r="AB573" s="474"/>
      <c r="AC573" s="214"/>
      <c r="AD573" s="214"/>
      <c r="AE573" s="214"/>
      <c r="AF573" s="214"/>
      <c r="AG573" s="214"/>
      <c r="AH573" s="214"/>
      <c r="AI573" s="214"/>
      <c r="AJ573" s="214"/>
      <c r="AK573" s="214"/>
      <c r="AL573" s="214"/>
      <c r="AM573" s="214"/>
      <c r="AN573" s="214"/>
      <c r="AO573" s="214"/>
      <c r="AP573" s="214"/>
      <c r="AQ573" s="214"/>
      <c r="AR573" s="214"/>
      <c r="AS573" s="214"/>
      <c r="AT573" s="214"/>
      <c r="AU573" s="214"/>
      <c r="AV573" s="214"/>
      <c r="AW573" s="214"/>
      <c r="AX573" s="214"/>
      <c r="AY573" s="214"/>
      <c r="AZ573" s="214"/>
      <c r="BA573" s="214"/>
      <c r="BB573" s="214"/>
      <c r="BC573" s="214"/>
      <c r="BD573" s="214"/>
      <c r="BE573" s="214"/>
      <c r="BF573" s="214"/>
      <c r="BG573" s="214"/>
      <c r="BH573" s="214"/>
      <c r="BI573" s="214"/>
      <c r="BJ573" s="214"/>
      <c r="BK573" s="214"/>
      <c r="BL573" s="214"/>
      <c r="BM573" s="214"/>
      <c r="BN573" s="214"/>
      <c r="BO573" s="214"/>
      <c r="BP573" s="214"/>
      <c r="BQ573" s="214"/>
      <c r="BR573" s="214"/>
      <c r="BS573" s="214"/>
      <c r="BT573" s="214"/>
      <c r="BU573" s="214"/>
      <c r="BV573" s="214"/>
      <c r="BW573" s="214"/>
      <c r="BX573" s="214"/>
      <c r="BY573" s="214"/>
      <c r="BZ573" s="214"/>
      <c r="CA573" s="214"/>
      <c r="CB573" s="214"/>
      <c r="CC573" s="214"/>
      <c r="CD573" s="214"/>
      <c r="CE573" s="214"/>
      <c r="CF573" s="214"/>
      <c r="CG573" s="214"/>
      <c r="CH573" s="214"/>
      <c r="CI573" s="214"/>
      <c r="CJ573" s="214"/>
      <c r="CK573" s="214"/>
      <c r="CL573" s="214"/>
      <c r="CM573" s="214"/>
      <c r="CN573" s="214"/>
      <c r="CO573" s="214"/>
    </row>
    <row r="574" spans="1:93" s="77" customFormat="1" x14ac:dyDescent="0.2">
      <c r="A574" s="214"/>
      <c r="B574" s="328"/>
      <c r="C574" s="220"/>
      <c r="D574" s="214"/>
      <c r="E574" s="214"/>
      <c r="F574" s="214"/>
      <c r="G574" s="214"/>
      <c r="H574" s="214"/>
      <c r="I574" s="214"/>
      <c r="J574" s="214"/>
      <c r="K574" s="214"/>
      <c r="L574" s="214"/>
      <c r="M574" s="214"/>
      <c r="N574" s="214"/>
      <c r="O574" s="214"/>
      <c r="P574" s="214"/>
      <c r="Q574" s="214"/>
      <c r="R574" s="214"/>
      <c r="S574" s="214"/>
      <c r="T574" s="214"/>
      <c r="U574" s="214"/>
      <c r="V574" s="344"/>
      <c r="W574" s="214"/>
      <c r="X574" s="214"/>
      <c r="Y574" s="214"/>
      <c r="Z574" s="214"/>
      <c r="AA574" s="214"/>
      <c r="AB574" s="474"/>
      <c r="AC574" s="214"/>
      <c r="AD574" s="214"/>
      <c r="AE574" s="214"/>
      <c r="AF574" s="214"/>
      <c r="AG574" s="214"/>
      <c r="AH574" s="214"/>
      <c r="AI574" s="214"/>
      <c r="AJ574" s="214"/>
      <c r="AK574" s="214"/>
      <c r="AL574" s="214"/>
      <c r="AM574" s="214"/>
      <c r="AN574" s="214"/>
      <c r="AO574" s="214"/>
      <c r="AP574" s="214"/>
      <c r="AQ574" s="214"/>
      <c r="AR574" s="214"/>
      <c r="AS574" s="214"/>
      <c r="AT574" s="214"/>
      <c r="AU574" s="214"/>
      <c r="AV574" s="214"/>
      <c r="AW574" s="214"/>
      <c r="AX574" s="214"/>
      <c r="AY574" s="214"/>
      <c r="AZ574" s="214"/>
      <c r="BA574" s="214"/>
      <c r="BB574" s="214"/>
      <c r="BC574" s="214"/>
      <c r="BD574" s="214"/>
      <c r="BE574" s="214"/>
      <c r="BF574" s="214"/>
      <c r="BG574" s="214"/>
      <c r="BH574" s="214"/>
      <c r="BI574" s="214"/>
      <c r="BJ574" s="214"/>
      <c r="BK574" s="214"/>
      <c r="BL574" s="214"/>
      <c r="BM574" s="214"/>
      <c r="BN574" s="214"/>
      <c r="BO574" s="214"/>
      <c r="BP574" s="214"/>
      <c r="BQ574" s="214"/>
      <c r="BR574" s="214"/>
      <c r="BS574" s="214"/>
      <c r="BT574" s="214"/>
      <c r="BU574" s="214"/>
      <c r="BV574" s="214"/>
      <c r="BW574" s="214"/>
      <c r="BX574" s="214"/>
      <c r="BY574" s="214"/>
      <c r="BZ574" s="214"/>
      <c r="CA574" s="214"/>
      <c r="CB574" s="214"/>
      <c r="CC574" s="214"/>
      <c r="CD574" s="214"/>
      <c r="CE574" s="214"/>
      <c r="CF574" s="214"/>
      <c r="CG574" s="214"/>
      <c r="CH574" s="214"/>
      <c r="CI574" s="214"/>
      <c r="CJ574" s="214"/>
      <c r="CK574" s="214"/>
      <c r="CL574" s="214"/>
      <c r="CM574" s="214"/>
      <c r="CN574" s="214"/>
      <c r="CO574" s="214"/>
    </row>
    <row r="575" spans="1:93" s="77" customFormat="1" x14ac:dyDescent="0.2">
      <c r="A575" s="214"/>
      <c r="B575" s="328"/>
      <c r="C575" s="220"/>
      <c r="D575" s="214"/>
      <c r="E575" s="214"/>
      <c r="F575" s="214"/>
      <c r="G575" s="214"/>
      <c r="H575" s="214"/>
      <c r="I575" s="214"/>
      <c r="J575" s="214"/>
      <c r="K575" s="214"/>
      <c r="L575" s="214"/>
      <c r="M575" s="214"/>
      <c r="N575" s="214"/>
      <c r="O575" s="214"/>
      <c r="P575" s="214"/>
      <c r="Q575" s="214"/>
      <c r="R575" s="214"/>
      <c r="S575" s="214"/>
      <c r="T575" s="214"/>
      <c r="U575" s="214"/>
      <c r="V575" s="344"/>
      <c r="W575" s="214"/>
      <c r="X575" s="214"/>
      <c r="Y575" s="214"/>
      <c r="Z575" s="214"/>
      <c r="AA575" s="214"/>
      <c r="AB575" s="474"/>
      <c r="AC575" s="214"/>
      <c r="AD575" s="214"/>
      <c r="AE575" s="214"/>
      <c r="AF575" s="214"/>
      <c r="AG575" s="214"/>
      <c r="AH575" s="214"/>
      <c r="AI575" s="214"/>
      <c r="AJ575" s="214"/>
      <c r="AK575" s="214"/>
      <c r="AL575" s="214"/>
      <c r="AM575" s="214"/>
      <c r="AN575" s="214"/>
      <c r="AO575" s="214"/>
      <c r="AP575" s="214"/>
      <c r="AQ575" s="214"/>
      <c r="AR575" s="214"/>
      <c r="AS575" s="214"/>
      <c r="AT575" s="214"/>
      <c r="AU575" s="214"/>
      <c r="AV575" s="214"/>
      <c r="AW575" s="214"/>
      <c r="AX575" s="214"/>
      <c r="AY575" s="214"/>
      <c r="AZ575" s="214"/>
      <c r="BA575" s="214"/>
      <c r="BB575" s="214"/>
      <c r="BC575" s="214"/>
      <c r="BD575" s="214"/>
      <c r="BE575" s="214"/>
      <c r="BF575" s="214"/>
      <c r="BG575" s="214"/>
      <c r="BH575" s="214"/>
      <c r="BI575" s="214"/>
      <c r="BJ575" s="214"/>
      <c r="BK575" s="214"/>
      <c r="BL575" s="214"/>
      <c r="BM575" s="214"/>
      <c r="BN575" s="214"/>
      <c r="BO575" s="214"/>
      <c r="BP575" s="214"/>
      <c r="BQ575" s="214"/>
      <c r="BR575" s="214"/>
      <c r="BS575" s="214"/>
      <c r="BT575" s="214"/>
      <c r="BU575" s="214"/>
      <c r="BV575" s="214"/>
      <c r="BW575" s="214"/>
      <c r="BX575" s="214"/>
      <c r="BY575" s="214"/>
      <c r="BZ575" s="214"/>
      <c r="CA575" s="214"/>
      <c r="CB575" s="214"/>
      <c r="CC575" s="214"/>
      <c r="CD575" s="214"/>
      <c r="CE575" s="214"/>
      <c r="CF575" s="214"/>
      <c r="CG575" s="214"/>
      <c r="CH575" s="214"/>
      <c r="CI575" s="214"/>
      <c r="CJ575" s="214"/>
      <c r="CK575" s="214"/>
      <c r="CL575" s="214"/>
      <c r="CM575" s="214"/>
      <c r="CN575" s="214"/>
      <c r="CO575" s="214"/>
    </row>
    <row r="576" spans="1:93" s="77" customFormat="1" x14ac:dyDescent="0.2">
      <c r="A576" s="214"/>
      <c r="B576" s="328"/>
      <c r="C576" s="220"/>
      <c r="D576" s="214"/>
      <c r="E576" s="214"/>
      <c r="F576" s="214"/>
      <c r="G576" s="214"/>
      <c r="H576" s="214"/>
      <c r="I576" s="214"/>
      <c r="J576" s="214"/>
      <c r="K576" s="214"/>
      <c r="L576" s="214"/>
      <c r="M576" s="214"/>
      <c r="N576" s="214"/>
      <c r="O576" s="214"/>
      <c r="P576" s="214"/>
      <c r="Q576" s="214"/>
      <c r="R576" s="214"/>
      <c r="S576" s="214"/>
      <c r="T576" s="214"/>
      <c r="U576" s="214"/>
      <c r="V576" s="344"/>
      <c r="W576" s="214"/>
      <c r="X576" s="214"/>
      <c r="Y576" s="214"/>
      <c r="Z576" s="214"/>
      <c r="AA576" s="214"/>
      <c r="AB576" s="474"/>
      <c r="AC576" s="214"/>
      <c r="AD576" s="214"/>
      <c r="AE576" s="214"/>
      <c r="AF576" s="214"/>
      <c r="AG576" s="214"/>
      <c r="AH576" s="214"/>
      <c r="AI576" s="214"/>
      <c r="AJ576" s="214"/>
      <c r="AK576" s="214"/>
      <c r="AL576" s="214"/>
      <c r="AM576" s="214"/>
      <c r="AN576" s="214"/>
      <c r="AO576" s="214"/>
      <c r="AP576" s="214"/>
      <c r="AQ576" s="214"/>
      <c r="AR576" s="214"/>
      <c r="AS576" s="214"/>
      <c r="AT576" s="214"/>
      <c r="AU576" s="214"/>
      <c r="AV576" s="214"/>
      <c r="AW576" s="214"/>
      <c r="AX576" s="214"/>
      <c r="AY576" s="214"/>
      <c r="AZ576" s="214"/>
      <c r="BA576" s="214"/>
      <c r="BB576" s="214"/>
      <c r="BC576" s="214"/>
      <c r="BD576" s="214"/>
      <c r="BE576" s="214"/>
      <c r="BF576" s="214"/>
      <c r="BG576" s="214"/>
      <c r="BH576" s="214"/>
      <c r="BI576" s="214"/>
      <c r="BJ576" s="214"/>
      <c r="BK576" s="214"/>
      <c r="BL576" s="214"/>
      <c r="BM576" s="214"/>
      <c r="BN576" s="214"/>
      <c r="BO576" s="214"/>
      <c r="BP576" s="214"/>
      <c r="BQ576" s="214"/>
      <c r="BR576" s="214"/>
      <c r="BS576" s="214"/>
      <c r="BT576" s="214"/>
      <c r="BU576" s="214"/>
      <c r="BV576" s="214"/>
      <c r="BW576" s="214"/>
      <c r="BX576" s="214"/>
      <c r="BY576" s="214"/>
      <c r="BZ576" s="214"/>
      <c r="CA576" s="214"/>
      <c r="CB576" s="214"/>
      <c r="CC576" s="214"/>
      <c r="CD576" s="214"/>
      <c r="CE576" s="214"/>
      <c r="CF576" s="214"/>
      <c r="CG576" s="214"/>
      <c r="CH576" s="214"/>
      <c r="CI576" s="214"/>
      <c r="CJ576" s="214"/>
      <c r="CK576" s="214"/>
      <c r="CL576" s="214"/>
      <c r="CM576" s="214"/>
      <c r="CN576" s="214"/>
      <c r="CO576" s="214"/>
    </row>
    <row r="577" spans="1:93" s="77" customFormat="1" x14ac:dyDescent="0.2">
      <c r="A577" s="214"/>
      <c r="B577" s="328"/>
      <c r="C577" s="220"/>
      <c r="D577" s="214"/>
      <c r="E577" s="214"/>
      <c r="F577" s="214"/>
      <c r="G577" s="214"/>
      <c r="H577" s="214"/>
      <c r="I577" s="214"/>
      <c r="J577" s="214"/>
      <c r="K577" s="214"/>
      <c r="L577" s="214"/>
      <c r="M577" s="214"/>
      <c r="N577" s="214"/>
      <c r="O577" s="214"/>
      <c r="P577" s="214"/>
      <c r="Q577" s="214"/>
      <c r="R577" s="214"/>
      <c r="S577" s="214"/>
      <c r="T577" s="214"/>
      <c r="U577" s="214"/>
      <c r="V577" s="344"/>
      <c r="W577" s="214"/>
      <c r="X577" s="214"/>
      <c r="Y577" s="214"/>
      <c r="Z577" s="214"/>
      <c r="AA577" s="214"/>
      <c r="AB577" s="474"/>
      <c r="AC577" s="214"/>
      <c r="AD577" s="214"/>
      <c r="AE577" s="214"/>
      <c r="AF577" s="214"/>
      <c r="AG577" s="214"/>
      <c r="AH577" s="214"/>
      <c r="AI577" s="214"/>
      <c r="AJ577" s="214"/>
      <c r="AK577" s="214"/>
      <c r="AL577" s="214"/>
      <c r="AM577" s="214"/>
      <c r="AN577" s="214"/>
      <c r="AO577" s="214"/>
      <c r="AP577" s="214"/>
      <c r="AQ577" s="214"/>
      <c r="AR577" s="214"/>
      <c r="AS577" s="214"/>
      <c r="AT577" s="214"/>
      <c r="AU577" s="214"/>
      <c r="AV577" s="214"/>
      <c r="AW577" s="214"/>
      <c r="AX577" s="214"/>
      <c r="AY577" s="214"/>
      <c r="AZ577" s="214"/>
      <c r="BA577" s="214"/>
      <c r="BB577" s="214"/>
      <c r="BC577" s="214"/>
      <c r="BD577" s="214"/>
      <c r="BE577" s="214"/>
      <c r="BF577" s="214"/>
      <c r="BG577" s="214"/>
      <c r="BH577" s="214"/>
      <c r="BI577" s="214"/>
      <c r="BJ577" s="214"/>
      <c r="BK577" s="214"/>
      <c r="BL577" s="214"/>
      <c r="BM577" s="214"/>
      <c r="BN577" s="214"/>
      <c r="BO577" s="214"/>
      <c r="BP577" s="214"/>
      <c r="BQ577" s="214"/>
      <c r="BR577" s="214"/>
      <c r="BS577" s="214"/>
      <c r="BT577" s="214"/>
      <c r="BU577" s="214"/>
      <c r="BV577" s="214"/>
      <c r="BW577" s="214"/>
      <c r="BX577" s="214"/>
      <c r="BY577" s="214"/>
      <c r="BZ577" s="214"/>
      <c r="CA577" s="214"/>
      <c r="CB577" s="214"/>
      <c r="CC577" s="214"/>
      <c r="CD577" s="214"/>
      <c r="CE577" s="214"/>
      <c r="CF577" s="214"/>
      <c r="CG577" s="214"/>
      <c r="CH577" s="214"/>
      <c r="CI577" s="214"/>
      <c r="CJ577" s="214"/>
      <c r="CK577" s="214"/>
      <c r="CL577" s="214"/>
      <c r="CM577" s="214"/>
      <c r="CN577" s="214"/>
      <c r="CO577" s="214"/>
    </row>
    <row r="578" spans="1:93" s="77" customFormat="1" x14ac:dyDescent="0.2">
      <c r="A578" s="214"/>
      <c r="B578" s="328"/>
      <c r="C578" s="220"/>
      <c r="D578" s="214"/>
      <c r="E578" s="214"/>
      <c r="F578" s="214"/>
      <c r="G578" s="214"/>
      <c r="H578" s="214"/>
      <c r="I578" s="214"/>
      <c r="J578" s="214"/>
      <c r="K578" s="214"/>
      <c r="L578" s="214"/>
      <c r="M578" s="214"/>
      <c r="N578" s="214"/>
      <c r="O578" s="214"/>
      <c r="P578" s="214"/>
      <c r="Q578" s="214"/>
      <c r="R578" s="214"/>
      <c r="S578" s="214"/>
      <c r="T578" s="214"/>
      <c r="U578" s="214"/>
      <c r="V578" s="344"/>
      <c r="W578" s="214"/>
      <c r="X578" s="214"/>
      <c r="Y578" s="214"/>
      <c r="Z578" s="214"/>
      <c r="AA578" s="214"/>
      <c r="AB578" s="474"/>
      <c r="AC578" s="214"/>
      <c r="AD578" s="214"/>
      <c r="AE578" s="214"/>
      <c r="AF578" s="214"/>
      <c r="AG578" s="214"/>
      <c r="AH578" s="214"/>
      <c r="AI578" s="214"/>
      <c r="AJ578" s="214"/>
      <c r="AK578" s="214"/>
      <c r="AL578" s="214"/>
      <c r="AM578" s="214"/>
      <c r="AN578" s="214"/>
      <c r="AO578" s="214"/>
      <c r="AP578" s="214"/>
      <c r="AQ578" s="214"/>
      <c r="AR578" s="214"/>
      <c r="AS578" s="214"/>
      <c r="AT578" s="214"/>
      <c r="AU578" s="214"/>
      <c r="AV578" s="214"/>
      <c r="AW578" s="214"/>
      <c r="AX578" s="214"/>
      <c r="AY578" s="214"/>
      <c r="AZ578" s="214"/>
      <c r="BA578" s="214"/>
      <c r="BB578" s="214"/>
      <c r="BC578" s="214"/>
      <c r="BD578" s="214"/>
      <c r="BE578" s="214"/>
      <c r="BF578" s="214"/>
      <c r="BG578" s="214"/>
      <c r="BH578" s="214"/>
      <c r="BI578" s="214"/>
      <c r="BJ578" s="214"/>
      <c r="BK578" s="214"/>
      <c r="BL578" s="214"/>
      <c r="BM578" s="214"/>
      <c r="BN578" s="214"/>
      <c r="BO578" s="214"/>
      <c r="BP578" s="214"/>
      <c r="BQ578" s="214"/>
      <c r="BR578" s="214"/>
      <c r="BS578" s="214"/>
      <c r="BT578" s="214"/>
      <c r="BU578" s="214"/>
      <c r="BV578" s="214"/>
      <c r="BW578" s="214"/>
      <c r="BX578" s="214"/>
      <c r="BY578" s="214"/>
      <c r="BZ578" s="214"/>
      <c r="CA578" s="214"/>
      <c r="CB578" s="214"/>
      <c r="CC578" s="214"/>
      <c r="CD578" s="214"/>
      <c r="CE578" s="214"/>
      <c r="CF578" s="214"/>
      <c r="CG578" s="214"/>
      <c r="CH578" s="214"/>
      <c r="CI578" s="214"/>
      <c r="CJ578" s="214"/>
      <c r="CK578" s="214"/>
      <c r="CL578" s="214"/>
      <c r="CM578" s="214"/>
      <c r="CN578" s="214"/>
      <c r="CO578" s="214"/>
    </row>
    <row r="579" spans="1:93" s="77" customFormat="1" x14ac:dyDescent="0.2">
      <c r="A579" s="214"/>
      <c r="B579" s="328"/>
      <c r="C579" s="220"/>
      <c r="D579" s="214"/>
      <c r="E579" s="214"/>
      <c r="F579" s="214"/>
      <c r="G579" s="214"/>
      <c r="H579" s="214"/>
      <c r="I579" s="214"/>
      <c r="J579" s="214"/>
      <c r="K579" s="214"/>
      <c r="L579" s="214"/>
      <c r="M579" s="214"/>
      <c r="N579" s="214"/>
      <c r="O579" s="214"/>
      <c r="P579" s="214"/>
      <c r="Q579" s="214"/>
      <c r="R579" s="214"/>
      <c r="S579" s="214"/>
      <c r="T579" s="214"/>
      <c r="U579" s="214"/>
      <c r="V579" s="344"/>
      <c r="W579" s="214"/>
      <c r="X579" s="214"/>
      <c r="Y579" s="214"/>
      <c r="Z579" s="214"/>
      <c r="AA579" s="214"/>
      <c r="AB579" s="474"/>
      <c r="AC579" s="214"/>
      <c r="AD579" s="214"/>
      <c r="AE579" s="214"/>
      <c r="AF579" s="214"/>
      <c r="AG579" s="214"/>
      <c r="AH579" s="214"/>
      <c r="AI579" s="214"/>
      <c r="AJ579" s="214"/>
      <c r="AK579" s="214"/>
      <c r="AL579" s="214"/>
      <c r="AM579" s="214"/>
      <c r="AN579" s="214"/>
      <c r="AO579" s="214"/>
      <c r="AP579" s="214"/>
      <c r="AQ579" s="214"/>
      <c r="AR579" s="214"/>
      <c r="AS579" s="214"/>
      <c r="AT579" s="214"/>
      <c r="AU579" s="214"/>
      <c r="AV579" s="214"/>
      <c r="AW579" s="214"/>
      <c r="AX579" s="214"/>
      <c r="AY579" s="214"/>
      <c r="AZ579" s="214"/>
      <c r="BA579" s="214"/>
      <c r="BB579" s="214"/>
      <c r="BC579" s="214"/>
      <c r="BD579" s="214"/>
      <c r="BE579" s="214"/>
      <c r="BF579" s="214"/>
      <c r="BG579" s="214"/>
      <c r="BH579" s="214"/>
      <c r="BI579" s="214"/>
      <c r="BJ579" s="214"/>
      <c r="BK579" s="214"/>
      <c r="BL579" s="214"/>
      <c r="BM579" s="214"/>
      <c r="BN579" s="214"/>
      <c r="BO579" s="214"/>
      <c r="BP579" s="214"/>
      <c r="BQ579" s="214"/>
      <c r="BR579" s="214"/>
      <c r="BS579" s="214"/>
      <c r="BT579" s="214"/>
      <c r="BU579" s="214"/>
      <c r="BV579" s="214"/>
      <c r="BW579" s="214"/>
      <c r="BX579" s="214"/>
      <c r="BY579" s="214"/>
      <c r="BZ579" s="214"/>
      <c r="CA579" s="214"/>
      <c r="CB579" s="214"/>
      <c r="CC579" s="214"/>
      <c r="CD579" s="214"/>
      <c r="CE579" s="214"/>
      <c r="CF579" s="214"/>
      <c r="CG579" s="214"/>
      <c r="CH579" s="214"/>
      <c r="CI579" s="214"/>
      <c r="CJ579" s="214"/>
      <c r="CK579" s="214"/>
      <c r="CL579" s="214"/>
      <c r="CM579" s="214"/>
      <c r="CN579" s="214"/>
      <c r="CO579" s="214"/>
    </row>
    <row r="580" spans="1:93" s="77" customFormat="1" x14ac:dyDescent="0.2">
      <c r="A580" s="214"/>
      <c r="B580" s="328"/>
      <c r="C580" s="220"/>
      <c r="D580" s="214"/>
      <c r="E580" s="214"/>
      <c r="F580" s="214"/>
      <c r="G580" s="214"/>
      <c r="H580" s="214"/>
      <c r="I580" s="214"/>
      <c r="J580" s="214"/>
      <c r="K580" s="214"/>
      <c r="L580" s="214"/>
      <c r="M580" s="214"/>
      <c r="N580" s="214"/>
      <c r="O580" s="214"/>
      <c r="P580" s="214"/>
      <c r="Q580" s="214"/>
      <c r="R580" s="214"/>
      <c r="S580" s="214"/>
      <c r="T580" s="214"/>
      <c r="U580" s="214"/>
      <c r="V580" s="344"/>
      <c r="W580" s="214"/>
      <c r="X580" s="214"/>
      <c r="Y580" s="214"/>
      <c r="Z580" s="214"/>
      <c r="AA580" s="214"/>
      <c r="AB580" s="474"/>
      <c r="AC580" s="214"/>
      <c r="AD580" s="214"/>
      <c r="AE580" s="214"/>
      <c r="AF580" s="214"/>
      <c r="AG580" s="214"/>
      <c r="AH580" s="214"/>
      <c r="AI580" s="214"/>
      <c r="AJ580" s="214"/>
      <c r="AK580" s="214"/>
      <c r="AL580" s="214"/>
      <c r="AM580" s="214"/>
      <c r="AN580" s="214"/>
      <c r="AO580" s="214"/>
      <c r="AP580" s="214"/>
      <c r="AQ580" s="214"/>
      <c r="AR580" s="214"/>
      <c r="AS580" s="214"/>
      <c r="AT580" s="214"/>
      <c r="AU580" s="214"/>
      <c r="AV580" s="214"/>
      <c r="AW580" s="214"/>
      <c r="AX580" s="214"/>
      <c r="AY580" s="214"/>
      <c r="AZ580" s="214"/>
      <c r="BA580" s="214"/>
      <c r="BB580" s="214"/>
      <c r="BC580" s="214"/>
      <c r="BD580" s="214"/>
      <c r="BE580" s="214"/>
      <c r="BF580" s="214"/>
      <c r="BG580" s="214"/>
      <c r="BH580" s="214"/>
      <c r="BI580" s="214"/>
      <c r="BJ580" s="214"/>
      <c r="BK580" s="214"/>
      <c r="BL580" s="214"/>
      <c r="BM580" s="214"/>
      <c r="BN580" s="214"/>
      <c r="BO580" s="214"/>
      <c r="BP580" s="214"/>
      <c r="BQ580" s="214"/>
      <c r="BR580" s="214"/>
      <c r="BS580" s="214"/>
      <c r="BT580" s="214"/>
      <c r="BU580" s="214"/>
      <c r="BV580" s="214"/>
      <c r="BW580" s="214"/>
      <c r="BX580" s="214"/>
      <c r="BY580" s="214"/>
      <c r="BZ580" s="214"/>
      <c r="CA580" s="214"/>
      <c r="CB580" s="214"/>
      <c r="CC580" s="214"/>
      <c r="CD580" s="214"/>
      <c r="CE580" s="214"/>
      <c r="CF580" s="214"/>
      <c r="CG580" s="214"/>
      <c r="CH580" s="214"/>
      <c r="CI580" s="214"/>
      <c r="CJ580" s="214"/>
      <c r="CK580" s="214"/>
      <c r="CL580" s="214"/>
      <c r="CM580" s="214"/>
      <c r="CN580" s="214"/>
      <c r="CO580" s="214"/>
    </row>
    <row r="581" spans="1:93" s="77" customFormat="1" x14ac:dyDescent="0.2">
      <c r="A581" s="214"/>
      <c r="B581" s="328"/>
      <c r="C581" s="220"/>
      <c r="D581" s="214"/>
      <c r="E581" s="214"/>
      <c r="F581" s="214"/>
      <c r="G581" s="214"/>
      <c r="H581" s="214"/>
      <c r="I581" s="214"/>
      <c r="J581" s="214"/>
      <c r="K581" s="214"/>
      <c r="L581" s="214"/>
      <c r="M581" s="214"/>
      <c r="N581" s="214"/>
      <c r="O581" s="214"/>
      <c r="P581" s="214"/>
      <c r="Q581" s="214"/>
      <c r="R581" s="214"/>
      <c r="S581" s="214"/>
      <c r="T581" s="214"/>
      <c r="U581" s="214"/>
      <c r="V581" s="344"/>
      <c r="W581" s="214"/>
      <c r="X581" s="214"/>
      <c r="Y581" s="214"/>
      <c r="Z581" s="214"/>
      <c r="AA581" s="214"/>
      <c r="AB581" s="474"/>
      <c r="AC581" s="214"/>
      <c r="AD581" s="214"/>
      <c r="AE581" s="214"/>
      <c r="AF581" s="214"/>
      <c r="AG581" s="214"/>
      <c r="AH581" s="214"/>
      <c r="AI581" s="214"/>
      <c r="AJ581" s="214"/>
      <c r="AK581" s="214"/>
      <c r="AL581" s="214"/>
      <c r="AM581" s="214"/>
      <c r="AN581" s="214"/>
      <c r="AO581" s="214"/>
      <c r="AP581" s="214"/>
      <c r="AQ581" s="214"/>
      <c r="AR581" s="214"/>
      <c r="AS581" s="214"/>
      <c r="AT581" s="214"/>
      <c r="AU581" s="214"/>
      <c r="AV581" s="214"/>
      <c r="AW581" s="214"/>
      <c r="AX581" s="214"/>
      <c r="AY581" s="214"/>
      <c r="AZ581" s="214"/>
      <c r="BA581" s="214"/>
      <c r="BB581" s="214"/>
      <c r="BC581" s="214"/>
      <c r="BD581" s="214"/>
      <c r="BE581" s="214"/>
      <c r="BF581" s="214"/>
      <c r="BG581" s="214"/>
      <c r="BH581" s="214"/>
      <c r="BI581" s="214"/>
      <c r="BJ581" s="214"/>
      <c r="BK581" s="214"/>
      <c r="BL581" s="214"/>
      <c r="BM581" s="214"/>
      <c r="BN581" s="214"/>
      <c r="BO581" s="214"/>
      <c r="BP581" s="214"/>
      <c r="BQ581" s="214"/>
      <c r="BR581" s="214"/>
      <c r="BS581" s="214"/>
      <c r="BT581" s="214"/>
      <c r="BU581" s="214"/>
      <c r="BV581" s="214"/>
      <c r="BW581" s="214"/>
      <c r="BX581" s="214"/>
      <c r="BY581" s="214"/>
      <c r="BZ581" s="214"/>
      <c r="CA581" s="214"/>
      <c r="CB581" s="214"/>
      <c r="CC581" s="214"/>
      <c r="CD581" s="214"/>
      <c r="CE581" s="214"/>
      <c r="CF581" s="214"/>
      <c r="CG581" s="214"/>
      <c r="CH581" s="214"/>
      <c r="CI581" s="214"/>
      <c r="CJ581" s="214"/>
      <c r="CK581" s="214"/>
      <c r="CL581" s="214"/>
      <c r="CM581" s="214"/>
      <c r="CN581" s="214"/>
      <c r="CO581" s="214"/>
    </row>
    <row r="582" spans="1:93" s="77" customFormat="1" x14ac:dyDescent="0.2">
      <c r="A582" s="214"/>
      <c r="B582" s="328"/>
      <c r="C582" s="220"/>
      <c r="D582" s="214"/>
      <c r="E582" s="214"/>
      <c r="F582" s="214"/>
      <c r="G582" s="214"/>
      <c r="H582" s="214"/>
      <c r="I582" s="214"/>
      <c r="J582" s="214"/>
      <c r="K582" s="214"/>
      <c r="L582" s="214"/>
      <c r="M582" s="214"/>
      <c r="N582" s="214"/>
      <c r="O582" s="214"/>
      <c r="P582" s="214"/>
      <c r="Q582" s="214"/>
      <c r="R582" s="214"/>
      <c r="S582" s="214"/>
      <c r="T582" s="214"/>
      <c r="U582" s="214"/>
      <c r="V582" s="344"/>
      <c r="W582" s="214"/>
      <c r="X582" s="214"/>
      <c r="Y582" s="214"/>
      <c r="Z582" s="214"/>
      <c r="AA582" s="214"/>
      <c r="AB582" s="474"/>
      <c r="AC582" s="214"/>
      <c r="AD582" s="214"/>
      <c r="AE582" s="214"/>
      <c r="AF582" s="214"/>
      <c r="AG582" s="214"/>
      <c r="AH582" s="214"/>
      <c r="AI582" s="214"/>
      <c r="AJ582" s="214"/>
      <c r="AK582" s="214"/>
      <c r="AL582" s="214"/>
      <c r="AM582" s="214"/>
      <c r="AN582" s="214"/>
      <c r="AO582" s="214"/>
      <c r="AP582" s="214"/>
      <c r="AQ582" s="214"/>
      <c r="AR582" s="214"/>
      <c r="AS582" s="214"/>
      <c r="AT582" s="214"/>
      <c r="AU582" s="214"/>
      <c r="AV582" s="214"/>
      <c r="AW582" s="214"/>
      <c r="AX582" s="214"/>
      <c r="AY582" s="214"/>
      <c r="AZ582" s="214"/>
      <c r="BA582" s="214"/>
      <c r="BB582" s="214"/>
      <c r="BC582" s="214"/>
      <c r="BD582" s="214"/>
      <c r="BE582" s="214"/>
      <c r="BF582" s="214"/>
      <c r="BG582" s="214"/>
      <c r="BH582" s="214"/>
      <c r="BI582" s="214"/>
      <c r="BJ582" s="214"/>
      <c r="BK582" s="214"/>
      <c r="BL582" s="214"/>
      <c r="BM582" s="214"/>
      <c r="BN582" s="214"/>
      <c r="BO582" s="214"/>
      <c r="BP582" s="214"/>
      <c r="BQ582" s="214"/>
      <c r="BR582" s="214"/>
      <c r="BS582" s="214"/>
      <c r="BT582" s="214"/>
      <c r="BU582" s="214"/>
      <c r="BV582" s="214"/>
      <c r="BW582" s="214"/>
      <c r="BX582" s="214"/>
      <c r="BY582" s="214"/>
      <c r="BZ582" s="214"/>
      <c r="CA582" s="214"/>
      <c r="CB582" s="214"/>
      <c r="CC582" s="214"/>
      <c r="CD582" s="214"/>
      <c r="CE582" s="214"/>
      <c r="CF582" s="214"/>
      <c r="CG582" s="214"/>
      <c r="CH582" s="214"/>
      <c r="CI582" s="214"/>
      <c r="CJ582" s="214"/>
      <c r="CK582" s="214"/>
      <c r="CL582" s="214"/>
      <c r="CM582" s="214"/>
      <c r="CN582" s="214"/>
      <c r="CO582" s="214"/>
    </row>
    <row r="583" spans="1:93" s="77" customFormat="1" x14ac:dyDescent="0.2">
      <c r="A583" s="214"/>
      <c r="B583" s="328"/>
      <c r="C583" s="220"/>
      <c r="D583" s="214"/>
      <c r="E583" s="214"/>
      <c r="F583" s="214"/>
      <c r="G583" s="214"/>
      <c r="H583" s="214"/>
      <c r="I583" s="214"/>
      <c r="J583" s="214"/>
      <c r="K583" s="214"/>
      <c r="L583" s="214"/>
      <c r="M583" s="214"/>
      <c r="N583" s="214"/>
      <c r="O583" s="214"/>
      <c r="P583" s="214"/>
      <c r="Q583" s="214"/>
      <c r="R583" s="214"/>
      <c r="S583" s="214"/>
      <c r="T583" s="214"/>
      <c r="U583" s="214"/>
      <c r="V583" s="344"/>
      <c r="W583" s="214"/>
      <c r="X583" s="214"/>
      <c r="Y583" s="214"/>
      <c r="Z583" s="214"/>
      <c r="AA583" s="214"/>
      <c r="AB583" s="474"/>
      <c r="AC583" s="214"/>
      <c r="AD583" s="214"/>
      <c r="AE583" s="214"/>
      <c r="AF583" s="214"/>
      <c r="AG583" s="214"/>
      <c r="AH583" s="214"/>
      <c r="AI583" s="214"/>
      <c r="AJ583" s="214"/>
      <c r="AK583" s="214"/>
      <c r="AL583" s="214"/>
      <c r="AM583" s="214"/>
      <c r="AN583" s="214"/>
      <c r="AO583" s="214"/>
      <c r="AP583" s="214"/>
      <c r="AQ583" s="214"/>
      <c r="AR583" s="214"/>
      <c r="AS583" s="214"/>
      <c r="AT583" s="214"/>
      <c r="AU583" s="214"/>
      <c r="AV583" s="214"/>
      <c r="AW583" s="214"/>
      <c r="AX583" s="214"/>
      <c r="AY583" s="214"/>
      <c r="AZ583" s="214"/>
      <c r="BA583" s="214"/>
      <c r="BB583" s="214"/>
      <c r="BC583" s="214"/>
      <c r="BD583" s="214"/>
      <c r="BE583" s="214"/>
      <c r="BF583" s="214"/>
      <c r="BG583" s="214"/>
      <c r="BH583" s="214"/>
      <c r="BI583" s="214"/>
      <c r="BJ583" s="214"/>
      <c r="BK583" s="214"/>
      <c r="BL583" s="214"/>
      <c r="BM583" s="214"/>
      <c r="BN583" s="214"/>
      <c r="BO583" s="214"/>
      <c r="BP583" s="214"/>
      <c r="BQ583" s="214"/>
      <c r="BR583" s="214"/>
      <c r="BS583" s="214"/>
      <c r="BT583" s="214"/>
      <c r="BU583" s="214"/>
      <c r="BV583" s="214"/>
      <c r="BW583" s="214"/>
      <c r="BX583" s="214"/>
      <c r="BY583" s="214"/>
      <c r="BZ583" s="214"/>
      <c r="CA583" s="214"/>
      <c r="CB583" s="214"/>
      <c r="CC583" s="214"/>
      <c r="CD583" s="214"/>
      <c r="CE583" s="214"/>
      <c r="CF583" s="214"/>
      <c r="CG583" s="214"/>
      <c r="CH583" s="214"/>
      <c r="CI583" s="214"/>
      <c r="CJ583" s="214"/>
      <c r="CK583" s="214"/>
      <c r="CL583" s="214"/>
      <c r="CM583" s="214"/>
      <c r="CN583" s="214"/>
      <c r="CO583" s="214"/>
    </row>
    <row r="584" spans="1:93" s="77" customFormat="1" x14ac:dyDescent="0.2">
      <c r="A584" s="214"/>
      <c r="B584" s="328"/>
      <c r="C584" s="220"/>
      <c r="D584" s="214"/>
      <c r="E584" s="214"/>
      <c r="F584" s="214"/>
      <c r="G584" s="214"/>
      <c r="H584" s="214"/>
      <c r="I584" s="214"/>
      <c r="J584" s="214"/>
      <c r="K584" s="214"/>
      <c r="L584" s="214"/>
      <c r="M584" s="214"/>
      <c r="N584" s="214"/>
      <c r="O584" s="214"/>
      <c r="P584" s="214"/>
      <c r="Q584" s="214"/>
      <c r="R584" s="214"/>
      <c r="S584" s="214"/>
      <c r="T584" s="214"/>
      <c r="U584" s="214"/>
      <c r="V584" s="344"/>
      <c r="W584" s="214"/>
      <c r="X584" s="214"/>
      <c r="Y584" s="214"/>
      <c r="Z584" s="214"/>
      <c r="AA584" s="214"/>
      <c r="AB584" s="474"/>
      <c r="AC584" s="214"/>
      <c r="AD584" s="214"/>
      <c r="AE584" s="214"/>
      <c r="AF584" s="214"/>
      <c r="AG584" s="214"/>
      <c r="AH584" s="214"/>
      <c r="AI584" s="214"/>
      <c r="AJ584" s="214"/>
      <c r="AK584" s="214"/>
      <c r="AL584" s="214"/>
      <c r="AM584" s="214"/>
      <c r="AN584" s="214"/>
      <c r="AO584" s="214"/>
      <c r="AP584" s="214"/>
      <c r="AQ584" s="214"/>
      <c r="AR584" s="214"/>
      <c r="AS584" s="214"/>
      <c r="AT584" s="214"/>
      <c r="AU584" s="214"/>
      <c r="AV584" s="214"/>
      <c r="AW584" s="214"/>
      <c r="AX584" s="214"/>
      <c r="AY584" s="214"/>
      <c r="AZ584" s="214"/>
      <c r="BA584" s="214"/>
      <c r="BB584" s="214"/>
      <c r="BC584" s="214"/>
      <c r="BD584" s="214"/>
      <c r="BE584" s="214"/>
      <c r="BF584" s="214"/>
      <c r="BG584" s="214"/>
      <c r="BH584" s="214"/>
      <c r="BI584" s="214"/>
      <c r="BJ584" s="214"/>
      <c r="BK584" s="214"/>
      <c r="BL584" s="214"/>
      <c r="BM584" s="214"/>
      <c r="BN584" s="214"/>
      <c r="BO584" s="214"/>
      <c r="BP584" s="214"/>
      <c r="BQ584" s="214"/>
      <c r="BR584" s="214"/>
      <c r="BS584" s="214"/>
      <c r="BT584" s="214"/>
      <c r="BU584" s="214"/>
      <c r="BV584" s="214"/>
      <c r="BW584" s="214"/>
      <c r="BX584" s="214"/>
      <c r="BY584" s="214"/>
      <c r="BZ584" s="214"/>
      <c r="CA584" s="214"/>
      <c r="CB584" s="214"/>
      <c r="CC584" s="214"/>
      <c r="CD584" s="214"/>
      <c r="CE584" s="214"/>
      <c r="CF584" s="214"/>
      <c r="CG584" s="214"/>
      <c r="CH584" s="214"/>
      <c r="CI584" s="214"/>
      <c r="CJ584" s="214"/>
      <c r="CK584" s="214"/>
      <c r="CL584" s="214"/>
      <c r="CM584" s="214"/>
      <c r="CN584" s="214"/>
      <c r="CO584" s="214"/>
    </row>
    <row r="585" spans="1:93" s="77" customFormat="1" x14ac:dyDescent="0.2">
      <c r="A585" s="214"/>
      <c r="B585" s="328"/>
      <c r="C585" s="220"/>
      <c r="D585" s="214"/>
      <c r="E585" s="214"/>
      <c r="F585" s="214"/>
      <c r="G585" s="214"/>
      <c r="H585" s="214"/>
      <c r="I585" s="214"/>
      <c r="J585" s="214"/>
      <c r="K585" s="214"/>
      <c r="L585" s="214"/>
      <c r="M585" s="214"/>
      <c r="N585" s="214"/>
      <c r="O585" s="214"/>
      <c r="P585" s="214"/>
      <c r="Q585" s="214"/>
      <c r="R585" s="214"/>
      <c r="S585" s="214"/>
      <c r="T585" s="214"/>
      <c r="U585" s="214"/>
      <c r="V585" s="344"/>
      <c r="W585" s="214"/>
      <c r="X585" s="214"/>
      <c r="Y585" s="214"/>
      <c r="Z585" s="214"/>
      <c r="AA585" s="214"/>
      <c r="AB585" s="474"/>
      <c r="AC585" s="214"/>
      <c r="AD585" s="214"/>
      <c r="AE585" s="214"/>
      <c r="AF585" s="214"/>
      <c r="AG585" s="214"/>
      <c r="AH585" s="214"/>
      <c r="AI585" s="214"/>
      <c r="AJ585" s="214"/>
      <c r="AK585" s="214"/>
      <c r="AL585" s="214"/>
      <c r="AM585" s="214"/>
      <c r="AN585" s="214"/>
      <c r="AO585" s="214"/>
      <c r="AP585" s="214"/>
      <c r="AQ585" s="214"/>
      <c r="AR585" s="214"/>
      <c r="AS585" s="214"/>
      <c r="AT585" s="214"/>
      <c r="AU585" s="214"/>
      <c r="AV585" s="214"/>
      <c r="AW585" s="214"/>
      <c r="AX585" s="214"/>
      <c r="AY585" s="214"/>
      <c r="AZ585" s="214"/>
      <c r="BA585" s="214"/>
      <c r="BB585" s="214"/>
      <c r="BC585" s="214"/>
      <c r="BD585" s="214"/>
      <c r="BE585" s="214"/>
      <c r="BF585" s="214"/>
      <c r="BG585" s="214"/>
      <c r="BH585" s="214"/>
      <c r="BI585" s="214"/>
      <c r="BJ585" s="214"/>
      <c r="BK585" s="214"/>
      <c r="BL585" s="214"/>
      <c r="BM585" s="214"/>
      <c r="BN585" s="214"/>
      <c r="BO585" s="214"/>
      <c r="BP585" s="214"/>
      <c r="BQ585" s="214"/>
      <c r="BR585" s="214"/>
      <c r="BS585" s="214"/>
      <c r="BT585" s="214"/>
      <c r="BU585" s="214"/>
      <c r="BV585" s="214"/>
      <c r="BW585" s="214"/>
      <c r="BX585" s="214"/>
      <c r="BY585" s="214"/>
      <c r="BZ585" s="214"/>
      <c r="CA585" s="214"/>
      <c r="CB585" s="214"/>
      <c r="CC585" s="214"/>
      <c r="CD585" s="214"/>
      <c r="CE585" s="214"/>
      <c r="CF585" s="214"/>
      <c r="CG585" s="214"/>
      <c r="CH585" s="214"/>
      <c r="CI585" s="214"/>
      <c r="CJ585" s="214"/>
      <c r="CK585" s="214"/>
      <c r="CL585" s="214"/>
      <c r="CM585" s="214"/>
      <c r="CN585" s="214"/>
      <c r="CO585" s="214"/>
    </row>
    <row r="586" spans="1:93" s="77" customFormat="1" x14ac:dyDescent="0.2">
      <c r="A586" s="214"/>
      <c r="B586" s="328"/>
      <c r="C586" s="220"/>
      <c r="D586" s="214"/>
      <c r="E586" s="214"/>
      <c r="F586" s="214"/>
      <c r="G586" s="214"/>
      <c r="H586" s="214"/>
      <c r="I586" s="214"/>
      <c r="J586" s="214"/>
      <c r="K586" s="214"/>
      <c r="L586" s="214"/>
      <c r="M586" s="214"/>
      <c r="N586" s="214"/>
      <c r="O586" s="214"/>
      <c r="P586" s="214"/>
      <c r="Q586" s="214"/>
      <c r="R586" s="214"/>
      <c r="S586" s="214"/>
      <c r="T586" s="214"/>
      <c r="U586" s="214"/>
      <c r="V586" s="344"/>
      <c r="W586" s="214"/>
      <c r="X586" s="214"/>
      <c r="Y586" s="214"/>
      <c r="Z586" s="214"/>
      <c r="AA586" s="214"/>
      <c r="AB586" s="474"/>
      <c r="AC586" s="214"/>
      <c r="AD586" s="214"/>
      <c r="AE586" s="214"/>
      <c r="AF586" s="214"/>
      <c r="AG586" s="214"/>
      <c r="AH586" s="214"/>
      <c r="AI586" s="214"/>
      <c r="AJ586" s="214"/>
      <c r="AK586" s="214"/>
      <c r="AL586" s="214"/>
      <c r="AM586" s="214"/>
      <c r="AN586" s="214"/>
      <c r="AO586" s="214"/>
      <c r="AP586" s="214"/>
      <c r="AQ586" s="214"/>
      <c r="AR586" s="214"/>
      <c r="AS586" s="214"/>
      <c r="AT586" s="214"/>
      <c r="AU586" s="214"/>
      <c r="AV586" s="214"/>
      <c r="AW586" s="214"/>
      <c r="AX586" s="214"/>
      <c r="AY586" s="214"/>
      <c r="AZ586" s="214"/>
      <c r="BA586" s="214"/>
      <c r="BB586" s="214"/>
      <c r="BC586" s="214"/>
      <c r="BD586" s="214"/>
      <c r="BE586" s="214"/>
      <c r="BF586" s="214"/>
      <c r="BG586" s="214"/>
      <c r="BH586" s="214"/>
      <c r="BI586" s="214"/>
      <c r="BJ586" s="214"/>
      <c r="BK586" s="214"/>
      <c r="BL586" s="214"/>
      <c r="BM586" s="214"/>
      <c r="BN586" s="214"/>
      <c r="BO586" s="214"/>
      <c r="BP586" s="214"/>
      <c r="BQ586" s="214"/>
      <c r="BR586" s="214"/>
      <c r="BS586" s="214"/>
      <c r="BT586" s="214"/>
      <c r="BU586" s="214"/>
      <c r="BV586" s="214"/>
      <c r="BW586" s="214"/>
      <c r="BX586" s="214"/>
      <c r="BY586" s="214"/>
      <c r="BZ586" s="214"/>
      <c r="CA586" s="214"/>
      <c r="CB586" s="214"/>
      <c r="CC586" s="214"/>
      <c r="CD586" s="214"/>
      <c r="CE586" s="214"/>
      <c r="CF586" s="214"/>
      <c r="CG586" s="214"/>
      <c r="CH586" s="214"/>
      <c r="CI586" s="214"/>
      <c r="CJ586" s="214"/>
      <c r="CK586" s="214"/>
      <c r="CL586" s="214"/>
      <c r="CM586" s="214"/>
      <c r="CN586" s="214"/>
      <c r="CO586" s="214"/>
    </row>
    <row r="587" spans="1:93" s="77" customFormat="1" x14ac:dyDescent="0.2">
      <c r="A587" s="214"/>
      <c r="B587" s="328"/>
      <c r="C587" s="220"/>
      <c r="D587" s="214"/>
      <c r="E587" s="214"/>
      <c r="F587" s="214"/>
      <c r="G587" s="214"/>
      <c r="H587" s="214"/>
      <c r="I587" s="214"/>
      <c r="J587" s="214"/>
      <c r="K587" s="214"/>
      <c r="L587" s="214"/>
      <c r="M587" s="214"/>
      <c r="N587" s="214"/>
      <c r="O587" s="214"/>
      <c r="P587" s="214"/>
      <c r="Q587" s="214"/>
      <c r="R587" s="214"/>
      <c r="S587" s="214"/>
      <c r="T587" s="214"/>
      <c r="U587" s="214"/>
      <c r="V587" s="344"/>
      <c r="W587" s="214"/>
      <c r="X587" s="214"/>
      <c r="Y587" s="214"/>
      <c r="Z587" s="214"/>
      <c r="AA587" s="214"/>
      <c r="AB587" s="474"/>
      <c r="AC587" s="214"/>
      <c r="AD587" s="214"/>
      <c r="AE587" s="214"/>
      <c r="AF587" s="214"/>
      <c r="AG587" s="214"/>
      <c r="AH587" s="214"/>
      <c r="AI587" s="214"/>
      <c r="AJ587" s="214"/>
      <c r="AK587" s="214"/>
      <c r="AL587" s="214"/>
      <c r="AM587" s="214"/>
      <c r="AN587" s="214"/>
      <c r="AO587" s="214"/>
      <c r="AP587" s="214"/>
      <c r="AQ587" s="214"/>
      <c r="AR587" s="214"/>
      <c r="AS587" s="214"/>
      <c r="AT587" s="214"/>
      <c r="AU587" s="214"/>
      <c r="AV587" s="214"/>
      <c r="AW587" s="214"/>
      <c r="AX587" s="214"/>
      <c r="AY587" s="214"/>
      <c r="AZ587" s="214"/>
      <c r="BA587" s="214"/>
      <c r="BB587" s="214"/>
      <c r="BC587" s="214"/>
      <c r="BD587" s="214"/>
      <c r="BE587" s="214"/>
      <c r="BF587" s="214"/>
      <c r="BG587" s="214"/>
      <c r="BH587" s="214"/>
      <c r="BI587" s="214"/>
      <c r="BJ587" s="214"/>
      <c r="BK587" s="214"/>
      <c r="BL587" s="214"/>
      <c r="BM587" s="214"/>
      <c r="BN587" s="214"/>
      <c r="BO587" s="214"/>
      <c r="BP587" s="214"/>
      <c r="BQ587" s="214"/>
      <c r="BR587" s="214"/>
      <c r="BS587" s="214"/>
      <c r="BT587" s="214"/>
      <c r="BU587" s="214"/>
      <c r="BV587" s="214"/>
      <c r="BW587" s="214"/>
      <c r="BX587" s="214"/>
      <c r="BY587" s="214"/>
      <c r="BZ587" s="214"/>
      <c r="CA587" s="214"/>
      <c r="CB587" s="214"/>
      <c r="CC587" s="214"/>
      <c r="CD587" s="214"/>
      <c r="CE587" s="214"/>
      <c r="CF587" s="214"/>
      <c r="CG587" s="214"/>
      <c r="CH587" s="214"/>
      <c r="CI587" s="214"/>
      <c r="CJ587" s="214"/>
      <c r="CK587" s="214"/>
      <c r="CL587" s="214"/>
      <c r="CM587" s="214"/>
      <c r="CN587" s="214"/>
      <c r="CO587" s="214"/>
    </row>
    <row r="588" spans="1:93" s="77" customFormat="1" x14ac:dyDescent="0.2">
      <c r="A588" s="214"/>
      <c r="B588" s="328"/>
      <c r="C588" s="220"/>
      <c r="D588" s="214"/>
      <c r="E588" s="214"/>
      <c r="F588" s="214"/>
      <c r="G588" s="214"/>
      <c r="H588" s="214"/>
      <c r="I588" s="214"/>
      <c r="J588" s="214"/>
      <c r="K588" s="214"/>
      <c r="L588" s="214"/>
      <c r="M588" s="214"/>
      <c r="N588" s="214"/>
      <c r="O588" s="214"/>
      <c r="P588" s="214"/>
      <c r="Q588" s="214"/>
      <c r="R588" s="214"/>
      <c r="S588" s="214"/>
      <c r="T588" s="214"/>
      <c r="U588" s="214"/>
      <c r="V588" s="344"/>
      <c r="W588" s="214"/>
      <c r="X588" s="214"/>
      <c r="Y588" s="214"/>
      <c r="Z588" s="214"/>
      <c r="AA588" s="214"/>
      <c r="AB588" s="474"/>
      <c r="AC588" s="214"/>
      <c r="AD588" s="214"/>
      <c r="AE588" s="214"/>
      <c r="AF588" s="214"/>
      <c r="AG588" s="214"/>
      <c r="AH588" s="214"/>
      <c r="AI588" s="214"/>
      <c r="AJ588" s="214"/>
      <c r="AK588" s="214"/>
      <c r="AL588" s="214"/>
      <c r="AM588" s="214"/>
      <c r="AN588" s="214"/>
      <c r="AO588" s="214"/>
      <c r="AP588" s="214"/>
      <c r="AQ588" s="214"/>
      <c r="AR588" s="214"/>
      <c r="AS588" s="214"/>
      <c r="AT588" s="214"/>
      <c r="AU588" s="214"/>
      <c r="AV588" s="214"/>
      <c r="AW588" s="214"/>
      <c r="AX588" s="214"/>
      <c r="AY588" s="214"/>
      <c r="AZ588" s="214"/>
      <c r="BA588" s="214"/>
      <c r="BB588" s="214"/>
      <c r="BC588" s="214"/>
      <c r="BD588" s="214"/>
      <c r="BE588" s="214"/>
      <c r="BF588" s="214"/>
      <c r="BG588" s="214"/>
      <c r="BH588" s="214"/>
      <c r="BI588" s="214"/>
      <c r="BJ588" s="214"/>
      <c r="BK588" s="214"/>
      <c r="BL588" s="214"/>
      <c r="BM588" s="214"/>
      <c r="BN588" s="214"/>
      <c r="BO588" s="214"/>
      <c r="BP588" s="214"/>
      <c r="BQ588" s="214"/>
      <c r="BR588" s="214"/>
      <c r="BS588" s="214"/>
      <c r="BT588" s="214"/>
      <c r="BU588" s="214"/>
      <c r="BV588" s="214"/>
      <c r="BW588" s="214"/>
      <c r="BX588" s="214"/>
      <c r="BY588" s="214"/>
      <c r="BZ588" s="214"/>
      <c r="CA588" s="214"/>
      <c r="CB588" s="214"/>
      <c r="CC588" s="214"/>
      <c r="CD588" s="214"/>
      <c r="CE588" s="214"/>
      <c r="CF588" s="214"/>
      <c r="CG588" s="214"/>
      <c r="CH588" s="214"/>
      <c r="CI588" s="214"/>
      <c r="CJ588" s="214"/>
      <c r="CK588" s="214"/>
      <c r="CL588" s="214"/>
      <c r="CM588" s="214"/>
      <c r="CN588" s="214"/>
      <c r="CO588" s="214"/>
    </row>
    <row r="589" spans="1:93" s="77" customFormat="1" x14ac:dyDescent="0.2">
      <c r="A589" s="214"/>
      <c r="B589" s="328"/>
      <c r="C589" s="220"/>
      <c r="D589" s="214"/>
      <c r="E589" s="214"/>
      <c r="F589" s="214"/>
      <c r="G589" s="214"/>
      <c r="H589" s="214"/>
      <c r="I589" s="214"/>
      <c r="J589" s="214"/>
      <c r="K589" s="214"/>
      <c r="L589" s="214"/>
      <c r="M589" s="214"/>
      <c r="N589" s="214"/>
      <c r="O589" s="214"/>
      <c r="P589" s="214"/>
      <c r="Q589" s="214"/>
      <c r="R589" s="214"/>
      <c r="S589" s="214"/>
      <c r="T589" s="214"/>
      <c r="U589" s="214"/>
      <c r="V589" s="344"/>
      <c r="W589" s="214"/>
      <c r="X589" s="214"/>
      <c r="Y589" s="214"/>
      <c r="Z589" s="214"/>
      <c r="AA589" s="214"/>
      <c r="AB589" s="474"/>
      <c r="AC589" s="214"/>
      <c r="AD589" s="214"/>
      <c r="AE589" s="214"/>
      <c r="AF589" s="214"/>
      <c r="AG589" s="214"/>
      <c r="AH589" s="214"/>
      <c r="AI589" s="214"/>
      <c r="AJ589" s="214"/>
      <c r="AK589" s="214"/>
      <c r="AL589" s="214"/>
      <c r="AM589" s="214"/>
      <c r="AN589" s="214"/>
      <c r="AO589" s="214"/>
      <c r="AP589" s="214"/>
      <c r="AQ589" s="214"/>
      <c r="AR589" s="214"/>
      <c r="AS589" s="214"/>
      <c r="AT589" s="214"/>
      <c r="AU589" s="214"/>
      <c r="AV589" s="214"/>
      <c r="AW589" s="214"/>
      <c r="AX589" s="214"/>
      <c r="AY589" s="214"/>
      <c r="AZ589" s="214"/>
      <c r="BA589" s="214"/>
      <c r="BB589" s="214"/>
      <c r="BC589" s="214"/>
      <c r="BD589" s="214"/>
      <c r="BE589" s="214"/>
      <c r="BF589" s="214"/>
      <c r="BG589" s="214"/>
      <c r="BH589" s="214"/>
      <c r="BI589" s="214"/>
      <c r="BJ589" s="214"/>
      <c r="BK589" s="214"/>
      <c r="BL589" s="214"/>
      <c r="BM589" s="214"/>
      <c r="BN589" s="214"/>
      <c r="BO589" s="214"/>
      <c r="BP589" s="214"/>
      <c r="BQ589" s="214"/>
      <c r="BR589" s="214"/>
      <c r="BS589" s="214"/>
      <c r="BT589" s="214"/>
      <c r="BU589" s="214"/>
      <c r="BV589" s="214"/>
      <c r="BW589" s="214"/>
      <c r="BX589" s="214"/>
      <c r="BY589" s="214"/>
      <c r="BZ589" s="214"/>
      <c r="CA589" s="214"/>
      <c r="CB589" s="214"/>
      <c r="CC589" s="214"/>
      <c r="CD589" s="214"/>
      <c r="CE589" s="214"/>
      <c r="CF589" s="214"/>
      <c r="CG589" s="214"/>
      <c r="CH589" s="214"/>
      <c r="CI589" s="214"/>
      <c r="CJ589" s="214"/>
      <c r="CK589" s="214"/>
      <c r="CL589" s="214"/>
      <c r="CM589" s="214"/>
      <c r="CN589" s="214"/>
      <c r="CO589" s="214"/>
    </row>
    <row r="590" spans="1:93" s="77" customFormat="1" x14ac:dyDescent="0.2">
      <c r="A590" s="214"/>
      <c r="B590" s="328"/>
      <c r="C590" s="220"/>
      <c r="D590" s="214"/>
      <c r="E590" s="214"/>
      <c r="F590" s="214"/>
      <c r="G590" s="214"/>
      <c r="H590" s="214"/>
      <c r="I590" s="214"/>
      <c r="J590" s="214"/>
      <c r="K590" s="214"/>
      <c r="L590" s="214"/>
      <c r="M590" s="214"/>
      <c r="N590" s="214"/>
      <c r="O590" s="214"/>
      <c r="P590" s="214"/>
      <c r="Q590" s="214"/>
      <c r="R590" s="214"/>
      <c r="S590" s="214"/>
      <c r="T590" s="214"/>
      <c r="U590" s="214"/>
      <c r="V590" s="344"/>
      <c r="W590" s="214"/>
      <c r="X590" s="214"/>
      <c r="Y590" s="214"/>
      <c r="Z590" s="214"/>
      <c r="AA590" s="214"/>
      <c r="AB590" s="474"/>
      <c r="AC590" s="214"/>
      <c r="AD590" s="214"/>
      <c r="AE590" s="214"/>
      <c r="AF590" s="214"/>
      <c r="AG590" s="214"/>
      <c r="AH590" s="214"/>
      <c r="AI590" s="214"/>
      <c r="AJ590" s="214"/>
      <c r="AK590" s="214"/>
      <c r="AL590" s="214"/>
      <c r="AM590" s="214"/>
      <c r="AN590" s="214"/>
      <c r="AO590" s="214"/>
      <c r="AP590" s="214"/>
      <c r="AQ590" s="214"/>
      <c r="AR590" s="214"/>
      <c r="AS590" s="214"/>
      <c r="AT590" s="214"/>
      <c r="AU590" s="214"/>
      <c r="AV590" s="214"/>
      <c r="AW590" s="214"/>
      <c r="AX590" s="214"/>
      <c r="AY590" s="214"/>
      <c r="AZ590" s="214"/>
      <c r="BA590" s="214"/>
      <c r="BB590" s="214"/>
      <c r="BC590" s="214"/>
      <c r="BD590" s="214"/>
      <c r="BE590" s="214"/>
      <c r="BF590" s="214"/>
      <c r="BG590" s="214"/>
      <c r="BH590" s="214"/>
      <c r="BI590" s="214"/>
      <c r="BJ590" s="214"/>
      <c r="BK590" s="214"/>
      <c r="BL590" s="214"/>
      <c r="BM590" s="214"/>
      <c r="BN590" s="214"/>
      <c r="BO590" s="214"/>
      <c r="BP590" s="214"/>
      <c r="BQ590" s="214"/>
      <c r="BR590" s="214"/>
      <c r="BS590" s="214"/>
      <c r="BT590" s="214"/>
      <c r="BU590" s="214"/>
      <c r="BV590" s="214"/>
      <c r="BW590" s="214"/>
      <c r="BX590" s="214"/>
      <c r="BY590" s="214"/>
      <c r="BZ590" s="214"/>
      <c r="CA590" s="214"/>
      <c r="CB590" s="214"/>
      <c r="CC590" s="214"/>
      <c r="CD590" s="214"/>
      <c r="CE590" s="214"/>
      <c r="CF590" s="214"/>
      <c r="CG590" s="214"/>
      <c r="CH590" s="214"/>
      <c r="CI590" s="214"/>
      <c r="CJ590" s="214"/>
      <c r="CK590" s="214"/>
      <c r="CL590" s="214"/>
      <c r="CM590" s="214"/>
      <c r="CN590" s="214"/>
      <c r="CO590" s="214"/>
    </row>
    <row r="591" spans="1:93" s="77" customFormat="1" x14ac:dyDescent="0.2">
      <c r="A591" s="214"/>
      <c r="B591" s="328"/>
      <c r="C591" s="220"/>
      <c r="D591" s="214"/>
      <c r="E591" s="214"/>
      <c r="F591" s="214"/>
      <c r="G591" s="214"/>
      <c r="H591" s="214"/>
      <c r="I591" s="214"/>
      <c r="J591" s="214"/>
      <c r="K591" s="214"/>
      <c r="L591" s="214"/>
      <c r="M591" s="214"/>
      <c r="N591" s="214"/>
      <c r="O591" s="214"/>
      <c r="P591" s="214"/>
      <c r="Q591" s="214"/>
      <c r="R591" s="214"/>
      <c r="S591" s="214"/>
      <c r="T591" s="214"/>
      <c r="U591" s="214"/>
      <c r="V591" s="344"/>
      <c r="W591" s="214"/>
      <c r="X591" s="214"/>
      <c r="Y591" s="214"/>
      <c r="Z591" s="214"/>
      <c r="AA591" s="214"/>
      <c r="AB591" s="474"/>
      <c r="AC591" s="214"/>
      <c r="AD591" s="214"/>
      <c r="AE591" s="214"/>
      <c r="AF591" s="214"/>
      <c r="AG591" s="214"/>
      <c r="AH591" s="214"/>
      <c r="AI591" s="214"/>
      <c r="AJ591" s="214"/>
      <c r="AK591" s="214"/>
      <c r="AL591" s="214"/>
      <c r="AM591" s="214"/>
      <c r="AN591" s="214"/>
      <c r="AO591" s="214"/>
      <c r="AP591" s="214"/>
      <c r="AQ591" s="214"/>
      <c r="AR591" s="214"/>
      <c r="AS591" s="214"/>
      <c r="AT591" s="214"/>
      <c r="AU591" s="214"/>
      <c r="AV591" s="214"/>
      <c r="AW591" s="214"/>
      <c r="AX591" s="214"/>
      <c r="AY591" s="214"/>
      <c r="AZ591" s="214"/>
      <c r="BA591" s="214"/>
      <c r="BB591" s="214"/>
      <c r="BC591" s="214"/>
      <c r="BD591" s="214"/>
      <c r="BE591" s="214"/>
      <c r="BF591" s="214"/>
      <c r="BG591" s="214"/>
      <c r="BH591" s="214"/>
      <c r="BI591" s="214"/>
      <c r="BJ591" s="214"/>
      <c r="BK591" s="214"/>
      <c r="BL591" s="214"/>
      <c r="BM591" s="214"/>
      <c r="BN591" s="214"/>
      <c r="BO591" s="214"/>
      <c r="BP591" s="214"/>
      <c r="BQ591" s="214"/>
      <c r="BR591" s="214"/>
      <c r="BS591" s="214"/>
      <c r="BT591" s="214"/>
      <c r="BU591" s="214"/>
      <c r="BV591" s="214"/>
      <c r="BW591" s="214"/>
      <c r="BX591" s="214"/>
      <c r="BY591" s="214"/>
      <c r="BZ591" s="214"/>
      <c r="CA591" s="214"/>
      <c r="CB591" s="214"/>
      <c r="CC591" s="214"/>
      <c r="CD591" s="214"/>
      <c r="CE591" s="214"/>
      <c r="CF591" s="214"/>
      <c r="CG591" s="214"/>
      <c r="CH591" s="214"/>
      <c r="CI591" s="214"/>
      <c r="CJ591" s="214"/>
      <c r="CK591" s="214"/>
      <c r="CL591" s="214"/>
      <c r="CM591" s="214"/>
      <c r="CN591" s="214"/>
      <c r="CO591" s="214"/>
    </row>
    <row r="592" spans="1:93" s="77" customFormat="1" x14ac:dyDescent="0.2">
      <c r="A592" s="214"/>
      <c r="B592" s="328"/>
      <c r="C592" s="220"/>
      <c r="D592" s="214"/>
      <c r="E592" s="214"/>
      <c r="F592" s="214"/>
      <c r="G592" s="214"/>
      <c r="H592" s="214"/>
      <c r="I592" s="214"/>
      <c r="J592" s="214"/>
      <c r="K592" s="214"/>
      <c r="L592" s="214"/>
      <c r="M592" s="214"/>
      <c r="N592" s="214"/>
      <c r="O592" s="214"/>
      <c r="P592" s="214"/>
      <c r="Q592" s="214"/>
      <c r="R592" s="214"/>
      <c r="S592" s="214"/>
      <c r="T592" s="214"/>
      <c r="U592" s="214"/>
      <c r="V592" s="344"/>
      <c r="W592" s="214"/>
      <c r="X592" s="214"/>
      <c r="Y592" s="214"/>
      <c r="Z592" s="214"/>
      <c r="AA592" s="214"/>
      <c r="AB592" s="47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4"/>
      <c r="AY592" s="214"/>
      <c r="AZ592" s="214"/>
      <c r="BA592" s="214"/>
      <c r="BB592" s="214"/>
      <c r="BC592" s="214"/>
      <c r="BD592" s="214"/>
      <c r="BE592" s="214"/>
      <c r="BF592" s="214"/>
      <c r="BG592" s="214"/>
      <c r="BH592" s="214"/>
      <c r="BI592" s="214"/>
      <c r="BJ592" s="214"/>
      <c r="BK592" s="214"/>
      <c r="BL592" s="214"/>
      <c r="BM592" s="214"/>
      <c r="BN592" s="214"/>
      <c r="BO592" s="214"/>
      <c r="BP592" s="214"/>
      <c r="BQ592" s="214"/>
      <c r="BR592" s="214"/>
      <c r="BS592" s="214"/>
      <c r="BT592" s="214"/>
      <c r="BU592" s="214"/>
      <c r="BV592" s="214"/>
      <c r="BW592" s="214"/>
      <c r="BX592" s="214"/>
      <c r="BY592" s="214"/>
      <c r="BZ592" s="214"/>
      <c r="CA592" s="214"/>
      <c r="CB592" s="214"/>
      <c r="CC592" s="214"/>
      <c r="CD592" s="214"/>
      <c r="CE592" s="214"/>
      <c r="CF592" s="214"/>
      <c r="CG592" s="214"/>
      <c r="CH592" s="214"/>
      <c r="CI592" s="214"/>
      <c r="CJ592" s="214"/>
      <c r="CK592" s="214"/>
      <c r="CL592" s="214"/>
      <c r="CM592" s="214"/>
      <c r="CN592" s="214"/>
      <c r="CO592" s="214"/>
    </row>
    <row r="593" spans="1:93" s="77" customFormat="1" x14ac:dyDescent="0.2">
      <c r="A593" s="214"/>
      <c r="B593" s="328"/>
      <c r="C593" s="220"/>
      <c r="D593" s="214"/>
      <c r="E593" s="214"/>
      <c r="F593" s="214"/>
      <c r="G593" s="214"/>
      <c r="H593" s="214"/>
      <c r="I593" s="214"/>
      <c r="J593" s="214"/>
      <c r="K593" s="214"/>
      <c r="L593" s="214"/>
      <c r="M593" s="214"/>
      <c r="N593" s="214"/>
      <c r="O593" s="214"/>
      <c r="P593" s="214"/>
      <c r="Q593" s="214"/>
      <c r="R593" s="214"/>
      <c r="S593" s="214"/>
      <c r="T593" s="214"/>
      <c r="U593" s="214"/>
      <c r="V593" s="344"/>
      <c r="W593" s="214"/>
      <c r="X593" s="214"/>
      <c r="Y593" s="214"/>
      <c r="Z593" s="214"/>
      <c r="AA593" s="214"/>
      <c r="AB593" s="474"/>
      <c r="AC593" s="214"/>
      <c r="AD593" s="214"/>
      <c r="AE593" s="214"/>
      <c r="AF593" s="214"/>
      <c r="AG593" s="214"/>
      <c r="AH593" s="214"/>
      <c r="AI593" s="214"/>
      <c r="AJ593" s="214"/>
      <c r="AK593" s="214"/>
      <c r="AL593" s="214"/>
      <c r="AM593" s="214"/>
      <c r="AN593" s="214"/>
      <c r="AO593" s="214"/>
      <c r="AP593" s="214"/>
      <c r="AQ593" s="214"/>
      <c r="AR593" s="214"/>
      <c r="AS593" s="214"/>
      <c r="AT593" s="214"/>
      <c r="AU593" s="214"/>
      <c r="AV593" s="214"/>
      <c r="AW593" s="214"/>
      <c r="AX593" s="214"/>
      <c r="AY593" s="214"/>
      <c r="AZ593" s="214"/>
      <c r="BA593" s="214"/>
      <c r="BB593" s="214"/>
      <c r="BC593" s="214"/>
      <c r="BD593" s="214"/>
      <c r="BE593" s="214"/>
      <c r="BF593" s="214"/>
      <c r="BG593" s="214"/>
      <c r="BH593" s="214"/>
      <c r="BI593" s="214"/>
      <c r="BJ593" s="214"/>
      <c r="BK593" s="214"/>
      <c r="BL593" s="214"/>
      <c r="BM593" s="214"/>
      <c r="BN593" s="214"/>
      <c r="BO593" s="214"/>
      <c r="BP593" s="214"/>
      <c r="BQ593" s="214"/>
      <c r="BR593" s="214"/>
      <c r="BS593" s="214"/>
      <c r="BT593" s="214"/>
      <c r="BU593" s="214"/>
      <c r="BV593" s="214"/>
      <c r="BW593" s="214"/>
      <c r="BX593" s="214"/>
      <c r="BY593" s="214"/>
      <c r="BZ593" s="214"/>
      <c r="CA593" s="214"/>
      <c r="CB593" s="214"/>
      <c r="CC593" s="214"/>
      <c r="CD593" s="214"/>
      <c r="CE593" s="214"/>
      <c r="CF593" s="214"/>
      <c r="CG593" s="214"/>
      <c r="CH593" s="214"/>
      <c r="CI593" s="214"/>
      <c r="CJ593" s="214"/>
      <c r="CK593" s="214"/>
      <c r="CL593" s="214"/>
      <c r="CM593" s="214"/>
      <c r="CN593" s="214"/>
      <c r="CO593" s="214"/>
    </row>
    <row r="594" spans="1:93" s="77" customFormat="1" x14ac:dyDescent="0.2">
      <c r="A594" s="214"/>
      <c r="B594" s="328"/>
      <c r="C594" s="220"/>
      <c r="D594" s="214"/>
      <c r="E594" s="214"/>
      <c r="F594" s="214"/>
      <c r="G594" s="214"/>
      <c r="H594" s="214"/>
      <c r="I594" s="214"/>
      <c r="J594" s="214"/>
      <c r="K594" s="214"/>
      <c r="L594" s="214"/>
      <c r="M594" s="214"/>
      <c r="N594" s="214"/>
      <c r="O594" s="214"/>
      <c r="P594" s="214"/>
      <c r="Q594" s="214"/>
      <c r="R594" s="214"/>
      <c r="S594" s="214"/>
      <c r="T594" s="214"/>
      <c r="U594" s="214"/>
      <c r="V594" s="344"/>
      <c r="W594" s="214"/>
      <c r="X594" s="214"/>
      <c r="Y594" s="214"/>
      <c r="Z594" s="214"/>
      <c r="AA594" s="214"/>
      <c r="AB594" s="474"/>
      <c r="AC594" s="214"/>
      <c r="AD594" s="214"/>
      <c r="AE594" s="214"/>
      <c r="AF594" s="214"/>
      <c r="AG594" s="214"/>
      <c r="AH594" s="214"/>
      <c r="AI594" s="214"/>
      <c r="AJ594" s="214"/>
      <c r="AK594" s="214"/>
      <c r="AL594" s="214"/>
      <c r="AM594" s="214"/>
      <c r="AN594" s="214"/>
      <c r="AO594" s="214"/>
      <c r="AP594" s="214"/>
      <c r="AQ594" s="214"/>
      <c r="AR594" s="214"/>
      <c r="AS594" s="214"/>
      <c r="AT594" s="214"/>
      <c r="AU594" s="214"/>
      <c r="AV594" s="214"/>
      <c r="AW594" s="214"/>
      <c r="AX594" s="214"/>
      <c r="AY594" s="214"/>
      <c r="AZ594" s="214"/>
      <c r="BA594" s="214"/>
      <c r="BB594" s="214"/>
      <c r="BC594" s="214"/>
      <c r="BD594" s="214"/>
      <c r="BE594" s="214"/>
      <c r="BF594" s="214"/>
      <c r="BG594" s="214"/>
      <c r="BH594" s="214"/>
      <c r="BI594" s="214"/>
      <c r="BJ594" s="214"/>
      <c r="BK594" s="214"/>
      <c r="BL594" s="214"/>
      <c r="BM594" s="214"/>
      <c r="BN594" s="214"/>
      <c r="BO594" s="214"/>
      <c r="BP594" s="214"/>
      <c r="BQ594" s="214"/>
      <c r="BR594" s="214"/>
      <c r="BS594" s="214"/>
      <c r="BT594" s="214"/>
      <c r="BU594" s="214"/>
      <c r="BV594" s="214"/>
      <c r="BW594" s="214"/>
      <c r="BX594" s="214"/>
      <c r="BY594" s="214"/>
      <c r="BZ594" s="214"/>
      <c r="CA594" s="214"/>
      <c r="CB594" s="214"/>
      <c r="CC594" s="214"/>
      <c r="CD594" s="214"/>
      <c r="CE594" s="214"/>
      <c r="CF594" s="214"/>
      <c r="CG594" s="214"/>
      <c r="CH594" s="214"/>
      <c r="CI594" s="214"/>
      <c r="CJ594" s="214"/>
      <c r="CK594" s="214"/>
      <c r="CL594" s="214"/>
      <c r="CM594" s="214"/>
      <c r="CN594" s="214"/>
      <c r="CO594" s="214"/>
    </row>
    <row r="595" spans="1:93" s="77" customFormat="1" x14ac:dyDescent="0.2">
      <c r="A595" s="214"/>
      <c r="B595" s="328"/>
      <c r="C595" s="220"/>
      <c r="D595" s="214"/>
      <c r="E595" s="214"/>
      <c r="F595" s="214"/>
      <c r="G595" s="214"/>
      <c r="H595" s="214"/>
      <c r="I595" s="214"/>
      <c r="J595" s="214"/>
      <c r="K595" s="214"/>
      <c r="L595" s="214"/>
      <c r="M595" s="214"/>
      <c r="N595" s="214"/>
      <c r="O595" s="214"/>
      <c r="P595" s="214"/>
      <c r="Q595" s="214"/>
      <c r="R595" s="214"/>
      <c r="S595" s="214"/>
      <c r="T595" s="214"/>
      <c r="U595" s="214"/>
      <c r="V595" s="344"/>
      <c r="W595" s="214"/>
      <c r="X595" s="214"/>
      <c r="Y595" s="214"/>
      <c r="Z595" s="214"/>
      <c r="AA595" s="214"/>
      <c r="AB595" s="474"/>
      <c r="AC595" s="214"/>
      <c r="AD595" s="214"/>
      <c r="AE595" s="214"/>
      <c r="AF595" s="214"/>
      <c r="AG595" s="214"/>
      <c r="AH595" s="214"/>
      <c r="AI595" s="214"/>
      <c r="AJ595" s="214"/>
      <c r="AK595" s="214"/>
      <c r="AL595" s="214"/>
      <c r="AM595" s="214"/>
      <c r="AN595" s="214"/>
      <c r="AO595" s="214"/>
      <c r="AP595" s="214"/>
      <c r="AQ595" s="214"/>
      <c r="AR595" s="214"/>
      <c r="AS595" s="214"/>
      <c r="AT595" s="214"/>
      <c r="AU595" s="214"/>
      <c r="AV595" s="214"/>
      <c r="AW595" s="214"/>
      <c r="AX595" s="214"/>
      <c r="AY595" s="214"/>
      <c r="AZ595" s="214"/>
      <c r="BA595" s="214"/>
      <c r="BB595" s="214"/>
      <c r="BC595" s="214"/>
      <c r="BD595" s="214"/>
      <c r="BE595" s="214"/>
      <c r="BF595" s="214"/>
      <c r="BG595" s="214"/>
      <c r="BH595" s="214"/>
      <c r="BI595" s="214"/>
      <c r="BJ595" s="214"/>
      <c r="BK595" s="214"/>
      <c r="BL595" s="214"/>
      <c r="BM595" s="214"/>
      <c r="BN595" s="214"/>
      <c r="BO595" s="214"/>
      <c r="BP595" s="214"/>
      <c r="BQ595" s="214"/>
      <c r="BR595" s="214"/>
      <c r="BS595" s="214"/>
      <c r="BT595" s="214"/>
      <c r="BU595" s="214"/>
      <c r="BV595" s="214"/>
      <c r="BW595" s="214"/>
      <c r="BX595" s="214"/>
      <c r="BY595" s="214"/>
      <c r="BZ595" s="214"/>
      <c r="CA595" s="214"/>
      <c r="CB595" s="214"/>
      <c r="CC595" s="214"/>
      <c r="CD595" s="214"/>
      <c r="CE595" s="214"/>
      <c r="CF595" s="214"/>
      <c r="CG595" s="214"/>
      <c r="CH595" s="214"/>
      <c r="CI595" s="214"/>
      <c r="CJ595" s="214"/>
      <c r="CK595" s="214"/>
      <c r="CL595" s="214"/>
      <c r="CM595" s="214"/>
      <c r="CN595" s="214"/>
      <c r="CO595" s="214"/>
    </row>
    <row r="596" spans="1:93" s="77" customFormat="1" x14ac:dyDescent="0.2">
      <c r="A596" s="214"/>
      <c r="B596" s="328"/>
      <c r="C596" s="220"/>
      <c r="D596" s="214"/>
      <c r="E596" s="214"/>
      <c r="F596" s="214"/>
      <c r="G596" s="214"/>
      <c r="H596" s="214"/>
      <c r="I596" s="214"/>
      <c r="J596" s="214"/>
      <c r="K596" s="214"/>
      <c r="L596" s="214"/>
      <c r="M596" s="214"/>
      <c r="N596" s="214"/>
      <c r="O596" s="214"/>
      <c r="P596" s="214"/>
      <c r="Q596" s="214"/>
      <c r="R596" s="214"/>
      <c r="S596" s="214"/>
      <c r="T596" s="214"/>
      <c r="U596" s="214"/>
      <c r="V596" s="344"/>
      <c r="W596" s="214"/>
      <c r="X596" s="214"/>
      <c r="Y596" s="214"/>
      <c r="Z596" s="214"/>
      <c r="AA596" s="214"/>
      <c r="AB596" s="474"/>
      <c r="AC596" s="214"/>
      <c r="AD596" s="214"/>
      <c r="AE596" s="214"/>
      <c r="AF596" s="214"/>
      <c r="AG596" s="214"/>
      <c r="AH596" s="214"/>
      <c r="AI596" s="214"/>
      <c r="AJ596" s="214"/>
      <c r="AK596" s="214"/>
      <c r="AL596" s="214"/>
      <c r="AM596" s="214"/>
      <c r="AN596" s="214"/>
      <c r="AO596" s="214"/>
      <c r="AP596" s="214"/>
      <c r="AQ596" s="214"/>
      <c r="AR596" s="214"/>
      <c r="AS596" s="214"/>
      <c r="AT596" s="214"/>
      <c r="AU596" s="214"/>
      <c r="AV596" s="214"/>
      <c r="AW596" s="214"/>
      <c r="AX596" s="214"/>
      <c r="AY596" s="214"/>
      <c r="AZ596" s="214"/>
      <c r="BA596" s="214"/>
      <c r="BB596" s="214"/>
      <c r="BC596" s="214"/>
      <c r="BD596" s="214"/>
      <c r="BE596" s="214"/>
      <c r="BF596" s="214"/>
      <c r="BG596" s="214"/>
      <c r="BH596" s="214"/>
      <c r="BI596" s="214"/>
      <c r="BJ596" s="214"/>
      <c r="BK596" s="214"/>
      <c r="BL596" s="214"/>
      <c r="BM596" s="214"/>
      <c r="BN596" s="214"/>
      <c r="BO596" s="214"/>
      <c r="BP596" s="214"/>
      <c r="BQ596" s="214"/>
      <c r="BR596" s="214"/>
      <c r="BS596" s="214"/>
      <c r="BT596" s="214"/>
      <c r="BU596" s="214"/>
      <c r="BV596" s="214"/>
      <c r="BW596" s="214"/>
      <c r="BX596" s="214"/>
      <c r="BY596" s="214"/>
      <c r="BZ596" s="214"/>
      <c r="CA596" s="214"/>
      <c r="CB596" s="214"/>
      <c r="CC596" s="214"/>
      <c r="CD596" s="214"/>
      <c r="CE596" s="214"/>
      <c r="CF596" s="214"/>
      <c r="CG596" s="214"/>
      <c r="CH596" s="214"/>
      <c r="CI596" s="214"/>
      <c r="CJ596" s="214"/>
      <c r="CK596" s="214"/>
      <c r="CL596" s="214"/>
      <c r="CM596" s="214"/>
      <c r="CN596" s="214"/>
      <c r="CO596" s="214"/>
    </row>
    <row r="597" spans="1:93" s="77" customFormat="1" x14ac:dyDescent="0.2">
      <c r="A597" s="214"/>
      <c r="B597" s="328"/>
      <c r="C597" s="220"/>
      <c r="D597" s="214"/>
      <c r="E597" s="214"/>
      <c r="F597" s="214"/>
      <c r="G597" s="214"/>
      <c r="H597" s="214"/>
      <c r="I597" s="214"/>
      <c r="J597" s="214"/>
      <c r="K597" s="214"/>
      <c r="L597" s="214"/>
      <c r="M597" s="214"/>
      <c r="N597" s="214"/>
      <c r="O597" s="214"/>
      <c r="P597" s="214"/>
      <c r="Q597" s="214"/>
      <c r="R597" s="214"/>
      <c r="S597" s="214"/>
      <c r="T597" s="214"/>
      <c r="U597" s="214"/>
      <c r="V597" s="344"/>
      <c r="W597" s="214"/>
      <c r="X597" s="214"/>
      <c r="Y597" s="214"/>
      <c r="Z597" s="214"/>
      <c r="AA597" s="214"/>
      <c r="AB597" s="474"/>
      <c r="AC597" s="214"/>
      <c r="AD597" s="214"/>
      <c r="AE597" s="214"/>
      <c r="AF597" s="214"/>
      <c r="AG597" s="214"/>
      <c r="AH597" s="214"/>
      <c r="AI597" s="214"/>
      <c r="AJ597" s="214"/>
      <c r="AK597" s="214"/>
      <c r="AL597" s="214"/>
      <c r="AM597" s="214"/>
      <c r="AN597" s="214"/>
      <c r="AO597" s="214"/>
      <c r="AP597" s="214"/>
      <c r="AQ597" s="214"/>
      <c r="AR597" s="214"/>
      <c r="AS597" s="214"/>
      <c r="AT597" s="214"/>
      <c r="AU597" s="214"/>
      <c r="AV597" s="214"/>
      <c r="AW597" s="214"/>
      <c r="AX597" s="214"/>
      <c r="AY597" s="214"/>
      <c r="AZ597" s="214"/>
      <c r="BA597" s="214"/>
      <c r="BB597" s="214"/>
      <c r="BC597" s="214"/>
      <c r="BD597" s="214"/>
      <c r="BE597" s="214"/>
      <c r="BF597" s="214"/>
      <c r="BG597" s="214"/>
      <c r="BH597" s="214"/>
      <c r="BI597" s="214"/>
      <c r="BJ597" s="214"/>
      <c r="BK597" s="214"/>
      <c r="BL597" s="214"/>
      <c r="BM597" s="214"/>
      <c r="BN597" s="214"/>
      <c r="BO597" s="214"/>
      <c r="BP597" s="214"/>
      <c r="BQ597" s="214"/>
      <c r="BR597" s="214"/>
      <c r="BS597" s="214"/>
      <c r="BT597" s="214"/>
      <c r="BU597" s="214"/>
      <c r="BV597" s="214"/>
      <c r="BW597" s="214"/>
      <c r="BX597" s="214"/>
      <c r="BY597" s="214"/>
      <c r="BZ597" s="214"/>
      <c r="CA597" s="214"/>
      <c r="CB597" s="214"/>
      <c r="CC597" s="214"/>
      <c r="CD597" s="214"/>
      <c r="CE597" s="214"/>
      <c r="CF597" s="214"/>
      <c r="CG597" s="214"/>
      <c r="CH597" s="214"/>
      <c r="CI597" s="214"/>
      <c r="CJ597" s="214"/>
      <c r="CK597" s="214"/>
      <c r="CL597" s="214"/>
      <c r="CM597" s="214"/>
      <c r="CN597" s="214"/>
      <c r="CO597" s="214"/>
    </row>
    <row r="598" spans="1:93" s="77" customFormat="1" x14ac:dyDescent="0.2">
      <c r="A598" s="214"/>
      <c r="B598" s="328"/>
      <c r="C598" s="220"/>
      <c r="D598" s="214"/>
      <c r="E598" s="214"/>
      <c r="F598" s="214"/>
      <c r="G598" s="214"/>
      <c r="H598" s="214"/>
      <c r="I598" s="214"/>
      <c r="J598" s="214"/>
      <c r="K598" s="214"/>
      <c r="L598" s="214"/>
      <c r="M598" s="214"/>
      <c r="N598" s="214"/>
      <c r="O598" s="214"/>
      <c r="P598" s="214"/>
      <c r="Q598" s="214"/>
      <c r="R598" s="214"/>
      <c r="S598" s="214"/>
      <c r="T598" s="214"/>
      <c r="U598" s="214"/>
      <c r="V598" s="344"/>
      <c r="W598" s="214"/>
      <c r="X598" s="214"/>
      <c r="Y598" s="214"/>
      <c r="Z598" s="214"/>
      <c r="AA598" s="214"/>
      <c r="AB598" s="474"/>
      <c r="AC598" s="214"/>
      <c r="AD598" s="214"/>
      <c r="AE598" s="214"/>
      <c r="AF598" s="214"/>
      <c r="AG598" s="214"/>
      <c r="AH598" s="214"/>
      <c r="AI598" s="214"/>
      <c r="AJ598" s="214"/>
      <c r="AK598" s="214"/>
      <c r="AL598" s="214"/>
      <c r="AM598" s="214"/>
      <c r="AN598" s="214"/>
      <c r="AO598" s="214"/>
      <c r="AP598" s="214"/>
      <c r="AQ598" s="214"/>
      <c r="AR598" s="214"/>
      <c r="AS598" s="214"/>
      <c r="AT598" s="214"/>
      <c r="AU598" s="214"/>
      <c r="AV598" s="214"/>
      <c r="AW598" s="214"/>
      <c r="AX598" s="214"/>
      <c r="AY598" s="214"/>
      <c r="AZ598" s="214"/>
      <c r="BA598" s="214"/>
      <c r="BB598" s="214"/>
      <c r="BC598" s="214"/>
      <c r="BD598" s="214"/>
      <c r="BE598" s="214"/>
      <c r="BF598" s="214"/>
      <c r="BG598" s="214"/>
      <c r="BH598" s="214"/>
      <c r="BI598" s="214"/>
      <c r="BJ598" s="214"/>
      <c r="BK598" s="214"/>
      <c r="BL598" s="214"/>
      <c r="BM598" s="214"/>
      <c r="BN598" s="214"/>
      <c r="BO598" s="214"/>
      <c r="BP598" s="214"/>
      <c r="BQ598" s="214"/>
      <c r="BR598" s="214"/>
      <c r="BS598" s="214"/>
      <c r="BT598" s="214"/>
      <c r="BU598" s="214"/>
      <c r="BV598" s="214"/>
      <c r="BW598" s="214"/>
      <c r="BX598" s="214"/>
      <c r="BY598" s="214"/>
      <c r="BZ598" s="214"/>
      <c r="CA598" s="214"/>
      <c r="CB598" s="214"/>
      <c r="CC598" s="214"/>
      <c r="CD598" s="214"/>
      <c r="CE598" s="214"/>
      <c r="CF598" s="214"/>
      <c r="CG598" s="214"/>
      <c r="CH598" s="214"/>
      <c r="CI598" s="214"/>
      <c r="CJ598" s="214"/>
      <c r="CK598" s="214"/>
      <c r="CL598" s="214"/>
      <c r="CM598" s="214"/>
      <c r="CN598" s="214"/>
      <c r="CO598" s="214"/>
    </row>
    <row r="599" spans="1:93" s="77" customFormat="1" x14ac:dyDescent="0.2">
      <c r="A599" s="214"/>
      <c r="B599" s="328"/>
      <c r="C599" s="220"/>
      <c r="D599" s="214"/>
      <c r="E599" s="214"/>
      <c r="F599" s="214"/>
      <c r="G599" s="214"/>
      <c r="H599" s="214"/>
      <c r="I599" s="214"/>
      <c r="J599" s="214"/>
      <c r="K599" s="214"/>
      <c r="L599" s="214"/>
      <c r="M599" s="214"/>
      <c r="N599" s="214"/>
      <c r="O599" s="214"/>
      <c r="P599" s="214"/>
      <c r="Q599" s="214"/>
      <c r="R599" s="214"/>
      <c r="S599" s="214"/>
      <c r="T599" s="214"/>
      <c r="U599" s="214"/>
      <c r="V599" s="344"/>
      <c r="W599" s="214"/>
      <c r="X599" s="214"/>
      <c r="Y599" s="214"/>
      <c r="Z599" s="214"/>
      <c r="AA599" s="214"/>
      <c r="AB599" s="474"/>
      <c r="AC599" s="214"/>
      <c r="AD599" s="214"/>
      <c r="AE599" s="214"/>
      <c r="AF599" s="214"/>
      <c r="AG599" s="214"/>
      <c r="AH599" s="214"/>
      <c r="AI599" s="214"/>
      <c r="AJ599" s="214"/>
      <c r="AK599" s="214"/>
      <c r="AL599" s="214"/>
      <c r="AM599" s="214"/>
      <c r="AN599" s="214"/>
      <c r="AO599" s="214"/>
      <c r="AP599" s="214"/>
      <c r="AQ599" s="214"/>
      <c r="AR599" s="214"/>
      <c r="AS599" s="214"/>
      <c r="AT599" s="214"/>
      <c r="AU599" s="214"/>
      <c r="AV599" s="214"/>
      <c r="AW599" s="214"/>
      <c r="AX599" s="214"/>
      <c r="AY599" s="214"/>
      <c r="AZ599" s="214"/>
      <c r="BA599" s="214"/>
      <c r="BB599" s="214"/>
      <c r="BC599" s="214"/>
      <c r="BD599" s="214"/>
      <c r="BE599" s="214"/>
      <c r="BF599" s="214"/>
      <c r="BG599" s="214"/>
      <c r="BH599" s="214"/>
      <c r="BI599" s="214"/>
      <c r="BJ599" s="214"/>
      <c r="BK599" s="214"/>
      <c r="BL599" s="214"/>
      <c r="BM599" s="214"/>
      <c r="BN599" s="214"/>
      <c r="BO599" s="214"/>
      <c r="BP599" s="214"/>
      <c r="BQ599" s="214"/>
      <c r="BR599" s="214"/>
      <c r="BS599" s="214"/>
      <c r="BT599" s="214"/>
      <c r="BU599" s="214"/>
      <c r="BV599" s="214"/>
      <c r="BW599" s="214"/>
      <c r="BX599" s="214"/>
      <c r="BY599" s="214"/>
      <c r="BZ599" s="214"/>
      <c r="CA599" s="214"/>
      <c r="CB599" s="214"/>
      <c r="CC599" s="214"/>
      <c r="CD599" s="214"/>
      <c r="CE599" s="214"/>
      <c r="CF599" s="214"/>
      <c r="CG599" s="214"/>
      <c r="CH599" s="214"/>
      <c r="CI599" s="214"/>
      <c r="CJ599" s="214"/>
      <c r="CK599" s="214"/>
      <c r="CL599" s="214"/>
      <c r="CM599" s="214"/>
      <c r="CN599" s="214"/>
      <c r="CO599" s="214"/>
    </row>
    <row r="600" spans="1:93" s="77" customFormat="1" x14ac:dyDescent="0.2">
      <c r="A600" s="214"/>
      <c r="B600" s="328"/>
      <c r="C600" s="220"/>
      <c r="D600" s="214"/>
      <c r="E600" s="214"/>
      <c r="F600" s="214"/>
      <c r="G600" s="214"/>
      <c r="H600" s="214"/>
      <c r="I600" s="214"/>
      <c r="J600" s="214"/>
      <c r="K600" s="214"/>
      <c r="L600" s="214"/>
      <c r="M600" s="214"/>
      <c r="N600" s="214"/>
      <c r="O600" s="214"/>
      <c r="P600" s="214"/>
      <c r="Q600" s="214"/>
      <c r="R600" s="214"/>
      <c r="S600" s="214"/>
      <c r="T600" s="214"/>
      <c r="U600" s="214"/>
      <c r="V600" s="344"/>
      <c r="W600" s="214"/>
      <c r="X600" s="214"/>
      <c r="Y600" s="214"/>
      <c r="Z600" s="214"/>
      <c r="AA600" s="214"/>
      <c r="AB600" s="474"/>
      <c r="AC600" s="214"/>
      <c r="AD600" s="214"/>
      <c r="AE600" s="214"/>
      <c r="AF600" s="214"/>
      <c r="AG600" s="214"/>
      <c r="AH600" s="214"/>
      <c r="AI600" s="214"/>
      <c r="AJ600" s="214"/>
      <c r="AK600" s="214"/>
      <c r="AL600" s="214"/>
      <c r="AM600" s="214"/>
      <c r="AN600" s="214"/>
      <c r="AO600" s="214"/>
      <c r="AP600" s="214"/>
      <c r="AQ600" s="214"/>
      <c r="AR600" s="214"/>
      <c r="AS600" s="214"/>
      <c r="AT600" s="214"/>
      <c r="AU600" s="214"/>
      <c r="AV600" s="214"/>
      <c r="AW600" s="214"/>
      <c r="AX600" s="214"/>
      <c r="AY600" s="214"/>
      <c r="AZ600" s="214"/>
      <c r="BA600" s="214"/>
      <c r="BB600" s="214"/>
      <c r="BC600" s="214"/>
      <c r="BD600" s="214"/>
      <c r="BE600" s="214"/>
      <c r="BF600" s="214"/>
      <c r="BG600" s="214"/>
      <c r="BH600" s="214"/>
      <c r="BI600" s="214"/>
      <c r="BJ600" s="214"/>
      <c r="BK600" s="214"/>
      <c r="BL600" s="214"/>
      <c r="BM600" s="214"/>
      <c r="BN600" s="214"/>
      <c r="BO600" s="214"/>
      <c r="BP600" s="214"/>
      <c r="BQ600" s="214"/>
      <c r="BR600" s="214"/>
      <c r="BS600" s="214"/>
      <c r="BT600" s="214"/>
      <c r="BU600" s="214"/>
      <c r="BV600" s="214"/>
      <c r="BW600" s="214"/>
      <c r="BX600" s="214"/>
      <c r="BY600" s="214"/>
      <c r="BZ600" s="214"/>
      <c r="CA600" s="214"/>
      <c r="CB600" s="214"/>
      <c r="CC600" s="214"/>
      <c r="CD600" s="214"/>
      <c r="CE600" s="214"/>
      <c r="CF600" s="214"/>
      <c r="CG600" s="214"/>
      <c r="CH600" s="214"/>
      <c r="CI600" s="214"/>
      <c r="CJ600" s="214"/>
      <c r="CK600" s="214"/>
      <c r="CL600" s="214"/>
      <c r="CM600" s="214"/>
      <c r="CN600" s="214"/>
      <c r="CO600" s="214"/>
    </row>
    <row r="601" spans="1:93" s="77" customFormat="1" x14ac:dyDescent="0.2">
      <c r="A601" s="214"/>
      <c r="B601" s="328"/>
      <c r="C601" s="220"/>
      <c r="D601" s="214"/>
      <c r="E601" s="214"/>
      <c r="F601" s="214"/>
      <c r="G601" s="214"/>
      <c r="H601" s="214"/>
      <c r="I601" s="214"/>
      <c r="J601" s="214"/>
      <c r="K601" s="214"/>
      <c r="L601" s="214"/>
      <c r="M601" s="214"/>
      <c r="N601" s="214"/>
      <c r="O601" s="214"/>
      <c r="P601" s="214"/>
      <c r="Q601" s="214"/>
      <c r="R601" s="214"/>
      <c r="S601" s="214"/>
      <c r="T601" s="214"/>
      <c r="U601" s="214"/>
      <c r="V601" s="344"/>
      <c r="W601" s="214"/>
      <c r="X601" s="214"/>
      <c r="Y601" s="214"/>
      <c r="Z601" s="214"/>
      <c r="AA601" s="214"/>
      <c r="AB601" s="474"/>
      <c r="AC601" s="214"/>
      <c r="AD601" s="214"/>
      <c r="AE601" s="214"/>
      <c r="AF601" s="214"/>
      <c r="AG601" s="214"/>
      <c r="AH601" s="214"/>
      <c r="AI601" s="214"/>
      <c r="AJ601" s="214"/>
      <c r="AK601" s="214"/>
      <c r="AL601" s="214"/>
      <c r="AM601" s="214"/>
      <c r="AN601" s="214"/>
      <c r="AO601" s="214"/>
      <c r="AP601" s="214"/>
      <c r="AQ601" s="214"/>
      <c r="AR601" s="214"/>
      <c r="AS601" s="214"/>
      <c r="AT601" s="214"/>
      <c r="AU601" s="214"/>
      <c r="AV601" s="214"/>
      <c r="AW601" s="214"/>
      <c r="AX601" s="214"/>
      <c r="AY601" s="214"/>
      <c r="AZ601" s="214"/>
      <c r="BA601" s="214"/>
      <c r="BB601" s="214"/>
      <c r="BC601" s="214"/>
      <c r="BD601" s="214"/>
      <c r="BE601" s="214"/>
      <c r="BF601" s="214"/>
      <c r="BG601" s="214"/>
      <c r="BH601" s="214"/>
      <c r="BI601" s="214"/>
      <c r="BJ601" s="214"/>
      <c r="BK601" s="214"/>
      <c r="BL601" s="214"/>
      <c r="BM601" s="214"/>
      <c r="BN601" s="214"/>
      <c r="BO601" s="214"/>
      <c r="BP601" s="214"/>
      <c r="BQ601" s="214"/>
      <c r="BR601" s="214"/>
      <c r="BS601" s="214"/>
      <c r="BT601" s="214"/>
      <c r="BU601" s="214"/>
      <c r="BV601" s="214"/>
      <c r="BW601" s="214"/>
      <c r="BX601" s="214"/>
      <c r="BY601" s="214"/>
      <c r="BZ601" s="214"/>
      <c r="CA601" s="214"/>
      <c r="CB601" s="214"/>
      <c r="CC601" s="214"/>
      <c r="CD601" s="214"/>
      <c r="CE601" s="214"/>
      <c r="CF601" s="214"/>
      <c r="CG601" s="214"/>
      <c r="CH601" s="214"/>
      <c r="CI601" s="214"/>
      <c r="CJ601" s="214"/>
      <c r="CK601" s="214"/>
      <c r="CL601" s="214"/>
      <c r="CM601" s="214"/>
      <c r="CN601" s="214"/>
      <c r="CO601" s="214"/>
    </row>
    <row r="602" spans="1:93" s="77" customFormat="1" x14ac:dyDescent="0.2">
      <c r="A602" s="214"/>
      <c r="B602" s="328"/>
      <c r="C602" s="220"/>
      <c r="D602" s="214"/>
      <c r="E602" s="214"/>
      <c r="F602" s="214"/>
      <c r="G602" s="214"/>
      <c r="H602" s="214"/>
      <c r="I602" s="214"/>
      <c r="J602" s="214"/>
      <c r="K602" s="214"/>
      <c r="L602" s="214"/>
      <c r="M602" s="214"/>
      <c r="N602" s="214"/>
      <c r="O602" s="214"/>
      <c r="P602" s="214"/>
      <c r="Q602" s="214"/>
      <c r="R602" s="214"/>
      <c r="S602" s="214"/>
      <c r="T602" s="214"/>
      <c r="U602" s="214"/>
      <c r="V602" s="344"/>
      <c r="W602" s="214"/>
      <c r="X602" s="214"/>
      <c r="Y602" s="214"/>
      <c r="Z602" s="214"/>
      <c r="AA602" s="214"/>
      <c r="AB602" s="474"/>
      <c r="AC602" s="214"/>
      <c r="AD602" s="214"/>
      <c r="AE602" s="214"/>
      <c r="AF602" s="214"/>
      <c r="AG602" s="214"/>
      <c r="AH602" s="214"/>
      <c r="AI602" s="214"/>
      <c r="AJ602" s="214"/>
      <c r="AK602" s="214"/>
      <c r="AL602" s="214"/>
      <c r="AM602" s="214"/>
      <c r="AN602" s="214"/>
      <c r="AO602" s="214"/>
      <c r="AP602" s="214"/>
      <c r="AQ602" s="214"/>
      <c r="AR602" s="214"/>
      <c r="AS602" s="214"/>
      <c r="AT602" s="214"/>
      <c r="AU602" s="214"/>
      <c r="AV602" s="214"/>
      <c r="AW602" s="214"/>
      <c r="AX602" s="214"/>
      <c r="AY602" s="214"/>
      <c r="AZ602" s="214"/>
      <c r="BA602" s="214"/>
      <c r="BB602" s="214"/>
      <c r="BC602" s="214"/>
      <c r="BD602" s="214"/>
      <c r="BE602" s="214"/>
      <c r="BF602" s="214"/>
      <c r="BG602" s="214"/>
      <c r="BH602" s="214"/>
      <c r="BI602" s="214"/>
      <c r="BJ602" s="214"/>
      <c r="BK602" s="214"/>
      <c r="BL602" s="214"/>
      <c r="BM602" s="214"/>
      <c r="BN602" s="214"/>
      <c r="BO602" s="214"/>
      <c r="BP602" s="214"/>
      <c r="BQ602" s="214"/>
      <c r="BR602" s="214"/>
      <c r="BS602" s="214"/>
      <c r="BT602" s="214"/>
      <c r="BU602" s="214"/>
      <c r="BV602" s="214"/>
      <c r="BW602" s="214"/>
      <c r="BX602" s="214"/>
      <c r="BY602" s="214"/>
      <c r="BZ602" s="214"/>
      <c r="CA602" s="214"/>
      <c r="CB602" s="214"/>
      <c r="CC602" s="214"/>
      <c r="CD602" s="214"/>
      <c r="CE602" s="214"/>
      <c r="CF602" s="214"/>
      <c r="CG602" s="214"/>
      <c r="CH602" s="214"/>
      <c r="CI602" s="214"/>
      <c r="CJ602" s="214"/>
      <c r="CK602" s="214"/>
      <c r="CL602" s="214"/>
      <c r="CM602" s="214"/>
      <c r="CN602" s="214"/>
      <c r="CO602" s="214"/>
    </row>
    <row r="603" spans="1:93" s="77" customFormat="1" x14ac:dyDescent="0.2">
      <c r="A603" s="214"/>
      <c r="B603" s="328"/>
      <c r="C603" s="220"/>
      <c r="D603" s="214"/>
      <c r="E603" s="214"/>
      <c r="F603" s="214"/>
      <c r="G603" s="214"/>
      <c r="H603" s="214"/>
      <c r="I603" s="214"/>
      <c r="J603" s="214"/>
      <c r="K603" s="214"/>
      <c r="L603" s="214"/>
      <c r="M603" s="214"/>
      <c r="N603" s="214"/>
      <c r="O603" s="214"/>
      <c r="P603" s="214"/>
      <c r="Q603" s="214"/>
      <c r="R603" s="214"/>
      <c r="S603" s="214"/>
      <c r="T603" s="214"/>
      <c r="U603" s="214"/>
      <c r="V603" s="344"/>
      <c r="W603" s="214"/>
      <c r="X603" s="214"/>
      <c r="Y603" s="214"/>
      <c r="Z603" s="214"/>
      <c r="AA603" s="214"/>
      <c r="AB603" s="474"/>
      <c r="AC603" s="214"/>
      <c r="AD603" s="214"/>
      <c r="AE603" s="214"/>
      <c r="AF603" s="214"/>
      <c r="AG603" s="214"/>
      <c r="AH603" s="214"/>
      <c r="AI603" s="214"/>
      <c r="AJ603" s="214"/>
      <c r="AK603" s="214"/>
      <c r="AL603" s="214"/>
      <c r="AM603" s="214"/>
      <c r="AN603" s="214"/>
      <c r="AO603" s="214"/>
      <c r="AP603" s="214"/>
      <c r="AQ603" s="214"/>
      <c r="AR603" s="214"/>
      <c r="AS603" s="214"/>
      <c r="AT603" s="214"/>
      <c r="AU603" s="214"/>
      <c r="AV603" s="214"/>
      <c r="AW603" s="214"/>
      <c r="AX603" s="214"/>
      <c r="AY603" s="214"/>
      <c r="AZ603" s="214"/>
      <c r="BA603" s="214"/>
      <c r="BB603" s="214"/>
      <c r="BC603" s="214"/>
      <c r="BD603" s="214"/>
      <c r="BE603" s="214"/>
      <c r="BF603" s="214"/>
      <c r="BG603" s="214"/>
      <c r="BH603" s="214"/>
      <c r="BI603" s="214"/>
      <c r="BJ603" s="214"/>
      <c r="BK603" s="214"/>
      <c r="BL603" s="214"/>
      <c r="BM603" s="214"/>
      <c r="BN603" s="214"/>
      <c r="BO603" s="214"/>
      <c r="BP603" s="214"/>
      <c r="BQ603" s="214"/>
      <c r="BR603" s="214"/>
      <c r="BS603" s="214"/>
      <c r="BT603" s="214"/>
      <c r="BU603" s="214"/>
      <c r="BV603" s="214"/>
      <c r="BW603" s="214"/>
      <c r="BX603" s="214"/>
      <c r="BY603" s="214"/>
      <c r="BZ603" s="214"/>
      <c r="CA603" s="214"/>
      <c r="CB603" s="214"/>
      <c r="CC603" s="214"/>
      <c r="CD603" s="214"/>
      <c r="CE603" s="214"/>
      <c r="CF603" s="214"/>
      <c r="CG603" s="214"/>
      <c r="CH603" s="214"/>
      <c r="CI603" s="214"/>
      <c r="CJ603" s="214"/>
      <c r="CK603" s="214"/>
      <c r="CL603" s="214"/>
      <c r="CM603" s="214"/>
      <c r="CN603" s="214"/>
      <c r="CO603" s="214"/>
    </row>
    <row r="604" spans="1:93" x14ac:dyDescent="0.2">
      <c r="A604" s="214"/>
      <c r="B604" s="328"/>
      <c r="C604" s="220"/>
      <c r="D604" s="214"/>
      <c r="E604" s="214"/>
      <c r="F604" s="214"/>
      <c r="G604" s="214"/>
      <c r="H604" s="214"/>
      <c r="I604" s="214"/>
      <c r="J604" s="214"/>
      <c r="K604" s="214"/>
      <c r="L604" s="214"/>
      <c r="M604" s="214"/>
      <c r="N604" s="214"/>
      <c r="O604" s="214"/>
      <c r="P604" s="214"/>
      <c r="Q604" s="214"/>
      <c r="R604" s="214"/>
      <c r="S604" s="214"/>
      <c r="T604" s="214"/>
      <c r="U604" s="214"/>
      <c r="V604" s="344"/>
      <c r="W604" s="214"/>
      <c r="X604" s="214"/>
    </row>
    <row r="605" spans="1:93" x14ac:dyDescent="0.2">
      <c r="A605" s="214"/>
      <c r="B605" s="328"/>
      <c r="C605" s="220"/>
      <c r="D605" s="214"/>
      <c r="E605" s="214"/>
      <c r="F605" s="214"/>
      <c r="G605" s="214"/>
      <c r="H605" s="214"/>
      <c r="I605" s="214"/>
      <c r="J605" s="214"/>
      <c r="K605" s="214"/>
      <c r="L605" s="214"/>
      <c r="M605" s="214"/>
      <c r="N605" s="214"/>
      <c r="O605" s="214"/>
      <c r="P605" s="214"/>
      <c r="Q605" s="214"/>
      <c r="R605" s="214"/>
      <c r="S605" s="214"/>
      <c r="T605" s="214"/>
      <c r="U605" s="214"/>
      <c r="V605" s="344"/>
      <c r="W605" s="214"/>
      <c r="X605" s="214"/>
    </row>
    <row r="606" spans="1:93" x14ac:dyDescent="0.2">
      <c r="A606" s="214"/>
      <c r="B606" s="328"/>
      <c r="C606" s="220"/>
      <c r="D606" s="214"/>
      <c r="E606" s="214"/>
      <c r="F606" s="214"/>
      <c r="G606" s="214"/>
      <c r="H606" s="214"/>
      <c r="I606" s="214"/>
      <c r="J606" s="214"/>
      <c r="K606" s="214"/>
      <c r="L606" s="214"/>
      <c r="M606" s="214"/>
      <c r="N606" s="214"/>
      <c r="O606" s="214"/>
      <c r="P606" s="214"/>
      <c r="Q606" s="214"/>
      <c r="R606" s="214"/>
      <c r="S606" s="214"/>
      <c r="T606" s="214"/>
      <c r="U606" s="214"/>
      <c r="V606" s="344"/>
      <c r="W606" s="214"/>
      <c r="X606" s="214"/>
    </row>
    <row r="607" spans="1:93" x14ac:dyDescent="0.2">
      <c r="A607" s="214"/>
      <c r="B607" s="328"/>
      <c r="C607" s="220"/>
      <c r="D607" s="214"/>
      <c r="E607" s="214"/>
      <c r="F607" s="214"/>
      <c r="G607" s="214"/>
      <c r="H607" s="214"/>
      <c r="I607" s="214"/>
      <c r="J607" s="214"/>
      <c r="K607" s="214"/>
      <c r="L607" s="214"/>
      <c r="M607" s="214"/>
      <c r="N607" s="214"/>
      <c r="O607" s="214"/>
      <c r="P607" s="214"/>
      <c r="Q607" s="214"/>
      <c r="R607" s="214"/>
      <c r="S607" s="214"/>
      <c r="T607" s="214"/>
      <c r="U607" s="214"/>
      <c r="V607" s="344"/>
      <c r="W607" s="214"/>
      <c r="X607" s="214"/>
    </row>
    <row r="608" spans="1:93" x14ac:dyDescent="0.2">
      <c r="A608" s="214"/>
      <c r="B608" s="328"/>
      <c r="C608" s="220"/>
      <c r="D608" s="214"/>
      <c r="E608" s="214"/>
      <c r="F608" s="214"/>
      <c r="G608" s="214"/>
      <c r="H608" s="214"/>
      <c r="I608" s="214"/>
      <c r="J608" s="214"/>
      <c r="K608" s="214"/>
      <c r="L608" s="214"/>
      <c r="M608" s="214"/>
      <c r="N608" s="214"/>
      <c r="O608" s="214"/>
      <c r="P608" s="214"/>
      <c r="Q608" s="214"/>
      <c r="R608" s="214"/>
      <c r="S608" s="214"/>
      <c r="T608" s="214"/>
      <c r="U608" s="214"/>
      <c r="V608" s="344"/>
      <c r="W608" s="214"/>
      <c r="X608" s="214"/>
    </row>
    <row r="609" spans="1:24" x14ac:dyDescent="0.2">
      <c r="A609" s="214"/>
      <c r="B609" s="328"/>
      <c r="C609" s="220"/>
      <c r="D609" s="214"/>
      <c r="E609" s="214"/>
      <c r="F609" s="214"/>
      <c r="G609" s="214"/>
      <c r="H609" s="214"/>
      <c r="I609" s="214"/>
      <c r="J609" s="214"/>
      <c r="K609" s="214"/>
      <c r="L609" s="214"/>
      <c r="M609" s="214"/>
      <c r="N609" s="214"/>
      <c r="O609" s="214"/>
      <c r="P609" s="214"/>
      <c r="Q609" s="214"/>
      <c r="R609" s="214"/>
      <c r="S609" s="214"/>
      <c r="T609" s="214"/>
      <c r="U609" s="214"/>
      <c r="V609" s="344"/>
      <c r="W609" s="214"/>
      <c r="X609" s="214"/>
    </row>
    <row r="610" spans="1:24" x14ac:dyDescent="0.2">
      <c r="A610" s="214"/>
      <c r="B610" s="328"/>
      <c r="C610" s="220"/>
      <c r="D610" s="214"/>
      <c r="E610" s="214"/>
      <c r="F610" s="214"/>
      <c r="G610" s="214"/>
      <c r="H610" s="214"/>
      <c r="I610" s="214"/>
      <c r="J610" s="214"/>
      <c r="K610" s="214"/>
      <c r="L610" s="214"/>
      <c r="M610" s="214"/>
      <c r="N610" s="214"/>
      <c r="O610" s="214"/>
      <c r="P610" s="214"/>
      <c r="Q610" s="214"/>
      <c r="R610" s="214"/>
      <c r="S610" s="214"/>
      <c r="T610" s="214"/>
      <c r="U610" s="214"/>
      <c r="V610" s="344"/>
      <c r="W610" s="214"/>
      <c r="X610" s="214"/>
    </row>
    <row r="611" spans="1:24" x14ac:dyDescent="0.2">
      <c r="A611" s="214"/>
      <c r="B611" s="328"/>
      <c r="C611" s="220"/>
      <c r="D611" s="214"/>
      <c r="E611" s="214"/>
      <c r="F611" s="214"/>
      <c r="G611" s="214"/>
      <c r="H611" s="214"/>
      <c r="I611" s="214"/>
      <c r="J611" s="214"/>
      <c r="K611" s="214"/>
      <c r="L611" s="214"/>
      <c r="M611" s="214"/>
      <c r="N611" s="214"/>
      <c r="O611" s="214"/>
      <c r="P611" s="214"/>
      <c r="Q611" s="214"/>
      <c r="R611" s="214"/>
      <c r="S611" s="214"/>
      <c r="T611" s="214"/>
      <c r="U611" s="214"/>
      <c r="V611" s="344"/>
      <c r="W611" s="214"/>
      <c r="X611" s="214"/>
    </row>
    <row r="612" spans="1:24" x14ac:dyDescent="0.2">
      <c r="A612" s="214"/>
      <c r="B612" s="328"/>
      <c r="C612" s="220"/>
      <c r="D612" s="214"/>
      <c r="E612" s="214"/>
      <c r="F612" s="214"/>
      <c r="G612" s="214"/>
      <c r="H612" s="214"/>
      <c r="I612" s="214"/>
      <c r="J612" s="214"/>
      <c r="K612" s="214"/>
      <c r="L612" s="214"/>
      <c r="M612" s="214"/>
      <c r="N612" s="214"/>
      <c r="O612" s="214"/>
      <c r="P612" s="214"/>
      <c r="Q612" s="214"/>
      <c r="R612" s="214"/>
      <c r="S612" s="214"/>
      <c r="T612" s="214"/>
      <c r="U612" s="214"/>
      <c r="V612" s="344"/>
      <c r="W612" s="214"/>
      <c r="X612" s="214"/>
    </row>
    <row r="613" spans="1:24" x14ac:dyDescent="0.2">
      <c r="A613" s="214"/>
      <c r="B613" s="328"/>
      <c r="C613" s="220"/>
      <c r="D613" s="214"/>
      <c r="E613" s="214"/>
      <c r="F613" s="214"/>
      <c r="G613" s="214"/>
      <c r="H613" s="214"/>
      <c r="I613" s="214"/>
      <c r="J613" s="214"/>
      <c r="K613" s="214"/>
      <c r="L613" s="214"/>
      <c r="M613" s="214"/>
      <c r="N613" s="214"/>
      <c r="O613" s="214"/>
      <c r="P613" s="214"/>
      <c r="Q613" s="214"/>
      <c r="R613" s="214"/>
      <c r="S613" s="214"/>
      <c r="T613" s="214"/>
      <c r="U613" s="214"/>
      <c r="V613" s="344"/>
      <c r="W613" s="214"/>
      <c r="X613" s="214"/>
    </row>
    <row r="614" spans="1:24" x14ac:dyDescent="0.2">
      <c r="A614" s="214"/>
      <c r="B614" s="328"/>
      <c r="C614" s="220"/>
      <c r="D614" s="214"/>
      <c r="E614" s="214"/>
      <c r="F614" s="214"/>
      <c r="G614" s="214"/>
      <c r="H614" s="214"/>
      <c r="I614" s="214"/>
      <c r="J614" s="214"/>
      <c r="K614" s="214"/>
      <c r="L614" s="214"/>
      <c r="M614" s="214"/>
      <c r="N614" s="214"/>
      <c r="O614" s="214"/>
      <c r="P614" s="214"/>
      <c r="Q614" s="214"/>
      <c r="R614" s="214"/>
      <c r="S614" s="214"/>
      <c r="T614" s="214"/>
      <c r="U614" s="214"/>
      <c r="V614" s="344"/>
      <c r="W614" s="214"/>
      <c r="X614" s="214"/>
    </row>
    <row r="615" spans="1:24" x14ac:dyDescent="0.2">
      <c r="A615" s="214"/>
      <c r="B615" s="328"/>
      <c r="C615" s="220"/>
      <c r="D615" s="214"/>
      <c r="E615" s="214"/>
      <c r="F615" s="214"/>
      <c r="G615" s="214"/>
      <c r="H615" s="214"/>
      <c r="I615" s="214"/>
      <c r="J615" s="214"/>
      <c r="K615" s="214"/>
      <c r="L615" s="214"/>
      <c r="M615" s="214"/>
      <c r="N615" s="214"/>
      <c r="O615" s="214"/>
      <c r="P615" s="214"/>
      <c r="Q615" s="214"/>
      <c r="R615" s="214"/>
      <c r="S615" s="214"/>
      <c r="T615" s="214"/>
      <c r="U615" s="214"/>
      <c r="V615" s="344"/>
      <c r="W615" s="214"/>
      <c r="X615" s="214"/>
    </row>
    <row r="616" spans="1:24" x14ac:dyDescent="0.2">
      <c r="A616" s="214"/>
      <c r="B616" s="328"/>
      <c r="C616" s="220"/>
      <c r="D616" s="214"/>
      <c r="E616" s="214"/>
      <c r="F616" s="214"/>
      <c r="G616" s="214"/>
      <c r="H616" s="214"/>
      <c r="I616" s="214"/>
      <c r="J616" s="214"/>
      <c r="K616" s="214"/>
      <c r="L616" s="214"/>
      <c r="M616" s="214"/>
      <c r="N616" s="214"/>
      <c r="O616" s="214"/>
      <c r="P616" s="214"/>
      <c r="Q616" s="214"/>
      <c r="R616" s="214"/>
      <c r="S616" s="214"/>
      <c r="T616" s="214"/>
      <c r="U616" s="214"/>
      <c r="V616" s="344"/>
      <c r="W616" s="214"/>
      <c r="X616" s="214"/>
    </row>
    <row r="617" spans="1:24" x14ac:dyDescent="0.2">
      <c r="A617" s="214"/>
      <c r="B617" s="328"/>
      <c r="C617" s="220"/>
      <c r="D617" s="214"/>
      <c r="E617" s="214"/>
      <c r="F617" s="214"/>
      <c r="G617" s="214"/>
      <c r="H617" s="214"/>
      <c r="I617" s="214"/>
      <c r="J617" s="214"/>
      <c r="K617" s="214"/>
      <c r="L617" s="214"/>
      <c r="M617" s="214"/>
      <c r="N617" s="214"/>
      <c r="O617" s="214"/>
      <c r="P617" s="214"/>
      <c r="Q617" s="214"/>
      <c r="R617" s="214"/>
      <c r="S617" s="214"/>
      <c r="T617" s="214"/>
      <c r="U617" s="214"/>
      <c r="V617" s="344"/>
      <c r="W617" s="214"/>
      <c r="X617" s="214"/>
    </row>
    <row r="618" spans="1:24" x14ac:dyDescent="0.2">
      <c r="A618" s="214"/>
      <c r="B618" s="328"/>
      <c r="C618" s="220"/>
      <c r="D618" s="214"/>
      <c r="E618" s="214"/>
      <c r="F618" s="214"/>
      <c r="G618" s="214"/>
      <c r="H618" s="214"/>
      <c r="I618" s="214"/>
      <c r="J618" s="214"/>
      <c r="K618" s="214"/>
      <c r="L618" s="214"/>
      <c r="M618" s="214"/>
      <c r="N618" s="214"/>
      <c r="O618" s="214"/>
      <c r="P618" s="214"/>
      <c r="Q618" s="214"/>
      <c r="R618" s="214"/>
      <c r="S618" s="214"/>
      <c r="T618" s="214"/>
      <c r="U618" s="214"/>
      <c r="V618" s="344"/>
      <c r="W618" s="214"/>
      <c r="X618" s="214"/>
    </row>
    <row r="619" spans="1:24" x14ac:dyDescent="0.2">
      <c r="A619" s="214"/>
      <c r="B619" s="328"/>
      <c r="C619" s="220"/>
      <c r="D619" s="214"/>
      <c r="E619" s="214"/>
      <c r="F619" s="214"/>
      <c r="G619" s="214"/>
      <c r="H619" s="214"/>
      <c r="I619" s="214"/>
      <c r="J619" s="214"/>
      <c r="K619" s="214"/>
      <c r="L619" s="214"/>
      <c r="M619" s="214"/>
      <c r="N619" s="214"/>
      <c r="O619" s="214"/>
      <c r="P619" s="214"/>
      <c r="Q619" s="214"/>
      <c r="R619" s="214"/>
      <c r="S619" s="214"/>
      <c r="T619" s="214"/>
      <c r="U619" s="214"/>
      <c r="V619" s="344"/>
      <c r="W619" s="214"/>
      <c r="X619" s="214"/>
    </row>
    <row r="620" spans="1:24" x14ac:dyDescent="0.2">
      <c r="A620" s="214"/>
      <c r="B620" s="328"/>
      <c r="C620" s="220"/>
      <c r="D620" s="214"/>
      <c r="E620" s="214"/>
      <c r="F620" s="214"/>
      <c r="G620" s="214"/>
      <c r="H620" s="214"/>
      <c r="I620" s="214"/>
      <c r="J620" s="214"/>
      <c r="K620" s="214"/>
      <c r="L620" s="214"/>
      <c r="M620" s="214"/>
      <c r="N620" s="214"/>
      <c r="O620" s="214"/>
      <c r="P620" s="214"/>
      <c r="Q620" s="214"/>
      <c r="R620" s="214"/>
      <c r="S620" s="214"/>
      <c r="T620" s="214"/>
      <c r="U620" s="214"/>
      <c r="V620" s="344"/>
      <c r="W620" s="214"/>
      <c r="X620" s="214"/>
    </row>
    <row r="621" spans="1:24" x14ac:dyDescent="0.2">
      <c r="A621" s="214"/>
      <c r="B621" s="328"/>
      <c r="C621" s="220"/>
      <c r="D621" s="214"/>
      <c r="E621" s="214"/>
      <c r="F621" s="214"/>
      <c r="G621" s="214"/>
      <c r="H621" s="214"/>
      <c r="I621" s="214"/>
      <c r="J621" s="214"/>
      <c r="K621" s="214"/>
      <c r="L621" s="214"/>
      <c r="M621" s="214"/>
      <c r="N621" s="214"/>
      <c r="O621" s="214"/>
      <c r="P621" s="214"/>
      <c r="Q621" s="214"/>
      <c r="R621" s="214"/>
      <c r="S621" s="214"/>
      <c r="T621" s="214"/>
      <c r="U621" s="214"/>
      <c r="V621" s="344"/>
      <c r="W621" s="214"/>
      <c r="X621" s="214"/>
    </row>
    <row r="622" spans="1:24" x14ac:dyDescent="0.2">
      <c r="A622" s="214"/>
      <c r="B622" s="328"/>
      <c r="C622" s="220"/>
      <c r="D622" s="214"/>
      <c r="E622" s="214"/>
      <c r="F622" s="214"/>
      <c r="G622" s="214"/>
      <c r="H622" s="214"/>
      <c r="I622" s="214"/>
      <c r="J622" s="214"/>
      <c r="K622" s="214"/>
      <c r="L622" s="214"/>
      <c r="M622" s="214"/>
      <c r="N622" s="214"/>
      <c r="O622" s="214"/>
      <c r="P622" s="214"/>
      <c r="Q622" s="214"/>
      <c r="R622" s="214"/>
      <c r="S622" s="214"/>
      <c r="T622" s="214"/>
      <c r="U622" s="214"/>
      <c r="V622" s="344"/>
      <c r="W622" s="214"/>
      <c r="X622" s="214"/>
    </row>
    <row r="623" spans="1:24" x14ac:dyDescent="0.2">
      <c r="A623" s="214"/>
      <c r="B623" s="328"/>
      <c r="C623" s="220"/>
      <c r="D623" s="214"/>
      <c r="E623" s="214"/>
      <c r="F623" s="214"/>
      <c r="G623" s="214"/>
      <c r="H623" s="214"/>
      <c r="I623" s="214"/>
      <c r="J623" s="214"/>
      <c r="K623" s="214"/>
      <c r="L623" s="214"/>
      <c r="M623" s="214"/>
      <c r="N623" s="214"/>
      <c r="O623" s="214"/>
      <c r="P623" s="214"/>
      <c r="Q623" s="214"/>
      <c r="R623" s="214"/>
      <c r="S623" s="214"/>
      <c r="T623" s="214"/>
      <c r="U623" s="214"/>
      <c r="V623" s="344"/>
      <c r="W623" s="214"/>
      <c r="X623" s="214"/>
    </row>
    <row r="624" spans="1:24" x14ac:dyDescent="0.2">
      <c r="A624" s="214"/>
      <c r="B624" s="328"/>
      <c r="C624" s="220"/>
      <c r="D624" s="214"/>
      <c r="E624" s="214"/>
      <c r="F624" s="214"/>
      <c r="G624" s="214"/>
      <c r="H624" s="214"/>
      <c r="I624" s="214"/>
      <c r="J624" s="214"/>
      <c r="K624" s="214"/>
      <c r="L624" s="214"/>
      <c r="M624" s="214"/>
      <c r="N624" s="214"/>
      <c r="O624" s="214"/>
      <c r="P624" s="214"/>
      <c r="Q624" s="214"/>
      <c r="R624" s="214"/>
      <c r="S624" s="214"/>
      <c r="T624" s="214"/>
      <c r="U624" s="214"/>
      <c r="V624" s="344"/>
      <c r="W624" s="214"/>
      <c r="X624" s="214"/>
    </row>
    <row r="625" spans="1:24" x14ac:dyDescent="0.2">
      <c r="A625" s="214"/>
      <c r="B625" s="328"/>
      <c r="C625" s="220"/>
      <c r="D625" s="214"/>
      <c r="E625" s="214"/>
      <c r="F625" s="214"/>
      <c r="G625" s="214"/>
      <c r="H625" s="214"/>
      <c r="I625" s="214"/>
      <c r="J625" s="214"/>
      <c r="K625" s="214"/>
      <c r="L625" s="214"/>
      <c r="M625" s="214"/>
      <c r="N625" s="214"/>
      <c r="O625" s="214"/>
      <c r="P625" s="214"/>
      <c r="Q625" s="214"/>
      <c r="R625" s="214"/>
      <c r="S625" s="214"/>
      <c r="T625" s="214"/>
      <c r="U625" s="214"/>
      <c r="V625" s="344"/>
      <c r="W625" s="214"/>
      <c r="X625" s="214"/>
    </row>
    <row r="626" spans="1:24" x14ac:dyDescent="0.2">
      <c r="A626" s="214"/>
      <c r="B626" s="328"/>
      <c r="C626" s="220"/>
      <c r="D626" s="214"/>
      <c r="E626" s="214"/>
      <c r="F626" s="214"/>
      <c r="G626" s="214"/>
      <c r="H626" s="214"/>
      <c r="I626" s="214"/>
      <c r="J626" s="214"/>
      <c r="K626" s="214"/>
      <c r="L626" s="214"/>
      <c r="M626" s="214"/>
      <c r="N626" s="214"/>
      <c r="O626" s="214"/>
      <c r="P626" s="214"/>
      <c r="Q626" s="214"/>
      <c r="R626" s="214"/>
      <c r="S626" s="214"/>
      <c r="T626" s="214"/>
      <c r="U626" s="214"/>
      <c r="V626" s="344"/>
      <c r="W626" s="214"/>
      <c r="X626" s="214"/>
    </row>
    <row r="627" spans="1:24" x14ac:dyDescent="0.2">
      <c r="A627" s="214"/>
      <c r="B627" s="328"/>
      <c r="C627" s="220"/>
      <c r="D627" s="214"/>
      <c r="E627" s="214"/>
      <c r="F627" s="214"/>
      <c r="G627" s="214"/>
      <c r="H627" s="214"/>
      <c r="I627" s="214"/>
      <c r="J627" s="214"/>
      <c r="K627" s="214"/>
      <c r="L627" s="214"/>
      <c r="M627" s="214"/>
      <c r="N627" s="214"/>
      <c r="O627" s="214"/>
      <c r="P627" s="214"/>
      <c r="Q627" s="214"/>
      <c r="R627" s="214"/>
      <c r="S627" s="214"/>
      <c r="T627" s="214"/>
      <c r="U627" s="214"/>
      <c r="V627" s="344"/>
      <c r="W627" s="214"/>
      <c r="X627" s="214"/>
    </row>
    <row r="628" spans="1:24" x14ac:dyDescent="0.2">
      <c r="A628" s="214"/>
      <c r="B628" s="328"/>
      <c r="C628" s="220"/>
      <c r="D628" s="214"/>
      <c r="E628" s="214"/>
      <c r="F628" s="214"/>
      <c r="G628" s="214"/>
      <c r="H628" s="214"/>
      <c r="I628" s="214"/>
      <c r="J628" s="214"/>
      <c r="K628" s="214"/>
      <c r="L628" s="214"/>
      <c r="M628" s="214"/>
      <c r="N628" s="214"/>
      <c r="O628" s="214"/>
      <c r="P628" s="214"/>
      <c r="Q628" s="214"/>
      <c r="R628" s="214"/>
      <c r="S628" s="214"/>
      <c r="T628" s="214"/>
      <c r="U628" s="214"/>
      <c r="V628" s="344"/>
      <c r="W628" s="214"/>
      <c r="X628" s="214"/>
    </row>
    <row r="629" spans="1:24" x14ac:dyDescent="0.2">
      <c r="A629" s="214"/>
      <c r="B629" s="328"/>
      <c r="C629" s="220"/>
      <c r="D629" s="214"/>
      <c r="E629" s="214"/>
      <c r="F629" s="214"/>
      <c r="G629" s="214"/>
      <c r="H629" s="214"/>
      <c r="I629" s="214"/>
      <c r="J629" s="214"/>
      <c r="K629" s="214"/>
      <c r="L629" s="214"/>
      <c r="M629" s="214"/>
      <c r="N629" s="214"/>
      <c r="O629" s="214"/>
      <c r="P629" s="214"/>
      <c r="Q629" s="214"/>
      <c r="R629" s="214"/>
      <c r="S629" s="214"/>
      <c r="T629" s="214"/>
      <c r="U629" s="214"/>
      <c r="V629" s="344"/>
      <c r="W629" s="214"/>
      <c r="X629" s="214"/>
    </row>
    <row r="630" spans="1:24" x14ac:dyDescent="0.2">
      <c r="A630" s="214"/>
      <c r="B630" s="328"/>
      <c r="C630" s="220"/>
      <c r="D630" s="214"/>
      <c r="E630" s="214"/>
      <c r="F630" s="214"/>
      <c r="G630" s="214"/>
      <c r="H630" s="214"/>
      <c r="I630" s="214"/>
      <c r="J630" s="214"/>
      <c r="K630" s="214"/>
      <c r="L630" s="214"/>
      <c r="M630" s="214"/>
      <c r="N630" s="214"/>
      <c r="O630" s="214"/>
      <c r="P630" s="214"/>
      <c r="Q630" s="214"/>
      <c r="R630" s="214"/>
      <c r="S630" s="214"/>
      <c r="T630" s="214"/>
      <c r="U630" s="214"/>
      <c r="V630" s="344"/>
      <c r="W630" s="214"/>
      <c r="X630" s="214"/>
    </row>
    <row r="631" spans="1:24" x14ac:dyDescent="0.2">
      <c r="A631" s="214"/>
      <c r="B631" s="328"/>
      <c r="C631" s="220"/>
      <c r="D631" s="214"/>
      <c r="E631" s="214"/>
      <c r="F631" s="214"/>
      <c r="G631" s="214"/>
      <c r="H631" s="214"/>
      <c r="I631" s="214"/>
      <c r="J631" s="214"/>
      <c r="K631" s="214"/>
      <c r="L631" s="214"/>
      <c r="M631" s="214"/>
      <c r="N631" s="214"/>
      <c r="O631" s="214"/>
      <c r="P631" s="214"/>
      <c r="Q631" s="214"/>
      <c r="R631" s="214"/>
      <c r="S631" s="214"/>
      <c r="T631" s="214"/>
      <c r="U631" s="214"/>
      <c r="V631" s="344"/>
      <c r="W631" s="214"/>
      <c r="X631" s="214"/>
    </row>
    <row r="632" spans="1:24" x14ac:dyDescent="0.2">
      <c r="A632" s="214"/>
      <c r="B632" s="328"/>
      <c r="C632" s="220"/>
      <c r="D632" s="214"/>
      <c r="E632" s="214"/>
      <c r="F632" s="214"/>
      <c r="G632" s="214"/>
      <c r="H632" s="214"/>
      <c r="I632" s="214"/>
      <c r="J632" s="214"/>
      <c r="K632" s="214"/>
      <c r="L632" s="214"/>
      <c r="M632" s="214"/>
      <c r="N632" s="214"/>
      <c r="O632" s="214"/>
      <c r="P632" s="214"/>
      <c r="Q632" s="214"/>
      <c r="R632" s="214"/>
      <c r="S632" s="214"/>
      <c r="T632" s="214"/>
      <c r="U632" s="214"/>
      <c r="V632" s="344"/>
      <c r="W632" s="214"/>
      <c r="X632" s="214"/>
    </row>
    <row r="633" spans="1:24" x14ac:dyDescent="0.2">
      <c r="A633" s="214"/>
      <c r="B633" s="328"/>
      <c r="C633" s="220"/>
      <c r="D633" s="214"/>
      <c r="E633" s="214"/>
      <c r="F633" s="214"/>
      <c r="G633" s="214"/>
      <c r="H633" s="214"/>
      <c r="I633" s="214"/>
      <c r="J633" s="214"/>
      <c r="K633" s="214"/>
      <c r="L633" s="214"/>
      <c r="M633" s="214"/>
      <c r="N633" s="214"/>
      <c r="O633" s="214"/>
      <c r="P633" s="214"/>
      <c r="Q633" s="214"/>
      <c r="R633" s="214"/>
      <c r="S633" s="214"/>
      <c r="T633" s="214"/>
      <c r="U633" s="214"/>
      <c r="V633" s="344"/>
      <c r="W633" s="214"/>
      <c r="X633" s="214"/>
    </row>
    <row r="634" spans="1:24" x14ac:dyDescent="0.2">
      <c r="A634" s="214"/>
      <c r="B634" s="328"/>
      <c r="C634" s="220"/>
      <c r="D634" s="214"/>
      <c r="E634" s="214"/>
      <c r="F634" s="214"/>
      <c r="G634" s="214"/>
      <c r="H634" s="214"/>
      <c r="I634" s="214"/>
      <c r="J634" s="214"/>
      <c r="K634" s="214"/>
      <c r="L634" s="214"/>
      <c r="M634" s="214"/>
      <c r="N634" s="214"/>
      <c r="O634" s="214"/>
      <c r="P634" s="214"/>
      <c r="Q634" s="214"/>
      <c r="R634" s="214"/>
      <c r="S634" s="214"/>
      <c r="T634" s="214"/>
      <c r="U634" s="214"/>
      <c r="V634" s="344"/>
      <c r="W634" s="214"/>
      <c r="X634" s="214"/>
    </row>
    <row r="635" spans="1:24" x14ac:dyDescent="0.2">
      <c r="A635" s="214"/>
      <c r="B635" s="328"/>
      <c r="C635" s="220"/>
      <c r="D635" s="214"/>
      <c r="E635" s="214"/>
      <c r="F635" s="214"/>
      <c r="G635" s="214"/>
      <c r="H635" s="214"/>
      <c r="I635" s="214"/>
      <c r="J635" s="214"/>
      <c r="K635" s="214"/>
      <c r="L635" s="214"/>
      <c r="M635" s="214"/>
      <c r="N635" s="214"/>
      <c r="O635" s="214"/>
      <c r="P635" s="214"/>
      <c r="Q635" s="214"/>
      <c r="R635" s="214"/>
      <c r="S635" s="214"/>
      <c r="T635" s="214"/>
      <c r="U635" s="214"/>
      <c r="V635" s="344"/>
      <c r="W635" s="214"/>
      <c r="X635" s="214"/>
    </row>
    <row r="636" spans="1:24" x14ac:dyDescent="0.2">
      <c r="A636" s="214"/>
      <c r="B636" s="328"/>
      <c r="C636" s="220"/>
      <c r="D636" s="214"/>
      <c r="E636" s="214"/>
      <c r="F636" s="214"/>
      <c r="G636" s="214"/>
      <c r="H636" s="214"/>
      <c r="I636" s="214"/>
      <c r="J636" s="214"/>
      <c r="K636" s="214"/>
      <c r="L636" s="214"/>
      <c r="M636" s="214"/>
      <c r="N636" s="214"/>
      <c r="O636" s="214"/>
      <c r="P636" s="214"/>
      <c r="Q636" s="214"/>
      <c r="R636" s="214"/>
      <c r="S636" s="214"/>
      <c r="T636" s="214"/>
      <c r="U636" s="214"/>
      <c r="V636" s="344"/>
      <c r="W636" s="214"/>
      <c r="X636" s="214"/>
    </row>
    <row r="637" spans="1:24" x14ac:dyDescent="0.2">
      <c r="A637" s="214"/>
      <c r="B637" s="328"/>
      <c r="C637" s="220"/>
      <c r="D637" s="214"/>
      <c r="E637" s="214"/>
      <c r="F637" s="214"/>
      <c r="G637" s="214"/>
      <c r="H637" s="214"/>
      <c r="I637" s="214"/>
      <c r="J637" s="214"/>
      <c r="K637" s="214"/>
      <c r="L637" s="214"/>
      <c r="M637" s="214"/>
      <c r="N637" s="214"/>
      <c r="O637" s="214"/>
      <c r="P637" s="214"/>
      <c r="Q637" s="214"/>
      <c r="R637" s="214"/>
      <c r="S637" s="214"/>
      <c r="T637" s="214"/>
      <c r="U637" s="214"/>
      <c r="V637" s="344"/>
      <c r="W637" s="214"/>
      <c r="X637" s="214"/>
    </row>
    <row r="638" spans="1:24" x14ac:dyDescent="0.2">
      <c r="A638" s="214"/>
      <c r="B638" s="328"/>
      <c r="C638" s="220"/>
      <c r="D638" s="214"/>
      <c r="E638" s="214"/>
      <c r="F638" s="214"/>
      <c r="G638" s="214"/>
      <c r="H638" s="214"/>
      <c r="I638" s="214"/>
      <c r="J638" s="214"/>
      <c r="K638" s="214"/>
      <c r="L638" s="214"/>
      <c r="M638" s="214"/>
      <c r="N638" s="214"/>
      <c r="O638" s="214"/>
      <c r="P638" s="214"/>
      <c r="Q638" s="214"/>
      <c r="R638" s="214"/>
      <c r="S638" s="214"/>
      <c r="T638" s="214"/>
      <c r="U638" s="214"/>
      <c r="V638" s="344"/>
      <c r="W638" s="214"/>
      <c r="X638" s="214"/>
    </row>
    <row r="639" spans="1:24" x14ac:dyDescent="0.2">
      <c r="A639" s="214"/>
      <c r="B639" s="328"/>
      <c r="C639" s="220"/>
      <c r="D639" s="214"/>
      <c r="E639" s="214"/>
      <c r="F639" s="214"/>
      <c r="G639" s="214"/>
      <c r="H639" s="214"/>
      <c r="I639" s="214"/>
      <c r="J639" s="214"/>
      <c r="K639" s="214"/>
      <c r="L639" s="214"/>
      <c r="M639" s="214"/>
      <c r="N639" s="214"/>
      <c r="O639" s="214"/>
      <c r="P639" s="214"/>
      <c r="Q639" s="214"/>
      <c r="R639" s="214"/>
      <c r="S639" s="214"/>
      <c r="T639" s="214"/>
      <c r="U639" s="214"/>
      <c r="V639" s="344"/>
      <c r="W639" s="214"/>
      <c r="X639" s="214"/>
    </row>
    <row r="640" spans="1:24" x14ac:dyDescent="0.2">
      <c r="A640" s="214"/>
      <c r="B640" s="328"/>
      <c r="C640" s="220"/>
      <c r="D640" s="214"/>
      <c r="E640" s="214"/>
      <c r="F640" s="214"/>
      <c r="G640" s="214"/>
      <c r="H640" s="214"/>
      <c r="I640" s="214"/>
      <c r="J640" s="214"/>
      <c r="K640" s="214"/>
      <c r="L640" s="214"/>
      <c r="M640" s="214"/>
      <c r="N640" s="214"/>
      <c r="O640" s="214"/>
      <c r="P640" s="214"/>
      <c r="Q640" s="214"/>
      <c r="R640" s="214"/>
      <c r="S640" s="214"/>
      <c r="T640" s="214"/>
      <c r="U640" s="214"/>
      <c r="V640" s="344"/>
      <c r="W640" s="214"/>
      <c r="X640" s="214"/>
    </row>
    <row r="641" spans="1:24" x14ac:dyDescent="0.2">
      <c r="A641" s="214"/>
      <c r="B641" s="328"/>
      <c r="C641" s="220"/>
      <c r="D641" s="214"/>
      <c r="E641" s="214"/>
      <c r="F641" s="214"/>
      <c r="G641" s="214"/>
      <c r="H641" s="214"/>
      <c r="I641" s="214"/>
      <c r="J641" s="214"/>
      <c r="K641" s="214"/>
      <c r="L641" s="214"/>
      <c r="M641" s="214"/>
      <c r="N641" s="214"/>
      <c r="O641" s="214"/>
      <c r="P641" s="214"/>
      <c r="Q641" s="214"/>
      <c r="R641" s="214"/>
      <c r="S641" s="214"/>
      <c r="T641" s="214"/>
      <c r="U641" s="214"/>
      <c r="V641" s="344"/>
      <c r="W641" s="214"/>
      <c r="X641" s="214"/>
    </row>
    <row r="642" spans="1:24" x14ac:dyDescent="0.2">
      <c r="A642" s="214"/>
      <c r="B642" s="328"/>
      <c r="C642" s="220"/>
      <c r="D642" s="214"/>
      <c r="E642" s="214"/>
      <c r="F642" s="214"/>
      <c r="G642" s="214"/>
      <c r="H642" s="214"/>
      <c r="I642" s="214"/>
      <c r="J642" s="214"/>
      <c r="K642" s="214"/>
      <c r="L642" s="214"/>
      <c r="M642" s="214"/>
      <c r="N642" s="214"/>
      <c r="O642" s="214"/>
      <c r="P642" s="214"/>
      <c r="Q642" s="214"/>
      <c r="R642" s="214"/>
      <c r="S642" s="214"/>
      <c r="T642" s="214"/>
      <c r="U642" s="214"/>
      <c r="V642" s="344"/>
      <c r="W642" s="214"/>
      <c r="X642" s="214"/>
    </row>
    <row r="643" spans="1:24" x14ac:dyDescent="0.2">
      <c r="A643" s="214"/>
      <c r="B643" s="328"/>
      <c r="C643" s="220"/>
      <c r="D643" s="214"/>
      <c r="E643" s="214"/>
      <c r="F643" s="214"/>
      <c r="G643" s="214"/>
      <c r="H643" s="214"/>
      <c r="I643" s="214"/>
      <c r="J643" s="214"/>
      <c r="K643" s="214"/>
      <c r="L643" s="214"/>
      <c r="M643" s="214"/>
      <c r="N643" s="214"/>
      <c r="O643" s="214"/>
      <c r="P643" s="214"/>
      <c r="Q643" s="214"/>
      <c r="R643" s="214"/>
      <c r="S643" s="214"/>
      <c r="T643" s="214"/>
      <c r="U643" s="214"/>
      <c r="V643" s="344"/>
      <c r="W643" s="214"/>
      <c r="X643" s="214"/>
    </row>
    <row r="644" spans="1:24" x14ac:dyDescent="0.2">
      <c r="A644" s="214"/>
      <c r="B644" s="328"/>
      <c r="C644" s="220"/>
      <c r="D644" s="214"/>
      <c r="E644" s="214"/>
      <c r="F644" s="214"/>
      <c r="G644" s="214"/>
      <c r="H644" s="214"/>
      <c r="I644" s="214"/>
      <c r="J644" s="214"/>
      <c r="K644" s="214"/>
      <c r="L644" s="214"/>
      <c r="M644" s="214"/>
      <c r="N644" s="214"/>
      <c r="O644" s="214"/>
      <c r="P644" s="214"/>
      <c r="Q644" s="214"/>
      <c r="R644" s="214"/>
      <c r="S644" s="214"/>
      <c r="T644" s="214"/>
      <c r="U644" s="214"/>
      <c r="V644" s="344"/>
      <c r="W644" s="214"/>
      <c r="X644" s="214"/>
    </row>
    <row r="645" spans="1:24" x14ac:dyDescent="0.2">
      <c r="A645" s="214"/>
      <c r="B645" s="328"/>
      <c r="C645" s="220"/>
      <c r="D645" s="214"/>
      <c r="E645" s="214"/>
      <c r="F645" s="214"/>
      <c r="G645" s="214"/>
      <c r="H645" s="214"/>
      <c r="I645" s="214"/>
      <c r="J645" s="214"/>
      <c r="K645" s="214"/>
      <c r="L645" s="214"/>
      <c r="M645" s="214"/>
      <c r="N645" s="214"/>
      <c r="O645" s="214"/>
      <c r="P645" s="214"/>
      <c r="Q645" s="214"/>
      <c r="R645" s="214"/>
      <c r="S645" s="214"/>
      <c r="T645" s="214"/>
      <c r="U645" s="214"/>
      <c r="V645" s="344"/>
      <c r="W645" s="214"/>
      <c r="X645" s="214"/>
    </row>
    <row r="646" spans="1:24" x14ac:dyDescent="0.2">
      <c r="A646" s="214"/>
      <c r="B646" s="328"/>
      <c r="C646" s="220"/>
      <c r="D646" s="214"/>
      <c r="E646" s="214"/>
      <c r="F646" s="214"/>
      <c r="G646" s="214"/>
      <c r="H646" s="214"/>
      <c r="I646" s="214"/>
      <c r="J646" s="214"/>
      <c r="K646" s="214"/>
      <c r="L646" s="214"/>
      <c r="M646" s="214"/>
      <c r="N646" s="214"/>
      <c r="O646" s="214"/>
      <c r="P646" s="214"/>
      <c r="Q646" s="214"/>
      <c r="R646" s="214"/>
      <c r="S646" s="214"/>
      <c r="T646" s="214"/>
      <c r="U646" s="214"/>
      <c r="V646" s="344"/>
      <c r="W646" s="214"/>
      <c r="X646" s="214"/>
    </row>
    <row r="647" spans="1:24" x14ac:dyDescent="0.2">
      <c r="A647" s="214"/>
      <c r="B647" s="328"/>
      <c r="C647" s="220"/>
      <c r="D647" s="214"/>
      <c r="E647" s="214"/>
      <c r="F647" s="214"/>
      <c r="G647" s="214"/>
      <c r="H647" s="214"/>
      <c r="I647" s="214"/>
      <c r="J647" s="214"/>
      <c r="K647" s="214"/>
      <c r="L647" s="214"/>
      <c r="M647" s="214"/>
      <c r="N647" s="214"/>
      <c r="O647" s="214"/>
      <c r="P647" s="214"/>
      <c r="Q647" s="214"/>
      <c r="R647" s="214"/>
      <c r="S647" s="214"/>
      <c r="T647" s="214"/>
      <c r="U647" s="214"/>
      <c r="V647" s="344"/>
      <c r="W647" s="214"/>
      <c r="X647" s="214"/>
    </row>
    <row r="648" spans="1:24" x14ac:dyDescent="0.2">
      <c r="A648" s="214"/>
      <c r="B648" s="328"/>
      <c r="C648" s="220"/>
      <c r="D648" s="214"/>
      <c r="E648" s="214"/>
      <c r="F648" s="214"/>
      <c r="G648" s="214"/>
      <c r="H648" s="214"/>
      <c r="I648" s="214"/>
      <c r="J648" s="214"/>
      <c r="K648" s="214"/>
      <c r="L648" s="214"/>
      <c r="M648" s="214"/>
      <c r="N648" s="214"/>
      <c r="O648" s="214"/>
      <c r="P648" s="214"/>
      <c r="Q648" s="214"/>
      <c r="R648" s="214"/>
      <c r="S648" s="214"/>
      <c r="T648" s="214"/>
      <c r="U648" s="214"/>
      <c r="V648" s="344"/>
      <c r="W648" s="214"/>
      <c r="X648" s="214"/>
    </row>
    <row r="649" spans="1:24" x14ac:dyDescent="0.2">
      <c r="A649" s="214"/>
      <c r="B649" s="328"/>
      <c r="C649" s="220"/>
      <c r="D649" s="214"/>
      <c r="E649" s="214"/>
      <c r="F649" s="214"/>
      <c r="G649" s="214"/>
      <c r="H649" s="214"/>
      <c r="I649" s="214"/>
      <c r="J649" s="214"/>
      <c r="K649" s="214"/>
      <c r="L649" s="214"/>
      <c r="M649" s="214"/>
      <c r="N649" s="214"/>
      <c r="O649" s="214"/>
      <c r="P649" s="214"/>
      <c r="Q649" s="214"/>
      <c r="R649" s="214"/>
      <c r="S649" s="214"/>
      <c r="T649" s="214"/>
      <c r="U649" s="214"/>
      <c r="V649" s="344"/>
      <c r="W649" s="214"/>
      <c r="X649" s="214"/>
    </row>
    <row r="650" spans="1:24" x14ac:dyDescent="0.2">
      <c r="A650" s="214"/>
      <c r="B650" s="328"/>
      <c r="C650" s="220"/>
      <c r="D650" s="214"/>
      <c r="E650" s="214"/>
      <c r="F650" s="214"/>
      <c r="G650" s="214"/>
      <c r="H650" s="214"/>
      <c r="I650" s="214"/>
      <c r="J650" s="214"/>
      <c r="K650" s="214"/>
      <c r="L650" s="214"/>
      <c r="M650" s="214"/>
      <c r="N650" s="214"/>
      <c r="O650" s="214"/>
      <c r="P650" s="214"/>
      <c r="Q650" s="214"/>
      <c r="R650" s="214"/>
      <c r="S650" s="214"/>
      <c r="T650" s="214"/>
      <c r="U650" s="214"/>
      <c r="V650" s="344"/>
      <c r="W650" s="214"/>
      <c r="X650" s="214"/>
    </row>
    <row r="651" spans="1:24" x14ac:dyDescent="0.2">
      <c r="A651" s="214"/>
      <c r="B651" s="328"/>
      <c r="C651" s="220"/>
      <c r="D651" s="214"/>
      <c r="E651" s="214"/>
      <c r="F651" s="214"/>
      <c r="G651" s="214"/>
      <c r="H651" s="214"/>
      <c r="I651" s="214"/>
      <c r="J651" s="214"/>
      <c r="K651" s="214"/>
      <c r="L651" s="214"/>
      <c r="M651" s="214"/>
      <c r="N651" s="214"/>
      <c r="O651" s="214"/>
      <c r="P651" s="214"/>
      <c r="Q651" s="214"/>
      <c r="R651" s="214"/>
      <c r="S651" s="214"/>
      <c r="T651" s="214"/>
      <c r="U651" s="214"/>
      <c r="V651" s="344"/>
      <c r="W651" s="214"/>
      <c r="X651" s="214"/>
    </row>
    <row r="652" spans="1:24" x14ac:dyDescent="0.2">
      <c r="A652" s="214"/>
      <c r="B652" s="328"/>
      <c r="C652" s="220"/>
      <c r="D652" s="214"/>
      <c r="E652" s="214"/>
      <c r="F652" s="214"/>
      <c r="G652" s="214"/>
      <c r="H652" s="214"/>
      <c r="I652" s="214"/>
      <c r="J652" s="214"/>
      <c r="K652" s="214"/>
      <c r="L652" s="214"/>
      <c r="M652" s="214"/>
      <c r="N652" s="214"/>
      <c r="O652" s="214"/>
      <c r="P652" s="214"/>
      <c r="Q652" s="214"/>
      <c r="R652" s="214"/>
      <c r="S652" s="214"/>
      <c r="T652" s="214"/>
      <c r="U652" s="214"/>
      <c r="V652" s="344"/>
      <c r="W652" s="214"/>
      <c r="X652" s="214"/>
    </row>
    <row r="653" spans="1:24" x14ac:dyDescent="0.2">
      <c r="A653" s="214"/>
      <c r="B653" s="328"/>
      <c r="C653" s="220"/>
      <c r="D653" s="214"/>
      <c r="E653" s="214"/>
      <c r="F653" s="214"/>
      <c r="G653" s="214"/>
      <c r="H653" s="214"/>
      <c r="I653" s="214"/>
      <c r="J653" s="214"/>
      <c r="K653" s="214"/>
      <c r="L653" s="214"/>
      <c r="M653" s="214"/>
      <c r="N653" s="214"/>
      <c r="O653" s="214"/>
      <c r="P653" s="214"/>
      <c r="Q653" s="214"/>
      <c r="R653" s="214"/>
      <c r="S653" s="214"/>
      <c r="T653" s="214"/>
      <c r="U653" s="214"/>
      <c r="V653" s="344"/>
      <c r="W653" s="214"/>
      <c r="X653" s="214"/>
    </row>
    <row r="654" spans="1:24" x14ac:dyDescent="0.2">
      <c r="A654" s="214"/>
      <c r="B654" s="328"/>
      <c r="C654" s="220"/>
      <c r="D654" s="214"/>
      <c r="E654" s="214"/>
      <c r="F654" s="214"/>
      <c r="G654" s="214"/>
      <c r="H654" s="214"/>
      <c r="I654" s="214"/>
      <c r="J654" s="214"/>
      <c r="K654" s="214"/>
      <c r="L654" s="214"/>
      <c r="M654" s="214"/>
      <c r="N654" s="214"/>
      <c r="O654" s="214"/>
      <c r="P654" s="214"/>
      <c r="Q654" s="214"/>
      <c r="R654" s="214"/>
      <c r="S654" s="214"/>
      <c r="T654" s="214"/>
      <c r="U654" s="214"/>
      <c r="V654" s="344"/>
      <c r="W654" s="214"/>
      <c r="X654" s="214"/>
    </row>
    <row r="655" spans="1:24" x14ac:dyDescent="0.2">
      <c r="A655" s="214"/>
      <c r="B655" s="328"/>
      <c r="C655" s="220"/>
      <c r="D655" s="214"/>
      <c r="E655" s="214"/>
      <c r="F655" s="214"/>
      <c r="G655" s="214"/>
      <c r="H655" s="214"/>
      <c r="I655" s="214"/>
      <c r="J655" s="214"/>
      <c r="K655" s="214"/>
      <c r="L655" s="214"/>
      <c r="M655" s="214"/>
      <c r="N655" s="214"/>
      <c r="O655" s="214"/>
      <c r="P655" s="214"/>
      <c r="Q655" s="214"/>
      <c r="R655" s="214"/>
      <c r="S655" s="214"/>
      <c r="T655" s="214"/>
      <c r="U655" s="214"/>
      <c r="V655" s="344"/>
      <c r="W655" s="214"/>
      <c r="X655" s="214"/>
    </row>
    <row r="656" spans="1:24" x14ac:dyDescent="0.2">
      <c r="A656" s="214"/>
      <c r="B656" s="328"/>
      <c r="C656" s="220"/>
      <c r="D656" s="214"/>
      <c r="E656" s="214"/>
      <c r="F656" s="214"/>
      <c r="G656" s="214"/>
      <c r="H656" s="214"/>
      <c r="I656" s="214"/>
      <c r="J656" s="214"/>
      <c r="K656" s="214"/>
      <c r="L656" s="214"/>
      <c r="M656" s="214"/>
      <c r="N656" s="214"/>
      <c r="O656" s="214"/>
      <c r="P656" s="214"/>
      <c r="Q656" s="214"/>
      <c r="R656" s="214"/>
      <c r="S656" s="214"/>
      <c r="T656" s="214"/>
      <c r="U656" s="214"/>
      <c r="V656" s="344"/>
      <c r="W656" s="214"/>
      <c r="X656" s="214"/>
    </row>
    <row r="657" spans="1:24" x14ac:dyDescent="0.2">
      <c r="A657" s="214"/>
      <c r="B657" s="328"/>
      <c r="C657" s="220"/>
      <c r="D657" s="214"/>
      <c r="E657" s="214"/>
      <c r="F657" s="214"/>
      <c r="G657" s="214"/>
      <c r="H657" s="214"/>
      <c r="I657" s="214"/>
      <c r="J657" s="214"/>
      <c r="K657" s="214"/>
      <c r="L657" s="214"/>
      <c r="M657" s="214"/>
      <c r="N657" s="214"/>
      <c r="O657" s="214"/>
      <c r="P657" s="214"/>
      <c r="Q657" s="214"/>
      <c r="R657" s="214"/>
      <c r="S657" s="214"/>
      <c r="T657" s="214"/>
      <c r="U657" s="214"/>
      <c r="V657" s="344"/>
      <c r="W657" s="214"/>
      <c r="X657" s="214"/>
    </row>
    <row r="658" spans="1:24" x14ac:dyDescent="0.2">
      <c r="A658" s="214"/>
      <c r="B658" s="328"/>
      <c r="C658" s="220"/>
      <c r="D658" s="214"/>
      <c r="E658" s="214"/>
      <c r="F658" s="214"/>
      <c r="G658" s="214"/>
      <c r="H658" s="214"/>
      <c r="I658" s="214"/>
      <c r="J658" s="214"/>
      <c r="K658" s="214"/>
      <c r="L658" s="214"/>
      <c r="M658" s="214"/>
      <c r="N658" s="214"/>
      <c r="O658" s="214"/>
      <c r="P658" s="214"/>
      <c r="Q658" s="214"/>
      <c r="R658" s="214"/>
      <c r="S658" s="214"/>
      <c r="T658" s="214"/>
      <c r="U658" s="214"/>
      <c r="V658" s="344"/>
      <c r="W658" s="214"/>
      <c r="X658" s="214"/>
    </row>
    <row r="659" spans="1:24" x14ac:dyDescent="0.2">
      <c r="A659" s="214"/>
      <c r="B659" s="328"/>
      <c r="C659" s="220"/>
      <c r="D659" s="214"/>
      <c r="E659" s="214"/>
      <c r="F659" s="214"/>
      <c r="G659" s="214"/>
      <c r="H659" s="214"/>
      <c r="I659" s="214"/>
      <c r="J659" s="214"/>
      <c r="K659" s="214"/>
      <c r="L659" s="214"/>
      <c r="M659" s="214"/>
      <c r="N659" s="214"/>
      <c r="O659" s="214"/>
      <c r="P659" s="214"/>
      <c r="Q659" s="214"/>
      <c r="R659" s="214"/>
      <c r="S659" s="214"/>
      <c r="T659" s="214"/>
      <c r="U659" s="214"/>
      <c r="V659" s="344"/>
      <c r="W659" s="214"/>
      <c r="X659" s="214"/>
    </row>
    <row r="660" spans="1:24" x14ac:dyDescent="0.2">
      <c r="A660" s="214"/>
      <c r="B660" s="328"/>
      <c r="C660" s="220"/>
      <c r="D660" s="214"/>
      <c r="E660" s="214"/>
      <c r="F660" s="214"/>
      <c r="G660" s="214"/>
      <c r="H660" s="214"/>
      <c r="I660" s="214"/>
      <c r="J660" s="214"/>
      <c r="K660" s="214"/>
      <c r="L660" s="214"/>
      <c r="M660" s="214"/>
      <c r="N660" s="214"/>
      <c r="O660" s="214"/>
      <c r="P660" s="214"/>
      <c r="Q660" s="214"/>
      <c r="R660" s="214"/>
      <c r="S660" s="214"/>
      <c r="T660" s="214"/>
      <c r="U660" s="214"/>
      <c r="V660" s="344"/>
      <c r="W660" s="214"/>
      <c r="X660" s="214"/>
    </row>
    <row r="661" spans="1:24" x14ac:dyDescent="0.2">
      <c r="A661" s="214"/>
      <c r="B661" s="328"/>
      <c r="C661" s="220"/>
      <c r="D661" s="214"/>
      <c r="E661" s="214"/>
      <c r="F661" s="214"/>
      <c r="G661" s="214"/>
      <c r="H661" s="214"/>
      <c r="I661" s="214"/>
      <c r="J661" s="214"/>
      <c r="K661" s="214"/>
      <c r="L661" s="214"/>
      <c r="M661" s="214"/>
      <c r="N661" s="214"/>
      <c r="O661" s="214"/>
      <c r="P661" s="214"/>
      <c r="Q661" s="214"/>
      <c r="R661" s="214"/>
      <c r="S661" s="214"/>
      <c r="T661" s="214"/>
      <c r="U661" s="214"/>
      <c r="V661" s="344"/>
      <c r="W661" s="214"/>
      <c r="X661" s="214"/>
    </row>
    <row r="662" spans="1:24" x14ac:dyDescent="0.2">
      <c r="A662" s="214"/>
      <c r="B662" s="328"/>
      <c r="C662" s="220"/>
      <c r="D662" s="214"/>
      <c r="E662" s="214"/>
      <c r="F662" s="214"/>
      <c r="G662" s="214"/>
      <c r="H662" s="214"/>
      <c r="I662" s="214"/>
      <c r="J662" s="214"/>
      <c r="K662" s="214"/>
      <c r="L662" s="214"/>
      <c r="M662" s="214"/>
      <c r="N662" s="214"/>
      <c r="O662" s="214"/>
      <c r="P662" s="214"/>
      <c r="Q662" s="214"/>
      <c r="R662" s="214"/>
      <c r="S662" s="214"/>
      <c r="T662" s="214"/>
      <c r="U662" s="214"/>
      <c r="V662" s="344"/>
      <c r="W662" s="214"/>
      <c r="X662" s="214"/>
    </row>
    <row r="663" spans="1:24" x14ac:dyDescent="0.2">
      <c r="A663" s="214"/>
      <c r="B663" s="328"/>
      <c r="C663" s="220"/>
      <c r="D663" s="214"/>
      <c r="E663" s="214"/>
      <c r="F663" s="214"/>
      <c r="G663" s="214"/>
      <c r="H663" s="214"/>
      <c r="I663" s="214"/>
      <c r="J663" s="214"/>
      <c r="K663" s="214"/>
      <c r="L663" s="214"/>
      <c r="M663" s="214"/>
      <c r="N663" s="214"/>
      <c r="O663" s="214"/>
      <c r="P663" s="214"/>
      <c r="Q663" s="214"/>
      <c r="R663" s="214"/>
      <c r="S663" s="214"/>
      <c r="T663" s="214"/>
      <c r="U663" s="214"/>
      <c r="V663" s="344"/>
      <c r="W663" s="214"/>
      <c r="X663" s="214"/>
    </row>
    <row r="664" spans="1:24" x14ac:dyDescent="0.2">
      <c r="A664" s="214"/>
      <c r="B664" s="328"/>
      <c r="C664" s="220"/>
      <c r="D664" s="214"/>
      <c r="E664" s="214"/>
      <c r="F664" s="214"/>
      <c r="G664" s="214"/>
      <c r="H664" s="214"/>
      <c r="I664" s="214"/>
      <c r="J664" s="214"/>
      <c r="K664" s="214"/>
      <c r="L664" s="214"/>
      <c r="M664" s="214"/>
      <c r="N664" s="214"/>
      <c r="O664" s="214"/>
      <c r="P664" s="214"/>
      <c r="Q664" s="214"/>
      <c r="R664" s="214"/>
      <c r="S664" s="214"/>
      <c r="T664" s="214"/>
      <c r="U664" s="214"/>
      <c r="V664" s="344"/>
      <c r="W664" s="214"/>
      <c r="X664" s="214"/>
    </row>
    <row r="665" spans="1:24" x14ac:dyDescent="0.2">
      <c r="A665" s="214"/>
      <c r="B665" s="328"/>
      <c r="C665" s="220"/>
      <c r="D665" s="214"/>
      <c r="E665" s="214"/>
      <c r="F665" s="214"/>
      <c r="G665" s="214"/>
      <c r="H665" s="214"/>
      <c r="I665" s="214"/>
      <c r="J665" s="214"/>
      <c r="K665" s="214"/>
      <c r="L665" s="214"/>
      <c r="M665" s="214"/>
      <c r="N665" s="214"/>
      <c r="O665" s="214"/>
      <c r="P665" s="214"/>
      <c r="Q665" s="214"/>
      <c r="R665" s="214"/>
      <c r="S665" s="214"/>
      <c r="T665" s="214"/>
      <c r="U665" s="214"/>
      <c r="V665" s="344"/>
      <c r="W665" s="214"/>
      <c r="X665" s="214"/>
    </row>
    <row r="666" spans="1:24" x14ac:dyDescent="0.2">
      <c r="A666" s="214"/>
      <c r="B666" s="328"/>
      <c r="C666" s="220"/>
      <c r="D666" s="214"/>
      <c r="E666" s="214"/>
      <c r="F666" s="214"/>
      <c r="G666" s="214"/>
      <c r="H666" s="214"/>
      <c r="I666" s="214"/>
      <c r="J666" s="214"/>
      <c r="K666" s="214"/>
      <c r="L666" s="214"/>
      <c r="M666" s="214"/>
      <c r="N666" s="214"/>
      <c r="O666" s="214"/>
      <c r="P666" s="214"/>
      <c r="Q666" s="214"/>
      <c r="R666" s="214"/>
      <c r="S666" s="214"/>
      <c r="T666" s="214"/>
      <c r="U666" s="214"/>
      <c r="V666" s="344"/>
      <c r="W666" s="214"/>
      <c r="X666" s="214"/>
    </row>
    <row r="667" spans="1:24" x14ac:dyDescent="0.2">
      <c r="A667" s="214"/>
      <c r="B667" s="328"/>
      <c r="C667" s="220"/>
      <c r="D667" s="214"/>
      <c r="E667" s="214"/>
      <c r="F667" s="214"/>
      <c r="G667" s="214"/>
      <c r="H667" s="214"/>
      <c r="I667" s="214"/>
      <c r="J667" s="214"/>
      <c r="K667" s="214"/>
      <c r="L667" s="214"/>
      <c r="M667" s="214"/>
      <c r="N667" s="214"/>
      <c r="O667" s="214"/>
      <c r="P667" s="214"/>
      <c r="Q667" s="214"/>
      <c r="R667" s="214"/>
      <c r="S667" s="214"/>
      <c r="T667" s="214"/>
      <c r="U667" s="214"/>
      <c r="V667" s="344"/>
      <c r="W667" s="214"/>
      <c r="X667" s="214"/>
    </row>
    <row r="668" spans="1:24" x14ac:dyDescent="0.2">
      <c r="A668" s="214"/>
      <c r="B668" s="328"/>
      <c r="C668" s="220"/>
      <c r="D668" s="214"/>
      <c r="E668" s="214"/>
      <c r="F668" s="214"/>
      <c r="G668" s="214"/>
      <c r="H668" s="214"/>
      <c r="I668" s="214"/>
      <c r="J668" s="214"/>
      <c r="K668" s="214"/>
      <c r="L668" s="214"/>
      <c r="M668" s="214"/>
      <c r="N668" s="214"/>
      <c r="O668" s="214"/>
      <c r="P668" s="214"/>
      <c r="Q668" s="214"/>
      <c r="R668" s="214"/>
      <c r="S668" s="214"/>
      <c r="T668" s="214"/>
      <c r="U668" s="214"/>
      <c r="V668" s="344"/>
      <c r="W668" s="214"/>
      <c r="X668" s="214"/>
    </row>
    <row r="669" spans="1:24" x14ac:dyDescent="0.2">
      <c r="A669" s="214"/>
      <c r="B669" s="328"/>
      <c r="C669" s="220"/>
      <c r="D669" s="214"/>
      <c r="E669" s="214"/>
      <c r="F669" s="214"/>
      <c r="G669" s="214"/>
      <c r="H669" s="214"/>
      <c r="I669" s="214"/>
      <c r="J669" s="214"/>
      <c r="K669" s="214"/>
      <c r="L669" s="214"/>
      <c r="M669" s="214"/>
      <c r="N669" s="214"/>
      <c r="O669" s="214"/>
      <c r="P669" s="214"/>
      <c r="Q669" s="214"/>
      <c r="R669" s="214"/>
      <c r="S669" s="214"/>
      <c r="T669" s="214"/>
      <c r="U669" s="214"/>
      <c r="V669" s="344"/>
      <c r="W669" s="214"/>
      <c r="X669" s="214"/>
    </row>
    <row r="670" spans="1:24" x14ac:dyDescent="0.2">
      <c r="A670" s="214"/>
      <c r="B670" s="328"/>
      <c r="C670" s="220"/>
      <c r="D670" s="214"/>
      <c r="E670" s="214"/>
      <c r="F670" s="214"/>
      <c r="G670" s="214"/>
      <c r="H670" s="214"/>
      <c r="I670" s="214"/>
      <c r="J670" s="214"/>
      <c r="K670" s="214"/>
      <c r="L670" s="214"/>
      <c r="M670" s="214"/>
      <c r="N670" s="214"/>
      <c r="O670" s="214"/>
      <c r="P670" s="214"/>
      <c r="Q670" s="214"/>
      <c r="R670" s="214"/>
      <c r="S670" s="214"/>
      <c r="T670" s="214"/>
      <c r="U670" s="214"/>
      <c r="V670" s="344"/>
      <c r="W670" s="214"/>
      <c r="X670" s="214"/>
    </row>
    <row r="671" spans="1:24" x14ac:dyDescent="0.2">
      <c r="A671" s="214"/>
      <c r="B671" s="328"/>
      <c r="C671" s="220"/>
      <c r="D671" s="214"/>
      <c r="E671" s="214"/>
      <c r="F671" s="214"/>
      <c r="G671" s="214"/>
      <c r="H671" s="214"/>
      <c r="I671" s="214"/>
      <c r="J671" s="214"/>
      <c r="K671" s="214"/>
      <c r="L671" s="214"/>
      <c r="M671" s="214"/>
      <c r="N671" s="214"/>
      <c r="O671" s="214"/>
      <c r="P671" s="214"/>
      <c r="Q671" s="214"/>
      <c r="R671" s="214"/>
      <c r="S671" s="214"/>
      <c r="T671" s="214"/>
      <c r="U671" s="214"/>
      <c r="V671" s="344"/>
      <c r="W671" s="214"/>
      <c r="X671" s="214"/>
    </row>
    <row r="672" spans="1:24" x14ac:dyDescent="0.2">
      <c r="A672" s="214"/>
      <c r="B672" s="328"/>
      <c r="C672" s="220"/>
      <c r="D672" s="214"/>
      <c r="E672" s="214"/>
      <c r="F672" s="214"/>
      <c r="G672" s="214"/>
      <c r="H672" s="214"/>
      <c r="I672" s="214"/>
      <c r="J672" s="214"/>
      <c r="K672" s="214"/>
      <c r="L672" s="214"/>
      <c r="M672" s="214"/>
      <c r="N672" s="214"/>
      <c r="O672" s="214"/>
      <c r="P672" s="214"/>
      <c r="Q672" s="214"/>
      <c r="R672" s="214"/>
      <c r="S672" s="214"/>
      <c r="T672" s="214"/>
      <c r="U672" s="214"/>
      <c r="V672" s="344"/>
      <c r="W672" s="214"/>
      <c r="X672" s="214"/>
    </row>
    <row r="673" spans="1:24" x14ac:dyDescent="0.2">
      <c r="A673" s="214"/>
      <c r="B673" s="328"/>
      <c r="C673" s="220"/>
      <c r="D673" s="214"/>
      <c r="E673" s="214"/>
      <c r="F673" s="214"/>
      <c r="G673" s="214"/>
      <c r="H673" s="214"/>
      <c r="I673" s="214"/>
      <c r="J673" s="214"/>
      <c r="K673" s="214"/>
      <c r="L673" s="214"/>
      <c r="M673" s="214"/>
      <c r="N673" s="214"/>
      <c r="O673" s="214"/>
      <c r="P673" s="214"/>
      <c r="Q673" s="214"/>
      <c r="R673" s="214"/>
      <c r="S673" s="214"/>
      <c r="T673" s="214"/>
      <c r="U673" s="214"/>
      <c r="V673" s="344"/>
      <c r="W673" s="214"/>
      <c r="X673" s="214"/>
    </row>
    <row r="674" spans="1:24" x14ac:dyDescent="0.2">
      <c r="A674" s="214"/>
      <c r="B674" s="328"/>
      <c r="C674" s="220"/>
      <c r="D674" s="214"/>
      <c r="E674" s="214"/>
      <c r="F674" s="214"/>
      <c r="G674" s="214"/>
      <c r="H674" s="214"/>
      <c r="I674" s="214"/>
      <c r="J674" s="214"/>
      <c r="K674" s="214"/>
      <c r="L674" s="214"/>
      <c r="M674" s="214"/>
      <c r="N674" s="214"/>
      <c r="O674" s="214"/>
      <c r="P674" s="214"/>
      <c r="Q674" s="214"/>
      <c r="R674" s="214"/>
      <c r="S674" s="214"/>
      <c r="T674" s="214"/>
      <c r="U674" s="214"/>
      <c r="V674" s="344"/>
      <c r="W674" s="214"/>
      <c r="X674" s="214"/>
    </row>
    <row r="675" spans="1:24" x14ac:dyDescent="0.2">
      <c r="A675" s="214"/>
      <c r="B675" s="328"/>
      <c r="C675" s="220"/>
      <c r="D675" s="214"/>
      <c r="E675" s="214"/>
      <c r="F675" s="214"/>
      <c r="G675" s="214"/>
      <c r="H675" s="214"/>
      <c r="I675" s="214"/>
      <c r="J675" s="214"/>
      <c r="K675" s="214"/>
      <c r="L675" s="214"/>
      <c r="M675" s="214"/>
      <c r="N675" s="214"/>
      <c r="O675" s="214"/>
      <c r="P675" s="214"/>
      <c r="Q675" s="214"/>
      <c r="R675" s="214"/>
      <c r="S675" s="214"/>
      <c r="T675" s="214"/>
      <c r="U675" s="214"/>
      <c r="V675" s="344"/>
      <c r="W675" s="214"/>
      <c r="X675" s="214"/>
    </row>
    <row r="676" spans="1:24" x14ac:dyDescent="0.2">
      <c r="A676" s="214"/>
      <c r="B676" s="328"/>
      <c r="C676" s="220"/>
      <c r="D676" s="214"/>
      <c r="E676" s="214"/>
      <c r="F676" s="214"/>
      <c r="G676" s="214"/>
      <c r="H676" s="214"/>
      <c r="I676" s="214"/>
      <c r="J676" s="214"/>
      <c r="K676" s="214"/>
      <c r="L676" s="214"/>
      <c r="M676" s="214"/>
      <c r="N676" s="214"/>
      <c r="O676" s="214"/>
      <c r="P676" s="214"/>
      <c r="Q676" s="214"/>
      <c r="R676" s="214"/>
      <c r="S676" s="214"/>
      <c r="T676" s="214"/>
      <c r="U676" s="214"/>
      <c r="V676" s="344"/>
      <c r="W676" s="214"/>
      <c r="X676" s="214"/>
    </row>
    <row r="677" spans="1:24" x14ac:dyDescent="0.2">
      <c r="A677" s="214"/>
      <c r="B677" s="328"/>
      <c r="C677" s="220"/>
      <c r="D677" s="214"/>
      <c r="E677" s="214"/>
      <c r="F677" s="214"/>
      <c r="G677" s="214"/>
      <c r="H677" s="214"/>
      <c r="I677" s="214"/>
      <c r="J677" s="214"/>
      <c r="K677" s="214"/>
      <c r="L677" s="214"/>
      <c r="M677" s="214"/>
      <c r="N677" s="214"/>
      <c r="O677" s="214"/>
      <c r="P677" s="214"/>
      <c r="Q677" s="214"/>
      <c r="R677" s="214"/>
      <c r="S677" s="214"/>
      <c r="T677" s="214"/>
      <c r="U677" s="214"/>
      <c r="V677" s="344"/>
      <c r="W677" s="214"/>
      <c r="X677" s="214"/>
    </row>
    <row r="678" spans="1:24" x14ac:dyDescent="0.2">
      <c r="A678" s="214"/>
      <c r="B678" s="328"/>
      <c r="C678" s="220"/>
      <c r="D678" s="214"/>
      <c r="E678" s="214"/>
      <c r="F678" s="214"/>
      <c r="G678" s="214"/>
      <c r="H678" s="214"/>
      <c r="I678" s="214"/>
      <c r="J678" s="214"/>
      <c r="K678" s="214"/>
      <c r="L678" s="214"/>
      <c r="M678" s="214"/>
      <c r="N678" s="214"/>
      <c r="O678" s="214"/>
      <c r="P678" s="214"/>
      <c r="Q678" s="214"/>
      <c r="R678" s="214"/>
      <c r="S678" s="214"/>
      <c r="T678" s="214"/>
      <c r="U678" s="214"/>
      <c r="V678" s="344"/>
      <c r="W678" s="214"/>
      <c r="X678" s="214"/>
    </row>
    <row r="679" spans="1:24" x14ac:dyDescent="0.2">
      <c r="A679" s="214"/>
      <c r="B679" s="328"/>
      <c r="C679" s="220"/>
      <c r="D679" s="214"/>
      <c r="E679" s="214"/>
      <c r="F679" s="214"/>
      <c r="G679" s="214"/>
      <c r="H679" s="214"/>
      <c r="I679" s="214"/>
      <c r="J679" s="214"/>
      <c r="K679" s="214"/>
      <c r="L679" s="214"/>
      <c r="M679" s="214"/>
      <c r="N679" s="214"/>
      <c r="O679" s="214"/>
      <c r="P679" s="214"/>
      <c r="Q679" s="214"/>
      <c r="R679" s="214"/>
      <c r="S679" s="214"/>
      <c r="T679" s="214"/>
      <c r="U679" s="214"/>
      <c r="V679" s="344"/>
      <c r="W679" s="214"/>
      <c r="X679" s="214"/>
    </row>
    <row r="680" spans="1:24" x14ac:dyDescent="0.2">
      <c r="A680" s="214"/>
      <c r="B680" s="328"/>
      <c r="C680" s="220"/>
      <c r="D680" s="214"/>
      <c r="E680" s="214"/>
      <c r="F680" s="214"/>
      <c r="G680" s="214"/>
      <c r="H680" s="214"/>
      <c r="I680" s="214"/>
      <c r="J680" s="214"/>
      <c r="K680" s="214"/>
      <c r="L680" s="214"/>
      <c r="M680" s="214"/>
      <c r="N680" s="214"/>
      <c r="O680" s="214"/>
      <c r="P680" s="214"/>
      <c r="Q680" s="214"/>
      <c r="R680" s="214"/>
      <c r="S680" s="214"/>
      <c r="T680" s="214"/>
      <c r="U680" s="214"/>
      <c r="V680" s="344"/>
      <c r="W680" s="214"/>
      <c r="X680" s="214"/>
    </row>
    <row r="681" spans="1:24" x14ac:dyDescent="0.2">
      <c r="A681" s="214"/>
      <c r="B681" s="328"/>
      <c r="C681" s="220"/>
      <c r="D681" s="214"/>
      <c r="E681" s="214"/>
      <c r="F681" s="214"/>
      <c r="G681" s="214"/>
      <c r="H681" s="214"/>
      <c r="I681" s="214"/>
      <c r="J681" s="214"/>
      <c r="K681" s="214"/>
      <c r="L681" s="214"/>
      <c r="M681" s="214"/>
      <c r="N681" s="214"/>
      <c r="O681" s="214"/>
      <c r="P681" s="214"/>
      <c r="Q681" s="214"/>
      <c r="R681" s="214"/>
      <c r="S681" s="214"/>
      <c r="T681" s="214"/>
      <c r="U681" s="214"/>
      <c r="V681" s="344"/>
      <c r="W681" s="214"/>
      <c r="X681" s="214"/>
    </row>
    <row r="682" spans="1:24" x14ac:dyDescent="0.2">
      <c r="A682" s="214"/>
      <c r="B682" s="328"/>
      <c r="C682" s="220"/>
      <c r="D682" s="214"/>
      <c r="E682" s="214"/>
      <c r="F682" s="214"/>
      <c r="G682" s="214"/>
      <c r="H682" s="214"/>
      <c r="I682" s="214"/>
      <c r="J682" s="214"/>
      <c r="K682" s="214"/>
      <c r="L682" s="214"/>
      <c r="M682" s="214"/>
      <c r="N682" s="214"/>
      <c r="O682" s="214"/>
      <c r="P682" s="214"/>
      <c r="Q682" s="214"/>
      <c r="R682" s="214"/>
      <c r="S682" s="214"/>
      <c r="T682" s="214"/>
      <c r="U682" s="214"/>
      <c r="V682" s="344"/>
      <c r="W682" s="214"/>
      <c r="X682" s="214"/>
    </row>
    <row r="683" spans="1:24" x14ac:dyDescent="0.2">
      <c r="A683" s="214"/>
      <c r="B683" s="328"/>
      <c r="C683" s="220"/>
      <c r="D683" s="214"/>
      <c r="E683" s="214"/>
      <c r="F683" s="214"/>
      <c r="G683" s="214"/>
      <c r="H683" s="214"/>
      <c r="I683" s="214"/>
      <c r="J683" s="214"/>
      <c r="K683" s="214"/>
      <c r="L683" s="214"/>
      <c r="M683" s="214"/>
      <c r="N683" s="214"/>
      <c r="O683" s="214"/>
      <c r="P683" s="214"/>
      <c r="Q683" s="214"/>
      <c r="R683" s="214"/>
      <c r="S683" s="214"/>
      <c r="T683" s="214"/>
      <c r="U683" s="214"/>
      <c r="V683" s="344"/>
      <c r="W683" s="214"/>
      <c r="X683" s="214"/>
    </row>
    <row r="684" spans="1:24" x14ac:dyDescent="0.2">
      <c r="A684" s="214"/>
      <c r="B684" s="328"/>
      <c r="C684" s="220"/>
      <c r="D684" s="214"/>
      <c r="E684" s="214"/>
      <c r="F684" s="214"/>
      <c r="G684" s="214"/>
      <c r="H684" s="214"/>
      <c r="I684" s="214"/>
      <c r="J684" s="214"/>
      <c r="K684" s="214"/>
      <c r="L684" s="214"/>
      <c r="M684" s="214"/>
      <c r="N684" s="214"/>
      <c r="O684" s="214"/>
      <c r="P684" s="214"/>
      <c r="Q684" s="214"/>
      <c r="R684" s="214"/>
      <c r="S684" s="214"/>
      <c r="T684" s="214"/>
      <c r="U684" s="214"/>
      <c r="V684" s="344"/>
      <c r="W684" s="214"/>
      <c r="X684" s="214"/>
    </row>
    <row r="685" spans="1:24" x14ac:dyDescent="0.2">
      <c r="A685" s="214"/>
      <c r="B685" s="328"/>
      <c r="C685" s="220"/>
      <c r="D685" s="214"/>
      <c r="E685" s="214"/>
      <c r="F685" s="214"/>
      <c r="G685" s="214"/>
      <c r="H685" s="214"/>
      <c r="I685" s="214"/>
      <c r="J685" s="214"/>
      <c r="K685" s="214"/>
      <c r="L685" s="214"/>
      <c r="M685" s="214"/>
      <c r="N685" s="214"/>
      <c r="O685" s="214"/>
      <c r="P685" s="214"/>
      <c r="Q685" s="214"/>
      <c r="R685" s="214"/>
      <c r="S685" s="214"/>
      <c r="T685" s="214"/>
      <c r="U685" s="214"/>
      <c r="V685" s="344"/>
      <c r="W685" s="214"/>
      <c r="X685" s="214"/>
    </row>
    <row r="686" spans="1:24" x14ac:dyDescent="0.2">
      <c r="A686" s="214"/>
      <c r="B686" s="328"/>
      <c r="C686" s="220"/>
      <c r="D686" s="214"/>
      <c r="E686" s="214"/>
      <c r="F686" s="214"/>
      <c r="G686" s="214"/>
      <c r="H686" s="214"/>
      <c r="I686" s="214"/>
      <c r="J686" s="214"/>
      <c r="K686" s="214"/>
      <c r="L686" s="214"/>
      <c r="M686" s="214"/>
      <c r="N686" s="214"/>
      <c r="O686" s="214"/>
      <c r="P686" s="214"/>
      <c r="Q686" s="214"/>
      <c r="R686" s="214"/>
      <c r="S686" s="214"/>
      <c r="T686" s="214"/>
      <c r="U686" s="214"/>
      <c r="V686" s="344"/>
      <c r="W686" s="214"/>
      <c r="X686" s="214"/>
    </row>
    <row r="687" spans="1:24" x14ac:dyDescent="0.2">
      <c r="A687" s="214"/>
      <c r="B687" s="328"/>
      <c r="C687" s="220"/>
      <c r="D687" s="214"/>
      <c r="E687" s="214"/>
      <c r="F687" s="214"/>
      <c r="G687" s="214"/>
      <c r="H687" s="214"/>
      <c r="I687" s="214"/>
      <c r="J687" s="214"/>
      <c r="K687" s="214"/>
      <c r="L687" s="214"/>
      <c r="M687" s="214"/>
      <c r="N687" s="214"/>
      <c r="O687" s="214"/>
      <c r="P687" s="214"/>
      <c r="Q687" s="214"/>
      <c r="R687" s="214"/>
      <c r="S687" s="214"/>
      <c r="T687" s="214"/>
      <c r="U687" s="214"/>
      <c r="V687" s="344"/>
      <c r="W687" s="214"/>
      <c r="X687" s="214"/>
    </row>
    <row r="688" spans="1:24" x14ac:dyDescent="0.2">
      <c r="A688" s="214"/>
      <c r="B688" s="328"/>
      <c r="C688" s="220"/>
      <c r="D688" s="214"/>
      <c r="E688" s="214"/>
      <c r="F688" s="214"/>
      <c r="G688" s="214"/>
      <c r="H688" s="214"/>
      <c r="I688" s="214"/>
      <c r="J688" s="214"/>
      <c r="K688" s="214"/>
      <c r="L688" s="214"/>
      <c r="M688" s="214"/>
      <c r="N688" s="214"/>
      <c r="O688" s="214"/>
      <c r="P688" s="214"/>
      <c r="Q688" s="214"/>
      <c r="R688" s="214"/>
      <c r="S688" s="214"/>
      <c r="T688" s="214"/>
      <c r="U688" s="214"/>
      <c r="V688" s="344"/>
      <c r="W688" s="214"/>
      <c r="X688" s="214"/>
    </row>
    <row r="689" spans="1:24" x14ac:dyDescent="0.2">
      <c r="A689" s="214"/>
      <c r="B689" s="328"/>
      <c r="C689" s="220"/>
      <c r="D689" s="214"/>
      <c r="E689" s="214"/>
      <c r="F689" s="214"/>
      <c r="G689" s="214"/>
      <c r="H689" s="214"/>
      <c r="I689" s="214"/>
      <c r="J689" s="214"/>
      <c r="K689" s="214"/>
      <c r="L689" s="214"/>
      <c r="M689" s="214"/>
      <c r="N689" s="214"/>
      <c r="O689" s="214"/>
      <c r="P689" s="214"/>
      <c r="Q689" s="214"/>
      <c r="R689" s="214"/>
      <c r="S689" s="214"/>
      <c r="T689" s="214"/>
      <c r="U689" s="214"/>
      <c r="V689" s="344"/>
      <c r="W689" s="214"/>
      <c r="X689" s="214"/>
    </row>
    <row r="690" spans="1:24" x14ac:dyDescent="0.2">
      <c r="A690" s="214"/>
      <c r="B690" s="328"/>
      <c r="C690" s="220"/>
      <c r="D690" s="214"/>
      <c r="E690" s="214"/>
      <c r="F690" s="214"/>
      <c r="G690" s="214"/>
      <c r="H690" s="214"/>
      <c r="I690" s="214"/>
      <c r="J690" s="214"/>
      <c r="K690" s="214"/>
      <c r="L690" s="214"/>
      <c r="M690" s="214"/>
      <c r="N690" s="214"/>
      <c r="O690" s="214"/>
      <c r="P690" s="214"/>
      <c r="Q690" s="214"/>
      <c r="R690" s="214"/>
      <c r="S690" s="214"/>
      <c r="T690" s="214"/>
      <c r="U690" s="214"/>
      <c r="V690" s="344"/>
      <c r="W690" s="214"/>
      <c r="X690" s="214"/>
    </row>
    <row r="691" spans="1:24" x14ac:dyDescent="0.2">
      <c r="A691" s="214"/>
      <c r="B691" s="328"/>
      <c r="C691" s="220"/>
      <c r="D691" s="214"/>
      <c r="E691" s="214"/>
      <c r="F691" s="214"/>
      <c r="G691" s="214"/>
      <c r="H691" s="214"/>
      <c r="I691" s="214"/>
      <c r="J691" s="214"/>
      <c r="K691" s="214"/>
      <c r="L691" s="214"/>
      <c r="M691" s="214"/>
      <c r="N691" s="214"/>
      <c r="O691" s="214"/>
      <c r="P691" s="214"/>
      <c r="Q691" s="214"/>
      <c r="R691" s="214"/>
      <c r="S691" s="214"/>
      <c r="T691" s="214"/>
      <c r="U691" s="214"/>
      <c r="V691" s="344"/>
      <c r="W691" s="214"/>
      <c r="X691" s="214"/>
    </row>
    <row r="692" spans="1:24" x14ac:dyDescent="0.2">
      <c r="A692" s="214"/>
      <c r="B692" s="328"/>
      <c r="C692" s="220"/>
      <c r="D692" s="214"/>
      <c r="E692" s="214"/>
      <c r="F692" s="214"/>
      <c r="G692" s="214"/>
      <c r="H692" s="214"/>
      <c r="I692" s="214"/>
      <c r="J692" s="214"/>
      <c r="K692" s="214"/>
      <c r="L692" s="214"/>
      <c r="M692" s="214"/>
      <c r="N692" s="214"/>
      <c r="O692" s="214"/>
      <c r="P692" s="214"/>
      <c r="Q692" s="214"/>
      <c r="R692" s="214"/>
      <c r="S692" s="214"/>
      <c r="T692" s="214"/>
      <c r="U692" s="214"/>
      <c r="V692" s="344"/>
      <c r="W692" s="214"/>
      <c r="X692" s="214"/>
    </row>
    <row r="693" spans="1:24" x14ac:dyDescent="0.2">
      <c r="A693" s="214"/>
      <c r="B693" s="328"/>
      <c r="C693" s="220"/>
      <c r="D693" s="214"/>
      <c r="E693" s="214"/>
      <c r="F693" s="214"/>
      <c r="G693" s="214"/>
      <c r="H693" s="214"/>
      <c r="I693" s="214"/>
      <c r="J693" s="214"/>
      <c r="K693" s="214"/>
      <c r="L693" s="214"/>
      <c r="M693" s="214"/>
      <c r="N693" s="214"/>
      <c r="O693" s="214"/>
      <c r="P693" s="214"/>
      <c r="Q693" s="214"/>
      <c r="R693" s="214"/>
      <c r="S693" s="214"/>
      <c r="T693" s="214"/>
      <c r="U693" s="214"/>
      <c r="V693" s="344"/>
      <c r="W693" s="214"/>
      <c r="X693" s="214"/>
    </row>
    <row r="694" spans="1:24" x14ac:dyDescent="0.2">
      <c r="A694" s="214"/>
      <c r="B694" s="328"/>
      <c r="C694" s="220"/>
      <c r="D694" s="214"/>
      <c r="E694" s="214"/>
      <c r="F694" s="214"/>
      <c r="G694" s="214"/>
      <c r="H694" s="214"/>
      <c r="I694" s="214"/>
      <c r="J694" s="214"/>
      <c r="K694" s="214"/>
      <c r="L694" s="214"/>
      <c r="M694" s="214"/>
      <c r="N694" s="214"/>
      <c r="O694" s="214"/>
      <c r="P694" s="214"/>
      <c r="Q694" s="214"/>
      <c r="R694" s="214"/>
      <c r="S694" s="214"/>
      <c r="T694" s="214"/>
      <c r="U694" s="214"/>
      <c r="V694" s="344"/>
      <c r="W694" s="214"/>
      <c r="X694" s="214"/>
    </row>
    <row r="695" spans="1:24" x14ac:dyDescent="0.2">
      <c r="A695" s="214"/>
      <c r="B695" s="328"/>
      <c r="C695" s="220"/>
      <c r="D695" s="214"/>
      <c r="E695" s="214"/>
      <c r="F695" s="214"/>
      <c r="G695" s="214"/>
      <c r="H695" s="214"/>
      <c r="I695" s="214"/>
      <c r="J695" s="214"/>
      <c r="K695" s="214"/>
      <c r="L695" s="214"/>
      <c r="M695" s="214"/>
      <c r="N695" s="214"/>
      <c r="O695" s="214"/>
      <c r="P695" s="214"/>
      <c r="Q695" s="214"/>
      <c r="R695" s="214"/>
      <c r="S695" s="214"/>
      <c r="T695" s="214"/>
      <c r="U695" s="214"/>
      <c r="V695" s="344"/>
      <c r="W695" s="214"/>
      <c r="X695" s="214"/>
    </row>
    <row r="696" spans="1:24" x14ac:dyDescent="0.2">
      <c r="A696" s="214"/>
      <c r="B696" s="328"/>
      <c r="C696" s="220"/>
      <c r="D696" s="214"/>
      <c r="E696" s="214"/>
      <c r="F696" s="214"/>
      <c r="G696" s="214"/>
      <c r="H696" s="214"/>
      <c r="I696" s="214"/>
      <c r="J696" s="214"/>
      <c r="K696" s="214"/>
      <c r="L696" s="214"/>
      <c r="M696" s="214"/>
      <c r="N696" s="214"/>
      <c r="O696" s="214"/>
      <c r="P696" s="214"/>
      <c r="Q696" s="214"/>
      <c r="R696" s="214"/>
      <c r="S696" s="214"/>
      <c r="T696" s="214"/>
      <c r="U696" s="214"/>
      <c r="V696" s="344"/>
      <c r="W696" s="214"/>
      <c r="X696" s="214"/>
    </row>
    <row r="697" spans="1:24" x14ac:dyDescent="0.2">
      <c r="A697" s="214"/>
      <c r="B697" s="328"/>
      <c r="C697" s="220"/>
      <c r="D697" s="214"/>
      <c r="E697" s="214"/>
      <c r="F697" s="214"/>
      <c r="G697" s="214"/>
      <c r="H697" s="214"/>
      <c r="I697" s="214"/>
      <c r="J697" s="214"/>
      <c r="K697" s="214"/>
      <c r="L697" s="214"/>
      <c r="M697" s="214"/>
      <c r="N697" s="214"/>
      <c r="O697" s="214"/>
      <c r="P697" s="214"/>
      <c r="Q697" s="214"/>
      <c r="R697" s="214"/>
      <c r="S697" s="214"/>
      <c r="T697" s="214"/>
      <c r="U697" s="214"/>
      <c r="V697" s="344"/>
      <c r="W697" s="214"/>
      <c r="X697" s="214"/>
    </row>
    <row r="698" spans="1:24" x14ac:dyDescent="0.2">
      <c r="A698" s="214"/>
      <c r="B698" s="328"/>
      <c r="C698" s="220"/>
      <c r="D698" s="214"/>
      <c r="E698" s="214"/>
      <c r="F698" s="214"/>
      <c r="G698" s="214"/>
      <c r="H698" s="214"/>
      <c r="I698" s="214"/>
      <c r="J698" s="214"/>
      <c r="K698" s="214"/>
      <c r="L698" s="214"/>
      <c r="M698" s="214"/>
      <c r="N698" s="214"/>
      <c r="O698" s="214"/>
      <c r="P698" s="214"/>
      <c r="Q698" s="214"/>
      <c r="R698" s="214"/>
      <c r="S698" s="214"/>
      <c r="T698" s="214"/>
      <c r="U698" s="214"/>
      <c r="V698" s="344"/>
      <c r="W698" s="214"/>
      <c r="X698" s="214"/>
    </row>
    <row r="699" spans="1:24" x14ac:dyDescent="0.2">
      <c r="A699" s="214"/>
      <c r="B699" s="328"/>
      <c r="C699" s="220"/>
      <c r="D699" s="214"/>
      <c r="E699" s="214"/>
      <c r="F699" s="214"/>
      <c r="G699" s="214"/>
      <c r="H699" s="214"/>
      <c r="I699" s="214"/>
      <c r="J699" s="214"/>
      <c r="K699" s="214"/>
      <c r="L699" s="214"/>
      <c r="M699" s="214"/>
      <c r="N699" s="214"/>
      <c r="O699" s="214"/>
      <c r="P699" s="214"/>
      <c r="Q699" s="214"/>
      <c r="R699" s="214"/>
      <c r="S699" s="214"/>
      <c r="T699" s="214"/>
      <c r="U699" s="214"/>
      <c r="V699" s="344"/>
      <c r="W699" s="214"/>
      <c r="X699" s="214"/>
    </row>
    <row r="700" spans="1:24" x14ac:dyDescent="0.2">
      <c r="A700" s="214"/>
      <c r="B700" s="328"/>
      <c r="C700" s="220"/>
      <c r="D700" s="214"/>
      <c r="E700" s="214"/>
      <c r="F700" s="214"/>
      <c r="G700" s="214"/>
      <c r="H700" s="214"/>
      <c r="I700" s="214"/>
      <c r="J700" s="214"/>
      <c r="K700" s="214"/>
      <c r="L700" s="214"/>
      <c r="M700" s="214"/>
      <c r="N700" s="214"/>
      <c r="O700" s="214"/>
      <c r="P700" s="214"/>
      <c r="Q700" s="214"/>
      <c r="R700" s="214"/>
      <c r="S700" s="214"/>
      <c r="T700" s="214"/>
      <c r="U700" s="214"/>
      <c r="V700" s="344"/>
      <c r="W700" s="214"/>
      <c r="X700" s="214"/>
    </row>
    <row r="701" spans="1:24" x14ac:dyDescent="0.2">
      <c r="A701" s="214"/>
      <c r="B701" s="328"/>
      <c r="C701" s="220"/>
      <c r="D701" s="214"/>
      <c r="E701" s="214"/>
      <c r="F701" s="214"/>
      <c r="G701" s="214"/>
      <c r="H701" s="214"/>
      <c r="I701" s="214"/>
      <c r="J701" s="214"/>
      <c r="K701" s="214"/>
      <c r="L701" s="214"/>
      <c r="M701" s="214"/>
      <c r="N701" s="214"/>
      <c r="O701" s="214"/>
      <c r="P701" s="214"/>
      <c r="Q701" s="214"/>
      <c r="R701" s="214"/>
      <c r="S701" s="214"/>
      <c r="T701" s="214"/>
      <c r="U701" s="214"/>
      <c r="V701" s="344"/>
      <c r="W701" s="214"/>
      <c r="X701" s="214"/>
    </row>
    <row r="702" spans="1:24" x14ac:dyDescent="0.2">
      <c r="A702" s="214"/>
      <c r="B702" s="328"/>
      <c r="C702" s="220"/>
      <c r="D702" s="214"/>
      <c r="E702" s="214"/>
      <c r="F702" s="214"/>
      <c r="G702" s="214"/>
      <c r="H702" s="214"/>
      <c r="I702" s="214"/>
      <c r="J702" s="214"/>
      <c r="K702" s="214"/>
      <c r="L702" s="214"/>
      <c r="M702" s="214"/>
      <c r="N702" s="214"/>
      <c r="O702" s="214"/>
      <c r="P702" s="214"/>
      <c r="Q702" s="214"/>
      <c r="R702" s="214"/>
      <c r="S702" s="214"/>
      <c r="T702" s="214"/>
      <c r="U702" s="214"/>
      <c r="V702" s="344"/>
      <c r="W702" s="214"/>
      <c r="X702" s="214"/>
    </row>
    <row r="703" spans="1:24" x14ac:dyDescent="0.2">
      <c r="A703" s="214"/>
      <c r="B703" s="328"/>
      <c r="C703" s="220"/>
      <c r="D703" s="214"/>
      <c r="E703" s="214"/>
      <c r="F703" s="214"/>
      <c r="G703" s="214"/>
      <c r="H703" s="214"/>
      <c r="I703" s="214"/>
      <c r="J703" s="214"/>
      <c r="K703" s="214"/>
      <c r="L703" s="214"/>
      <c r="M703" s="214"/>
      <c r="N703" s="214"/>
      <c r="O703" s="214"/>
      <c r="P703" s="214"/>
      <c r="Q703" s="214"/>
      <c r="R703" s="214"/>
      <c r="S703" s="214"/>
      <c r="T703" s="214"/>
      <c r="U703" s="214"/>
      <c r="V703" s="344"/>
      <c r="W703" s="214"/>
      <c r="X703" s="214"/>
    </row>
    <row r="704" spans="1:24" x14ac:dyDescent="0.2">
      <c r="A704" s="214"/>
      <c r="B704" s="328"/>
      <c r="C704" s="220"/>
      <c r="D704" s="214"/>
      <c r="E704" s="214"/>
      <c r="F704" s="214"/>
      <c r="G704" s="214"/>
      <c r="H704" s="214"/>
      <c r="I704" s="214"/>
      <c r="J704" s="214"/>
      <c r="K704" s="214"/>
      <c r="L704" s="214"/>
      <c r="M704" s="214"/>
      <c r="N704" s="214"/>
      <c r="O704" s="214"/>
      <c r="P704" s="214"/>
      <c r="Q704" s="214"/>
      <c r="R704" s="214"/>
      <c r="S704" s="214"/>
      <c r="T704" s="214"/>
      <c r="U704" s="214"/>
      <c r="V704" s="344"/>
      <c r="W704" s="214"/>
      <c r="X704" s="214"/>
    </row>
    <row r="705" spans="1:24" x14ac:dyDescent="0.2">
      <c r="A705" s="214"/>
      <c r="B705" s="328"/>
      <c r="C705" s="220"/>
      <c r="D705" s="214"/>
      <c r="E705" s="214"/>
      <c r="F705" s="214"/>
      <c r="G705" s="214"/>
      <c r="H705" s="214"/>
      <c r="I705" s="214"/>
      <c r="J705" s="214"/>
      <c r="K705" s="214"/>
      <c r="L705" s="214"/>
      <c r="M705" s="214"/>
      <c r="N705" s="214"/>
      <c r="O705" s="214"/>
      <c r="P705" s="214"/>
      <c r="Q705" s="214"/>
      <c r="R705" s="214"/>
      <c r="S705" s="214"/>
      <c r="T705" s="214"/>
      <c r="U705" s="214"/>
      <c r="V705" s="344"/>
      <c r="W705" s="214"/>
      <c r="X705" s="214"/>
    </row>
    <row r="706" spans="1:24" x14ac:dyDescent="0.2">
      <c r="A706" s="214"/>
      <c r="B706" s="328"/>
      <c r="C706" s="220"/>
      <c r="D706" s="214"/>
      <c r="E706" s="214"/>
      <c r="F706" s="214"/>
      <c r="G706" s="214"/>
      <c r="H706" s="214"/>
      <c r="I706" s="214"/>
      <c r="J706" s="214"/>
      <c r="K706" s="214"/>
      <c r="L706" s="214"/>
      <c r="M706" s="214"/>
      <c r="N706" s="214"/>
      <c r="O706" s="214"/>
      <c r="P706" s="214"/>
      <c r="Q706" s="214"/>
      <c r="R706" s="214"/>
      <c r="S706" s="214"/>
      <c r="T706" s="214"/>
      <c r="U706" s="214"/>
      <c r="V706" s="344"/>
      <c r="W706" s="214"/>
      <c r="X706" s="214"/>
    </row>
    <row r="707" spans="1:24" x14ac:dyDescent="0.2">
      <c r="A707" s="214"/>
      <c r="B707" s="328"/>
      <c r="C707" s="220"/>
      <c r="D707" s="214"/>
      <c r="E707" s="214"/>
      <c r="F707" s="214"/>
      <c r="G707" s="214"/>
      <c r="H707" s="214"/>
      <c r="I707" s="214"/>
      <c r="J707" s="214"/>
      <c r="K707" s="214"/>
      <c r="L707" s="214"/>
      <c r="M707" s="214"/>
      <c r="N707" s="214"/>
      <c r="O707" s="214"/>
      <c r="P707" s="214"/>
      <c r="Q707" s="214"/>
      <c r="R707" s="214"/>
      <c r="S707" s="214"/>
      <c r="T707" s="214"/>
      <c r="U707" s="214"/>
      <c r="V707" s="344"/>
      <c r="W707" s="214"/>
      <c r="X707" s="214"/>
    </row>
    <row r="708" spans="1:24" x14ac:dyDescent="0.2">
      <c r="A708" s="214"/>
      <c r="B708" s="328"/>
      <c r="C708" s="220"/>
      <c r="D708" s="214"/>
      <c r="E708" s="214"/>
      <c r="F708" s="214"/>
      <c r="G708" s="214"/>
      <c r="H708" s="214"/>
      <c r="I708" s="214"/>
      <c r="J708" s="214"/>
      <c r="K708" s="214"/>
      <c r="L708" s="214"/>
      <c r="M708" s="214"/>
      <c r="N708" s="214"/>
      <c r="O708" s="214"/>
      <c r="P708" s="214"/>
      <c r="Q708" s="214"/>
      <c r="R708" s="214"/>
      <c r="S708" s="214"/>
      <c r="T708" s="214"/>
      <c r="U708" s="214"/>
      <c r="V708" s="344"/>
      <c r="W708" s="214"/>
      <c r="X708" s="214"/>
    </row>
    <row r="709" spans="1:24" x14ac:dyDescent="0.2">
      <c r="A709" s="214"/>
      <c r="B709" s="328"/>
      <c r="C709" s="220"/>
      <c r="D709" s="214"/>
      <c r="E709" s="214"/>
      <c r="F709" s="214"/>
      <c r="G709" s="214"/>
      <c r="H709" s="214"/>
      <c r="I709" s="214"/>
      <c r="J709" s="214"/>
      <c r="K709" s="214"/>
      <c r="L709" s="214"/>
      <c r="M709" s="214"/>
      <c r="N709" s="214"/>
      <c r="O709" s="214"/>
      <c r="P709" s="214"/>
      <c r="Q709" s="214"/>
      <c r="R709" s="214"/>
      <c r="S709" s="214"/>
      <c r="T709" s="214"/>
      <c r="U709" s="214"/>
      <c r="V709" s="344"/>
      <c r="W709" s="214"/>
      <c r="X709" s="214"/>
    </row>
    <row r="710" spans="1:24" x14ac:dyDescent="0.2">
      <c r="A710" s="214"/>
      <c r="B710" s="328"/>
      <c r="C710" s="220"/>
      <c r="D710" s="214"/>
      <c r="E710" s="214"/>
      <c r="F710" s="214"/>
      <c r="G710" s="214"/>
      <c r="H710" s="214"/>
      <c r="I710" s="214"/>
      <c r="J710" s="214"/>
      <c r="K710" s="214"/>
      <c r="L710" s="214"/>
      <c r="M710" s="214"/>
      <c r="N710" s="214"/>
      <c r="O710" s="214"/>
      <c r="P710" s="214"/>
      <c r="Q710" s="214"/>
      <c r="R710" s="214"/>
      <c r="S710" s="214"/>
      <c r="T710" s="214"/>
      <c r="U710" s="214"/>
      <c r="V710" s="344"/>
      <c r="W710" s="214"/>
      <c r="X710" s="214"/>
    </row>
    <row r="711" spans="1:24" x14ac:dyDescent="0.2">
      <c r="A711" s="214"/>
      <c r="B711" s="328"/>
      <c r="C711" s="220"/>
      <c r="D711" s="214"/>
      <c r="E711" s="214"/>
      <c r="F711" s="214"/>
      <c r="G711" s="214"/>
      <c r="H711" s="214"/>
      <c r="I711" s="214"/>
      <c r="J711" s="214"/>
      <c r="K711" s="214"/>
      <c r="L711" s="214"/>
      <c r="M711" s="214"/>
      <c r="N711" s="214"/>
      <c r="O711" s="214"/>
      <c r="P711" s="214"/>
      <c r="Q711" s="214"/>
      <c r="R711" s="214"/>
      <c r="S711" s="214"/>
      <c r="T711" s="214"/>
      <c r="U711" s="214"/>
      <c r="V711" s="344"/>
      <c r="W711" s="214"/>
      <c r="X711" s="214"/>
    </row>
    <row r="712" spans="1:24" x14ac:dyDescent="0.2">
      <c r="A712" s="214"/>
      <c r="B712" s="328"/>
      <c r="C712" s="220"/>
      <c r="D712" s="214"/>
      <c r="E712" s="214"/>
      <c r="F712" s="214"/>
      <c r="G712" s="214"/>
      <c r="H712" s="214"/>
      <c r="I712" s="214"/>
      <c r="J712" s="214"/>
      <c r="K712" s="214"/>
      <c r="L712" s="214"/>
      <c r="M712" s="214"/>
      <c r="N712" s="214"/>
      <c r="O712" s="214"/>
      <c r="P712" s="214"/>
      <c r="Q712" s="214"/>
      <c r="R712" s="214"/>
      <c r="S712" s="214"/>
      <c r="T712" s="214"/>
      <c r="U712" s="214"/>
      <c r="V712" s="344"/>
      <c r="W712" s="214"/>
      <c r="X712" s="214"/>
    </row>
    <row r="713" spans="1:24" x14ac:dyDescent="0.2">
      <c r="A713" s="214"/>
      <c r="B713" s="328"/>
      <c r="C713" s="220"/>
      <c r="D713" s="214"/>
      <c r="E713" s="214"/>
      <c r="F713" s="214"/>
      <c r="G713" s="214"/>
      <c r="H713" s="214"/>
      <c r="I713" s="214"/>
      <c r="J713" s="214"/>
      <c r="K713" s="214"/>
      <c r="L713" s="214"/>
      <c r="M713" s="214"/>
      <c r="N713" s="214"/>
      <c r="O713" s="214"/>
      <c r="P713" s="214"/>
      <c r="Q713" s="214"/>
      <c r="R713" s="214"/>
      <c r="S713" s="214"/>
      <c r="T713" s="214"/>
      <c r="U713" s="214"/>
      <c r="V713" s="344"/>
      <c r="W713" s="214"/>
      <c r="X713" s="214"/>
    </row>
    <row r="714" spans="1:24" x14ac:dyDescent="0.2">
      <c r="A714" s="214"/>
      <c r="B714" s="328"/>
      <c r="C714" s="220"/>
      <c r="D714" s="214"/>
      <c r="E714" s="214"/>
      <c r="F714" s="214"/>
      <c r="G714" s="214"/>
      <c r="H714" s="214"/>
      <c r="I714" s="214"/>
      <c r="J714" s="214"/>
      <c r="K714" s="214"/>
      <c r="L714" s="214"/>
      <c r="M714" s="214"/>
      <c r="N714" s="214"/>
      <c r="O714" s="214"/>
      <c r="P714" s="214"/>
      <c r="Q714" s="214"/>
      <c r="R714" s="214"/>
      <c r="S714" s="214"/>
      <c r="T714" s="214"/>
      <c r="U714" s="214"/>
      <c r="V714" s="344"/>
      <c r="W714" s="214"/>
      <c r="X714" s="214"/>
    </row>
    <row r="715" spans="1:24" x14ac:dyDescent="0.2">
      <c r="A715" s="214"/>
      <c r="B715" s="328"/>
      <c r="C715" s="220"/>
      <c r="D715" s="214"/>
      <c r="E715" s="214"/>
      <c r="F715" s="214"/>
      <c r="G715" s="214"/>
      <c r="H715" s="214"/>
      <c r="I715" s="214"/>
      <c r="J715" s="214"/>
      <c r="K715" s="214"/>
      <c r="L715" s="214"/>
      <c r="M715" s="214"/>
      <c r="N715" s="214"/>
      <c r="O715" s="214"/>
      <c r="P715" s="214"/>
      <c r="Q715" s="214"/>
      <c r="R715" s="214"/>
      <c r="S715" s="214"/>
      <c r="T715" s="214"/>
      <c r="U715" s="214"/>
      <c r="V715" s="344"/>
      <c r="W715" s="214"/>
      <c r="X715" s="214"/>
    </row>
    <row r="716" spans="1:24" x14ac:dyDescent="0.2">
      <c r="A716" s="214"/>
      <c r="B716" s="328"/>
      <c r="C716" s="220"/>
      <c r="D716" s="214"/>
      <c r="E716" s="214"/>
      <c r="F716" s="214"/>
      <c r="G716" s="214"/>
      <c r="H716" s="214"/>
      <c r="I716" s="214"/>
      <c r="J716" s="214"/>
      <c r="K716" s="214"/>
      <c r="L716" s="214"/>
      <c r="M716" s="214"/>
      <c r="N716" s="214"/>
      <c r="O716" s="214"/>
      <c r="P716" s="214"/>
      <c r="Q716" s="214"/>
      <c r="R716" s="214"/>
      <c r="S716" s="214"/>
      <c r="T716" s="214"/>
      <c r="U716" s="214"/>
      <c r="V716" s="344"/>
      <c r="W716" s="214"/>
      <c r="X716" s="214"/>
    </row>
    <row r="717" spans="1:24" x14ac:dyDescent="0.2">
      <c r="A717" s="214"/>
      <c r="B717" s="328"/>
      <c r="C717" s="220"/>
      <c r="D717" s="214"/>
      <c r="E717" s="214"/>
      <c r="F717" s="214"/>
      <c r="G717" s="214"/>
      <c r="H717" s="214"/>
      <c r="I717" s="214"/>
      <c r="J717" s="214"/>
      <c r="K717" s="214"/>
      <c r="L717" s="214"/>
      <c r="M717" s="214"/>
      <c r="N717" s="214"/>
      <c r="O717" s="214"/>
      <c r="P717" s="214"/>
      <c r="Q717" s="214"/>
      <c r="R717" s="214"/>
      <c r="S717" s="214"/>
      <c r="T717" s="214"/>
      <c r="U717" s="214"/>
      <c r="V717" s="344"/>
      <c r="W717" s="214"/>
      <c r="X717" s="214"/>
    </row>
    <row r="718" spans="1:24" x14ac:dyDescent="0.2">
      <c r="A718" s="214"/>
      <c r="B718" s="328"/>
      <c r="C718" s="220"/>
      <c r="D718" s="214"/>
      <c r="E718" s="214"/>
      <c r="F718" s="214"/>
      <c r="G718" s="214"/>
      <c r="H718" s="214"/>
      <c r="I718" s="214"/>
      <c r="J718" s="214"/>
      <c r="K718" s="214"/>
      <c r="L718" s="214"/>
      <c r="M718" s="214"/>
      <c r="N718" s="214"/>
      <c r="O718" s="214"/>
      <c r="P718" s="214"/>
      <c r="Q718" s="214"/>
      <c r="R718" s="214"/>
      <c r="S718" s="214"/>
      <c r="T718" s="214"/>
      <c r="U718" s="214"/>
      <c r="V718" s="344"/>
      <c r="W718" s="214"/>
      <c r="X718" s="214"/>
    </row>
    <row r="719" spans="1:24" x14ac:dyDescent="0.2">
      <c r="A719" s="214"/>
      <c r="B719" s="328"/>
      <c r="C719" s="220"/>
      <c r="D719" s="214"/>
      <c r="E719" s="214"/>
      <c r="F719" s="214"/>
      <c r="G719" s="214"/>
      <c r="H719" s="214"/>
      <c r="I719" s="214"/>
      <c r="J719" s="214"/>
      <c r="K719" s="214"/>
      <c r="L719" s="214"/>
      <c r="M719" s="214"/>
      <c r="N719" s="214"/>
      <c r="O719" s="214"/>
      <c r="P719" s="214"/>
      <c r="Q719" s="214"/>
      <c r="R719" s="214"/>
      <c r="S719" s="214"/>
      <c r="T719" s="214"/>
      <c r="U719" s="214"/>
      <c r="V719" s="344"/>
      <c r="W719" s="214"/>
      <c r="X719" s="214"/>
    </row>
    <row r="720" spans="1:24" x14ac:dyDescent="0.2">
      <c r="A720" s="214"/>
      <c r="B720" s="328"/>
      <c r="C720" s="220"/>
      <c r="D720" s="214"/>
      <c r="E720" s="214"/>
      <c r="F720" s="214"/>
      <c r="G720" s="214"/>
      <c r="H720" s="214"/>
      <c r="I720" s="214"/>
      <c r="J720" s="214"/>
      <c r="K720" s="214"/>
      <c r="L720" s="214"/>
      <c r="M720" s="214"/>
      <c r="N720" s="214"/>
      <c r="O720" s="214"/>
      <c r="P720" s="214"/>
      <c r="Q720" s="214"/>
      <c r="R720" s="214"/>
      <c r="S720" s="214"/>
      <c r="T720" s="214"/>
      <c r="U720" s="214"/>
      <c r="V720" s="344"/>
      <c r="W720" s="214"/>
      <c r="X720" s="214"/>
    </row>
    <row r="721" spans="1:24" x14ac:dyDescent="0.2">
      <c r="A721" s="214"/>
      <c r="B721" s="328"/>
      <c r="C721" s="220"/>
      <c r="D721" s="214"/>
      <c r="E721" s="214"/>
      <c r="F721" s="214"/>
      <c r="G721" s="214"/>
      <c r="H721" s="214"/>
      <c r="I721" s="214"/>
      <c r="J721" s="214"/>
      <c r="K721" s="214"/>
      <c r="L721" s="214"/>
      <c r="M721" s="214"/>
      <c r="N721" s="214"/>
      <c r="O721" s="214"/>
      <c r="P721" s="214"/>
      <c r="Q721" s="214"/>
      <c r="R721" s="214"/>
      <c r="S721" s="214"/>
      <c r="T721" s="214"/>
      <c r="U721" s="214"/>
      <c r="V721" s="344"/>
      <c r="W721" s="214"/>
      <c r="X721" s="214"/>
    </row>
    <row r="722" spans="1:24" x14ac:dyDescent="0.2">
      <c r="A722" s="214"/>
      <c r="B722" s="328"/>
      <c r="C722" s="220"/>
      <c r="D722" s="214"/>
      <c r="E722" s="214"/>
      <c r="F722" s="214"/>
      <c r="G722" s="214"/>
      <c r="H722" s="214"/>
      <c r="I722" s="214"/>
      <c r="J722" s="214"/>
      <c r="K722" s="214"/>
      <c r="L722" s="214"/>
      <c r="M722" s="214"/>
      <c r="N722" s="214"/>
      <c r="O722" s="214"/>
      <c r="P722" s="214"/>
      <c r="Q722" s="214"/>
      <c r="R722" s="214"/>
      <c r="S722" s="214"/>
      <c r="T722" s="214"/>
      <c r="U722" s="214"/>
      <c r="V722" s="344"/>
      <c r="W722" s="214"/>
      <c r="X722" s="214"/>
    </row>
    <row r="723" spans="1:24" x14ac:dyDescent="0.2">
      <c r="A723" s="214"/>
      <c r="B723" s="328"/>
      <c r="C723" s="220"/>
      <c r="D723" s="214"/>
      <c r="E723" s="214"/>
      <c r="F723" s="214"/>
      <c r="G723" s="214"/>
      <c r="H723" s="214"/>
      <c r="I723" s="214"/>
      <c r="J723" s="214"/>
      <c r="K723" s="214"/>
      <c r="L723" s="214"/>
      <c r="M723" s="214"/>
      <c r="N723" s="214"/>
      <c r="O723" s="214"/>
      <c r="P723" s="214"/>
      <c r="Q723" s="214"/>
      <c r="R723" s="214"/>
      <c r="S723" s="214"/>
      <c r="T723" s="214"/>
      <c r="U723" s="214"/>
      <c r="V723" s="344"/>
      <c r="W723" s="214"/>
      <c r="X723" s="214"/>
    </row>
    <row r="724" spans="1:24" x14ac:dyDescent="0.2">
      <c r="A724" s="214"/>
      <c r="B724" s="328"/>
      <c r="C724" s="220"/>
      <c r="D724" s="214"/>
      <c r="E724" s="214"/>
      <c r="F724" s="214"/>
      <c r="G724" s="214"/>
      <c r="H724" s="214"/>
      <c r="I724" s="214"/>
      <c r="J724" s="214"/>
      <c r="K724" s="214"/>
      <c r="L724" s="214"/>
      <c r="M724" s="214"/>
      <c r="N724" s="214"/>
      <c r="O724" s="214"/>
      <c r="P724" s="214"/>
      <c r="Q724" s="214"/>
      <c r="R724" s="214"/>
      <c r="S724" s="214"/>
      <c r="T724" s="214"/>
      <c r="U724" s="214"/>
      <c r="V724" s="344"/>
      <c r="W724" s="214"/>
      <c r="X724" s="214"/>
    </row>
    <row r="725" spans="1:24" x14ac:dyDescent="0.2">
      <c r="A725" s="214"/>
      <c r="B725" s="328"/>
      <c r="C725" s="220"/>
      <c r="D725" s="214"/>
      <c r="E725" s="214"/>
      <c r="F725" s="214"/>
      <c r="G725" s="214"/>
      <c r="H725" s="214"/>
      <c r="I725" s="214"/>
      <c r="J725" s="214"/>
      <c r="K725" s="214"/>
      <c r="L725" s="214"/>
      <c r="M725" s="214"/>
      <c r="N725" s="214"/>
      <c r="O725" s="214"/>
      <c r="P725" s="214"/>
      <c r="Q725" s="214"/>
      <c r="R725" s="214"/>
      <c r="S725" s="214"/>
      <c r="T725" s="214"/>
      <c r="U725" s="214"/>
      <c r="V725" s="344"/>
      <c r="W725" s="214"/>
      <c r="X725" s="214"/>
    </row>
    <row r="726" spans="1:24" x14ac:dyDescent="0.2">
      <c r="A726" s="214"/>
      <c r="B726" s="328"/>
      <c r="C726" s="220"/>
      <c r="D726" s="214"/>
      <c r="E726" s="214"/>
      <c r="F726" s="214"/>
      <c r="G726" s="214"/>
      <c r="H726" s="214"/>
      <c r="I726" s="214"/>
      <c r="J726" s="214"/>
      <c r="K726" s="214"/>
      <c r="L726" s="214"/>
      <c r="M726" s="214"/>
      <c r="N726" s="214"/>
      <c r="O726" s="214"/>
      <c r="P726" s="214"/>
      <c r="Q726" s="214"/>
      <c r="R726" s="214"/>
      <c r="S726" s="214"/>
      <c r="T726" s="214"/>
      <c r="U726" s="214"/>
      <c r="V726" s="344"/>
      <c r="W726" s="214"/>
      <c r="X726" s="214"/>
    </row>
    <row r="727" spans="1:24" x14ac:dyDescent="0.2">
      <c r="A727" s="214"/>
      <c r="B727" s="328"/>
      <c r="C727" s="220"/>
      <c r="D727" s="214"/>
      <c r="E727" s="214"/>
      <c r="F727" s="214"/>
      <c r="G727" s="214"/>
      <c r="H727" s="214"/>
      <c r="I727" s="214"/>
      <c r="J727" s="214"/>
      <c r="K727" s="214"/>
      <c r="L727" s="214"/>
      <c r="M727" s="214"/>
      <c r="N727" s="214"/>
      <c r="O727" s="214"/>
      <c r="P727" s="214"/>
      <c r="Q727" s="214"/>
      <c r="R727" s="214"/>
      <c r="S727" s="214"/>
      <c r="T727" s="214"/>
      <c r="U727" s="214"/>
      <c r="V727" s="344"/>
      <c r="W727" s="214"/>
      <c r="X727" s="214"/>
    </row>
    <row r="728" spans="1:24" x14ac:dyDescent="0.2">
      <c r="A728" s="214"/>
      <c r="B728" s="328"/>
      <c r="C728" s="220"/>
      <c r="D728" s="214"/>
      <c r="E728" s="214"/>
      <c r="F728" s="214"/>
      <c r="G728" s="214"/>
      <c r="H728" s="214"/>
      <c r="I728" s="214"/>
      <c r="J728" s="214"/>
      <c r="K728" s="214"/>
      <c r="L728" s="214"/>
      <c r="M728" s="214"/>
      <c r="N728" s="214"/>
      <c r="O728" s="214"/>
      <c r="P728" s="214"/>
      <c r="Q728" s="214"/>
      <c r="R728" s="214"/>
      <c r="S728" s="214"/>
      <c r="T728" s="214"/>
      <c r="U728" s="214"/>
      <c r="V728" s="344"/>
      <c r="W728" s="214"/>
      <c r="X728" s="214"/>
    </row>
    <row r="729" spans="1:24" x14ac:dyDescent="0.2">
      <c r="A729" s="214"/>
      <c r="B729" s="328"/>
      <c r="C729" s="220"/>
      <c r="D729" s="214"/>
      <c r="E729" s="214"/>
      <c r="F729" s="214"/>
      <c r="G729" s="214"/>
      <c r="H729" s="214"/>
      <c r="I729" s="214"/>
      <c r="J729" s="214"/>
      <c r="K729" s="214"/>
      <c r="L729" s="214"/>
      <c r="M729" s="214"/>
      <c r="N729" s="214"/>
      <c r="O729" s="214"/>
      <c r="P729" s="214"/>
      <c r="Q729" s="214"/>
      <c r="R729" s="214"/>
      <c r="S729" s="214"/>
      <c r="T729" s="214"/>
      <c r="U729" s="214"/>
      <c r="V729" s="344"/>
      <c r="W729" s="214"/>
      <c r="X729" s="214"/>
    </row>
    <row r="730" spans="1:24" x14ac:dyDescent="0.2">
      <c r="A730" s="214"/>
      <c r="B730" s="328"/>
      <c r="C730" s="220"/>
      <c r="D730" s="214"/>
      <c r="E730" s="214"/>
      <c r="F730" s="214"/>
      <c r="G730" s="214"/>
      <c r="H730" s="214"/>
      <c r="I730" s="214"/>
      <c r="J730" s="214"/>
      <c r="K730" s="214"/>
      <c r="L730" s="214"/>
      <c r="M730" s="214"/>
      <c r="N730" s="214"/>
      <c r="O730" s="214"/>
      <c r="P730" s="214"/>
      <c r="Q730" s="214"/>
      <c r="R730" s="214"/>
      <c r="S730" s="214"/>
      <c r="T730" s="214"/>
      <c r="U730" s="214"/>
      <c r="V730" s="344"/>
      <c r="W730" s="214"/>
      <c r="X730" s="214"/>
    </row>
    <row r="731" spans="1:24" x14ac:dyDescent="0.2">
      <c r="A731" s="214"/>
      <c r="B731" s="328"/>
      <c r="C731" s="220"/>
      <c r="D731" s="214"/>
      <c r="E731" s="214"/>
      <c r="F731" s="214"/>
      <c r="G731" s="214"/>
      <c r="H731" s="214"/>
      <c r="I731" s="214"/>
      <c r="J731" s="214"/>
      <c r="K731" s="214"/>
      <c r="L731" s="214"/>
      <c r="M731" s="214"/>
      <c r="N731" s="214"/>
      <c r="O731" s="214"/>
      <c r="P731" s="214"/>
      <c r="Q731" s="214"/>
      <c r="R731" s="214"/>
      <c r="S731" s="214"/>
      <c r="T731" s="214"/>
      <c r="U731" s="214"/>
      <c r="V731" s="344"/>
      <c r="W731" s="214"/>
      <c r="X731" s="214"/>
    </row>
    <row r="732" spans="1:24" x14ac:dyDescent="0.2">
      <c r="A732" s="214"/>
      <c r="B732" s="328"/>
      <c r="C732" s="220"/>
      <c r="D732" s="214"/>
      <c r="E732" s="214"/>
      <c r="F732" s="214"/>
      <c r="G732" s="214"/>
      <c r="H732" s="214"/>
      <c r="I732" s="214"/>
      <c r="J732" s="214"/>
      <c r="K732" s="214"/>
      <c r="L732" s="214"/>
      <c r="M732" s="214"/>
      <c r="N732" s="214"/>
      <c r="O732" s="214"/>
      <c r="P732" s="214"/>
      <c r="Q732" s="214"/>
      <c r="R732" s="214"/>
      <c r="S732" s="214"/>
      <c r="T732" s="214"/>
      <c r="U732" s="214"/>
      <c r="V732" s="344"/>
      <c r="W732" s="214"/>
      <c r="X732" s="214"/>
    </row>
    <row r="733" spans="1:24" x14ac:dyDescent="0.2">
      <c r="A733" s="214"/>
      <c r="B733" s="328"/>
      <c r="C733" s="220"/>
      <c r="D733" s="214"/>
      <c r="E733" s="214"/>
      <c r="F733" s="214"/>
      <c r="G733" s="214"/>
      <c r="H733" s="214"/>
      <c r="I733" s="214"/>
      <c r="J733" s="214"/>
      <c r="K733" s="214"/>
      <c r="L733" s="214"/>
      <c r="M733" s="214"/>
      <c r="N733" s="214"/>
      <c r="O733" s="214"/>
      <c r="P733" s="214"/>
      <c r="Q733" s="214"/>
      <c r="R733" s="214"/>
      <c r="S733" s="214"/>
      <c r="T733" s="214"/>
      <c r="U733" s="214"/>
      <c r="V733" s="344"/>
      <c r="W733" s="214"/>
      <c r="X733" s="214"/>
    </row>
    <row r="734" spans="1:24" x14ac:dyDescent="0.2">
      <c r="A734" s="214"/>
      <c r="B734" s="328"/>
      <c r="C734" s="220"/>
      <c r="D734" s="214"/>
      <c r="E734" s="214"/>
      <c r="F734" s="214"/>
      <c r="G734" s="214"/>
      <c r="H734" s="214"/>
      <c r="I734" s="214"/>
      <c r="J734" s="214"/>
      <c r="K734" s="214"/>
      <c r="L734" s="214"/>
      <c r="M734" s="214"/>
      <c r="N734" s="214"/>
      <c r="O734" s="214"/>
      <c r="P734" s="214"/>
      <c r="Q734" s="214"/>
      <c r="R734" s="214"/>
      <c r="S734" s="214"/>
      <c r="T734" s="214"/>
      <c r="U734" s="214"/>
      <c r="V734" s="344"/>
      <c r="W734" s="214"/>
      <c r="X734" s="214"/>
    </row>
    <row r="735" spans="1:24" x14ac:dyDescent="0.2">
      <c r="A735" s="214"/>
      <c r="B735" s="328"/>
      <c r="C735" s="220"/>
      <c r="D735" s="214"/>
      <c r="E735" s="214"/>
      <c r="F735" s="214"/>
      <c r="G735" s="214"/>
      <c r="H735" s="214"/>
      <c r="I735" s="214"/>
      <c r="J735" s="214"/>
      <c r="K735" s="214"/>
      <c r="L735" s="214"/>
      <c r="M735" s="214"/>
      <c r="N735" s="214"/>
      <c r="O735" s="214"/>
      <c r="P735" s="214"/>
      <c r="Q735" s="214"/>
      <c r="R735" s="214"/>
      <c r="S735" s="214"/>
      <c r="T735" s="214"/>
      <c r="U735" s="214"/>
      <c r="V735" s="344"/>
      <c r="W735" s="214"/>
      <c r="X735" s="214"/>
    </row>
    <row r="736" spans="1:24" x14ac:dyDescent="0.2">
      <c r="A736" s="214"/>
      <c r="B736" s="328"/>
      <c r="C736" s="220"/>
      <c r="D736" s="214"/>
      <c r="E736" s="214"/>
      <c r="F736" s="214"/>
      <c r="G736" s="214"/>
      <c r="H736" s="214"/>
      <c r="I736" s="214"/>
      <c r="J736" s="214"/>
      <c r="K736" s="214"/>
      <c r="L736" s="214"/>
      <c r="M736" s="214"/>
      <c r="N736" s="214"/>
      <c r="O736" s="214"/>
      <c r="P736" s="214"/>
      <c r="Q736" s="214"/>
      <c r="R736" s="214"/>
      <c r="S736" s="214"/>
      <c r="T736" s="214"/>
      <c r="U736" s="214"/>
      <c r="V736" s="344"/>
      <c r="W736" s="214"/>
      <c r="X736" s="214"/>
    </row>
    <row r="737" spans="1:24" x14ac:dyDescent="0.2">
      <c r="A737" s="214"/>
      <c r="B737" s="328"/>
      <c r="C737" s="220"/>
      <c r="D737" s="214"/>
      <c r="E737" s="214"/>
      <c r="F737" s="214"/>
      <c r="G737" s="214"/>
      <c r="H737" s="214"/>
      <c r="I737" s="214"/>
      <c r="J737" s="214"/>
      <c r="K737" s="214"/>
      <c r="L737" s="214"/>
      <c r="M737" s="214"/>
      <c r="N737" s="214"/>
      <c r="O737" s="214"/>
      <c r="P737" s="214"/>
      <c r="Q737" s="214"/>
      <c r="R737" s="214"/>
      <c r="S737" s="214"/>
      <c r="T737" s="214"/>
      <c r="U737" s="214"/>
      <c r="V737" s="344"/>
      <c r="W737" s="214"/>
      <c r="X737" s="214"/>
    </row>
    <row r="738" spans="1:24" x14ac:dyDescent="0.2">
      <c r="A738" s="214"/>
      <c r="B738" s="328"/>
      <c r="C738" s="220"/>
      <c r="D738" s="214"/>
      <c r="E738" s="214"/>
      <c r="F738" s="214"/>
      <c r="G738" s="214"/>
      <c r="H738" s="214"/>
      <c r="I738" s="214"/>
      <c r="J738" s="214"/>
      <c r="K738" s="214"/>
      <c r="L738" s="214"/>
      <c r="M738" s="214"/>
      <c r="N738" s="214"/>
      <c r="O738" s="214"/>
      <c r="P738" s="214"/>
      <c r="Q738" s="214"/>
      <c r="R738" s="214"/>
      <c r="S738" s="214"/>
      <c r="T738" s="214"/>
      <c r="U738" s="214"/>
      <c r="V738" s="344"/>
      <c r="W738" s="214"/>
      <c r="X738" s="214"/>
    </row>
    <row r="739" spans="1:24" x14ac:dyDescent="0.2">
      <c r="A739" s="214"/>
      <c r="B739" s="328"/>
      <c r="C739" s="220"/>
      <c r="D739" s="214"/>
      <c r="E739" s="214"/>
      <c r="F739" s="214"/>
      <c r="G739" s="214"/>
      <c r="H739" s="214"/>
      <c r="I739" s="214"/>
      <c r="J739" s="214"/>
      <c r="K739" s="214"/>
      <c r="L739" s="214"/>
      <c r="M739" s="214"/>
      <c r="N739" s="214"/>
      <c r="O739" s="214"/>
      <c r="P739" s="214"/>
      <c r="Q739" s="214"/>
      <c r="R739" s="214"/>
      <c r="S739" s="214"/>
      <c r="T739" s="214"/>
      <c r="U739" s="214"/>
      <c r="V739" s="344"/>
      <c r="W739" s="214"/>
      <c r="X739" s="214"/>
    </row>
    <row r="740" spans="1:24" x14ac:dyDescent="0.2">
      <c r="A740" s="214"/>
      <c r="B740" s="328"/>
      <c r="C740" s="220"/>
      <c r="D740" s="214"/>
      <c r="E740" s="214"/>
      <c r="F740" s="214"/>
      <c r="G740" s="214"/>
      <c r="H740" s="214"/>
      <c r="I740" s="214"/>
      <c r="J740" s="214"/>
      <c r="K740" s="214"/>
      <c r="L740" s="214"/>
      <c r="M740" s="214"/>
      <c r="N740" s="214"/>
      <c r="O740" s="214"/>
      <c r="P740" s="214"/>
      <c r="Q740" s="214"/>
      <c r="R740" s="214"/>
      <c r="S740" s="214"/>
      <c r="T740" s="214"/>
      <c r="U740" s="214"/>
      <c r="V740" s="344"/>
      <c r="W740" s="214"/>
      <c r="X740" s="214"/>
    </row>
    <row r="741" spans="1:24" x14ac:dyDescent="0.2">
      <c r="A741" s="214"/>
      <c r="B741" s="328"/>
      <c r="C741" s="220"/>
      <c r="D741" s="214"/>
      <c r="E741" s="214"/>
      <c r="F741" s="214"/>
      <c r="G741" s="214"/>
      <c r="H741" s="214"/>
      <c r="I741" s="214"/>
      <c r="J741" s="214"/>
      <c r="K741" s="214"/>
      <c r="L741" s="214"/>
      <c r="M741" s="214"/>
      <c r="N741" s="214"/>
      <c r="O741" s="214"/>
      <c r="P741" s="214"/>
      <c r="Q741" s="214"/>
      <c r="R741" s="214"/>
      <c r="S741" s="214"/>
      <c r="T741" s="214"/>
      <c r="U741" s="214"/>
      <c r="V741" s="344"/>
      <c r="W741" s="214"/>
      <c r="X741" s="214"/>
    </row>
    <row r="742" spans="1:24" x14ac:dyDescent="0.2">
      <c r="A742" s="214"/>
      <c r="B742" s="328"/>
      <c r="C742" s="220"/>
      <c r="D742" s="214"/>
      <c r="E742" s="214"/>
      <c r="F742" s="214"/>
      <c r="G742" s="214"/>
      <c r="H742" s="214"/>
      <c r="I742" s="214"/>
      <c r="J742" s="214"/>
      <c r="K742" s="214"/>
      <c r="L742" s="214"/>
      <c r="M742" s="214"/>
      <c r="N742" s="214"/>
      <c r="O742" s="214"/>
      <c r="P742" s="214"/>
      <c r="Q742" s="214"/>
      <c r="R742" s="214"/>
      <c r="S742" s="214"/>
      <c r="T742" s="214"/>
      <c r="U742" s="214"/>
      <c r="V742" s="344"/>
      <c r="W742" s="214"/>
      <c r="X742" s="214"/>
    </row>
    <row r="743" spans="1:24" x14ac:dyDescent="0.2">
      <c r="A743" s="214"/>
      <c r="B743" s="328"/>
      <c r="C743" s="220"/>
      <c r="D743" s="214"/>
      <c r="E743" s="214"/>
      <c r="F743" s="214"/>
      <c r="G743" s="214"/>
      <c r="H743" s="214"/>
      <c r="I743" s="214"/>
      <c r="J743" s="214"/>
      <c r="K743" s="214"/>
      <c r="L743" s="214"/>
      <c r="M743" s="214"/>
      <c r="N743" s="214"/>
      <c r="O743" s="214"/>
      <c r="P743" s="214"/>
      <c r="Q743" s="214"/>
      <c r="R743" s="214"/>
      <c r="S743" s="214"/>
      <c r="T743" s="214"/>
      <c r="U743" s="214"/>
      <c r="V743" s="344"/>
      <c r="W743" s="214"/>
      <c r="X743" s="214"/>
    </row>
    <row r="744" spans="1:24" x14ac:dyDescent="0.2">
      <c r="A744" s="214"/>
      <c r="B744" s="328"/>
      <c r="C744" s="220"/>
      <c r="D744" s="214"/>
      <c r="E744" s="214"/>
      <c r="F744" s="214"/>
      <c r="G744" s="214"/>
      <c r="H744" s="214"/>
      <c r="I744" s="214"/>
      <c r="J744" s="214"/>
      <c r="K744" s="214"/>
      <c r="L744" s="214"/>
      <c r="M744" s="214"/>
      <c r="N744" s="214"/>
      <c r="O744" s="214"/>
      <c r="P744" s="214"/>
      <c r="Q744" s="214"/>
      <c r="R744" s="214"/>
      <c r="S744" s="214"/>
      <c r="T744" s="214"/>
      <c r="U744" s="214"/>
      <c r="V744" s="344"/>
      <c r="W744" s="214"/>
      <c r="X744" s="214"/>
    </row>
    <row r="745" spans="1:24" x14ac:dyDescent="0.2">
      <c r="A745" s="214"/>
      <c r="B745" s="328"/>
      <c r="C745" s="220"/>
      <c r="D745" s="214"/>
      <c r="E745" s="214"/>
      <c r="F745" s="214"/>
      <c r="G745" s="214"/>
      <c r="H745" s="214"/>
      <c r="I745" s="214"/>
      <c r="J745" s="214"/>
      <c r="K745" s="214"/>
      <c r="L745" s="214"/>
      <c r="M745" s="214"/>
      <c r="N745" s="214"/>
      <c r="O745" s="214"/>
      <c r="P745" s="214"/>
      <c r="Q745" s="214"/>
      <c r="R745" s="214"/>
      <c r="S745" s="214"/>
      <c r="T745" s="214"/>
      <c r="U745" s="214"/>
      <c r="V745" s="344"/>
      <c r="W745" s="214"/>
      <c r="X745" s="214"/>
    </row>
    <row r="746" spans="1:24" x14ac:dyDescent="0.2">
      <c r="A746" s="214"/>
      <c r="B746" s="328"/>
      <c r="C746" s="220"/>
      <c r="D746" s="214"/>
      <c r="E746" s="214"/>
      <c r="F746" s="214"/>
      <c r="G746" s="214"/>
      <c r="H746" s="214"/>
      <c r="I746" s="214"/>
      <c r="J746" s="214"/>
      <c r="K746" s="214"/>
      <c r="L746" s="214"/>
      <c r="M746" s="214"/>
      <c r="N746" s="214"/>
      <c r="O746" s="214"/>
      <c r="P746" s="214"/>
      <c r="Q746" s="214"/>
      <c r="R746" s="214"/>
      <c r="S746" s="214"/>
      <c r="T746" s="214"/>
      <c r="U746" s="214"/>
      <c r="V746" s="344"/>
      <c r="W746" s="214"/>
      <c r="X746" s="214"/>
    </row>
    <row r="747" spans="1:24" x14ac:dyDescent="0.2">
      <c r="A747" s="214"/>
      <c r="B747" s="328"/>
      <c r="C747" s="220"/>
      <c r="D747" s="214"/>
      <c r="E747" s="214"/>
      <c r="F747" s="214"/>
      <c r="G747" s="214"/>
      <c r="H747" s="214"/>
      <c r="I747" s="214"/>
      <c r="J747" s="214"/>
      <c r="K747" s="214"/>
      <c r="L747" s="214"/>
      <c r="M747" s="214"/>
      <c r="N747" s="214"/>
      <c r="O747" s="214"/>
      <c r="P747" s="214"/>
      <c r="Q747" s="214"/>
      <c r="R747" s="214"/>
      <c r="S747" s="214"/>
      <c r="T747" s="214"/>
      <c r="U747" s="214"/>
      <c r="V747" s="344"/>
      <c r="W747" s="214"/>
      <c r="X747" s="214"/>
    </row>
    <row r="748" spans="1:24" x14ac:dyDescent="0.2">
      <c r="A748" s="214"/>
      <c r="B748" s="328"/>
      <c r="C748" s="220"/>
      <c r="D748" s="214"/>
      <c r="E748" s="214"/>
      <c r="F748" s="214"/>
      <c r="G748" s="214"/>
      <c r="H748" s="214"/>
      <c r="I748" s="214"/>
      <c r="J748" s="214"/>
      <c r="K748" s="214"/>
      <c r="L748" s="214"/>
      <c r="M748" s="214"/>
      <c r="N748" s="214"/>
      <c r="O748" s="214"/>
      <c r="P748" s="214"/>
      <c r="Q748" s="214"/>
      <c r="R748" s="214"/>
      <c r="S748" s="214"/>
      <c r="T748" s="214"/>
      <c r="U748" s="214"/>
      <c r="V748" s="344"/>
      <c r="W748" s="214"/>
      <c r="X748" s="214"/>
    </row>
    <row r="749" spans="1:24" x14ac:dyDescent="0.2">
      <c r="A749" s="214"/>
      <c r="B749" s="328"/>
      <c r="C749" s="220"/>
      <c r="D749" s="214"/>
      <c r="E749" s="214"/>
      <c r="F749" s="214"/>
      <c r="G749" s="214"/>
      <c r="H749" s="214"/>
      <c r="I749" s="214"/>
      <c r="J749" s="214"/>
      <c r="K749" s="214"/>
      <c r="L749" s="214"/>
      <c r="M749" s="214"/>
      <c r="N749" s="214"/>
      <c r="O749" s="214"/>
      <c r="P749" s="214"/>
      <c r="Q749" s="214"/>
      <c r="R749" s="214"/>
      <c r="S749" s="214"/>
      <c r="T749" s="214"/>
      <c r="U749" s="214"/>
      <c r="V749" s="344"/>
      <c r="W749" s="214"/>
      <c r="X749" s="214"/>
    </row>
    <row r="750" spans="1:24" x14ac:dyDescent="0.2">
      <c r="A750" s="214"/>
      <c r="B750" s="328"/>
      <c r="C750" s="220"/>
      <c r="D750" s="214"/>
      <c r="E750" s="214"/>
      <c r="F750" s="214"/>
      <c r="G750" s="214"/>
      <c r="H750" s="214"/>
      <c r="I750" s="214"/>
      <c r="J750" s="214"/>
      <c r="K750" s="214"/>
      <c r="L750" s="214"/>
      <c r="M750" s="214"/>
      <c r="N750" s="214"/>
      <c r="O750" s="214"/>
      <c r="P750" s="214"/>
      <c r="Q750" s="214"/>
      <c r="R750" s="214"/>
      <c r="S750" s="214"/>
      <c r="T750" s="214"/>
      <c r="U750" s="214"/>
      <c r="V750" s="344"/>
      <c r="W750" s="214"/>
      <c r="X750" s="214"/>
    </row>
    <row r="751" spans="1:24" x14ac:dyDescent="0.2">
      <c r="A751" s="214"/>
      <c r="B751" s="328"/>
      <c r="C751" s="220"/>
      <c r="D751" s="214"/>
      <c r="E751" s="214"/>
      <c r="F751" s="214"/>
      <c r="G751" s="214"/>
      <c r="H751" s="214"/>
      <c r="I751" s="214"/>
      <c r="J751" s="214"/>
      <c r="K751" s="214"/>
      <c r="L751" s="214"/>
      <c r="M751" s="214"/>
      <c r="N751" s="214"/>
      <c r="O751" s="214"/>
      <c r="P751" s="214"/>
      <c r="Q751" s="214"/>
      <c r="R751" s="214"/>
      <c r="S751" s="214"/>
      <c r="T751" s="214"/>
      <c r="U751" s="214"/>
      <c r="V751" s="344"/>
      <c r="W751" s="214"/>
      <c r="X751" s="214"/>
    </row>
    <row r="752" spans="1:24" x14ac:dyDescent="0.2">
      <c r="A752" s="214"/>
      <c r="B752" s="328"/>
      <c r="C752" s="220"/>
      <c r="D752" s="214"/>
      <c r="E752" s="214"/>
      <c r="F752" s="214"/>
      <c r="G752" s="214"/>
      <c r="H752" s="214"/>
      <c r="I752" s="214"/>
      <c r="J752" s="214"/>
      <c r="K752" s="214"/>
      <c r="L752" s="214"/>
      <c r="M752" s="214"/>
      <c r="N752" s="214"/>
      <c r="O752" s="214"/>
      <c r="P752" s="214"/>
      <c r="Q752" s="214"/>
      <c r="R752" s="214"/>
      <c r="S752" s="214"/>
      <c r="T752" s="214"/>
      <c r="U752" s="214"/>
      <c r="V752" s="344"/>
      <c r="W752" s="214"/>
      <c r="X752" s="214"/>
    </row>
    <row r="753" spans="1:24" x14ac:dyDescent="0.2">
      <c r="A753" s="214"/>
      <c r="B753" s="328"/>
      <c r="C753" s="220"/>
      <c r="D753" s="214"/>
      <c r="E753" s="214"/>
      <c r="F753" s="214"/>
      <c r="G753" s="214"/>
      <c r="H753" s="214"/>
      <c r="I753" s="214"/>
      <c r="J753" s="214"/>
      <c r="K753" s="214"/>
      <c r="L753" s="214"/>
      <c r="M753" s="214"/>
      <c r="N753" s="214"/>
      <c r="O753" s="214"/>
      <c r="P753" s="214"/>
      <c r="Q753" s="214"/>
      <c r="R753" s="214"/>
      <c r="S753" s="214"/>
      <c r="T753" s="214"/>
      <c r="U753" s="214"/>
      <c r="V753" s="344"/>
      <c r="W753" s="214"/>
      <c r="X753" s="214"/>
    </row>
    <row r="754" spans="1:24" x14ac:dyDescent="0.2">
      <c r="A754" s="214"/>
      <c r="B754" s="328"/>
      <c r="C754" s="220"/>
      <c r="D754" s="214"/>
      <c r="E754" s="214"/>
      <c r="F754" s="214"/>
      <c r="G754" s="214"/>
      <c r="H754" s="214"/>
      <c r="I754" s="214"/>
      <c r="J754" s="214"/>
      <c r="K754" s="214"/>
      <c r="L754" s="214"/>
      <c r="M754" s="214"/>
      <c r="N754" s="214"/>
      <c r="O754" s="214"/>
      <c r="P754" s="214"/>
      <c r="Q754" s="214"/>
      <c r="R754" s="214"/>
      <c r="S754" s="214"/>
      <c r="T754" s="214"/>
      <c r="U754" s="214"/>
      <c r="V754" s="344"/>
      <c r="W754" s="214"/>
      <c r="X754" s="214"/>
    </row>
    <row r="755" spans="1:24" x14ac:dyDescent="0.2">
      <c r="A755" s="214"/>
      <c r="B755" s="328"/>
      <c r="C755" s="220"/>
      <c r="D755" s="214"/>
      <c r="E755" s="214"/>
      <c r="F755" s="214"/>
      <c r="G755" s="214"/>
      <c r="H755" s="214"/>
      <c r="I755" s="214"/>
      <c r="J755" s="214"/>
      <c r="K755" s="214"/>
      <c r="L755" s="214"/>
      <c r="M755" s="214"/>
      <c r="N755" s="214"/>
      <c r="O755" s="214"/>
      <c r="P755" s="214"/>
      <c r="Q755" s="214"/>
      <c r="R755" s="214"/>
      <c r="S755" s="214"/>
      <c r="T755" s="214"/>
      <c r="U755" s="214"/>
      <c r="V755" s="344"/>
      <c r="W755" s="214"/>
      <c r="X755" s="214"/>
    </row>
    <row r="756" spans="1:24" x14ac:dyDescent="0.2">
      <c r="A756" s="214"/>
      <c r="B756" s="328"/>
      <c r="C756" s="220"/>
      <c r="D756" s="214"/>
      <c r="E756" s="214"/>
      <c r="F756" s="214"/>
      <c r="G756" s="214"/>
      <c r="H756" s="214"/>
      <c r="I756" s="214"/>
      <c r="J756" s="214"/>
      <c r="K756" s="214"/>
      <c r="L756" s="214"/>
      <c r="M756" s="214"/>
      <c r="N756" s="214"/>
      <c r="O756" s="214"/>
      <c r="P756" s="214"/>
      <c r="Q756" s="214"/>
      <c r="R756" s="214"/>
      <c r="S756" s="214"/>
      <c r="T756" s="214"/>
      <c r="U756" s="214"/>
      <c r="V756" s="344"/>
      <c r="W756" s="214"/>
      <c r="X756" s="214"/>
    </row>
    <row r="757" spans="1:24" x14ac:dyDescent="0.2">
      <c r="A757" s="214"/>
      <c r="B757" s="328"/>
      <c r="C757" s="220"/>
      <c r="D757" s="214"/>
      <c r="E757" s="214"/>
      <c r="F757" s="214"/>
      <c r="G757" s="214"/>
      <c r="H757" s="214"/>
      <c r="I757" s="214"/>
      <c r="J757" s="214"/>
      <c r="K757" s="214"/>
      <c r="L757" s="214"/>
      <c r="M757" s="214"/>
      <c r="N757" s="214"/>
      <c r="O757" s="214"/>
      <c r="P757" s="214"/>
      <c r="Q757" s="214"/>
      <c r="R757" s="214"/>
      <c r="S757" s="214"/>
      <c r="T757" s="214"/>
      <c r="U757" s="214"/>
      <c r="V757" s="344"/>
      <c r="W757" s="214"/>
      <c r="X757" s="214"/>
    </row>
    <row r="758" spans="1:24" x14ac:dyDescent="0.2">
      <c r="A758" s="214"/>
      <c r="B758" s="328"/>
      <c r="C758" s="220"/>
      <c r="D758" s="214"/>
      <c r="E758" s="214"/>
      <c r="F758" s="214"/>
      <c r="G758" s="214"/>
      <c r="H758" s="214"/>
      <c r="I758" s="214"/>
      <c r="J758" s="214"/>
      <c r="K758" s="214"/>
      <c r="L758" s="214"/>
      <c r="M758" s="214"/>
      <c r="N758" s="214"/>
      <c r="O758" s="214"/>
      <c r="P758" s="214"/>
      <c r="Q758" s="214"/>
      <c r="R758" s="214"/>
      <c r="S758" s="214"/>
      <c r="T758" s="214"/>
      <c r="U758" s="214"/>
      <c r="V758" s="344"/>
      <c r="W758" s="214"/>
      <c r="X758" s="214"/>
    </row>
    <row r="759" spans="1:24" x14ac:dyDescent="0.2">
      <c r="A759" s="214"/>
      <c r="B759" s="328"/>
      <c r="C759" s="220"/>
      <c r="D759" s="214"/>
      <c r="E759" s="214"/>
      <c r="F759" s="214"/>
      <c r="G759" s="214"/>
      <c r="H759" s="214"/>
      <c r="I759" s="214"/>
      <c r="J759" s="214"/>
      <c r="K759" s="214"/>
      <c r="L759" s="214"/>
      <c r="M759" s="214"/>
      <c r="N759" s="214"/>
      <c r="O759" s="214"/>
      <c r="P759" s="214"/>
      <c r="Q759" s="214"/>
      <c r="R759" s="214"/>
      <c r="S759" s="214"/>
      <c r="T759" s="214"/>
      <c r="U759" s="214"/>
      <c r="V759" s="344"/>
      <c r="W759" s="214"/>
      <c r="X759" s="214"/>
    </row>
    <row r="760" spans="1:24" x14ac:dyDescent="0.2">
      <c r="A760" s="214"/>
      <c r="B760" s="328"/>
      <c r="C760" s="220"/>
      <c r="D760" s="214"/>
      <c r="E760" s="214"/>
      <c r="F760" s="214"/>
      <c r="G760" s="214"/>
      <c r="H760" s="214"/>
      <c r="I760" s="214"/>
      <c r="J760" s="214"/>
      <c r="K760" s="214"/>
      <c r="L760" s="214"/>
      <c r="M760" s="214"/>
      <c r="N760" s="214"/>
      <c r="O760" s="214"/>
      <c r="P760" s="214"/>
      <c r="Q760" s="214"/>
      <c r="R760" s="214"/>
      <c r="S760" s="214"/>
      <c r="T760" s="214"/>
      <c r="U760" s="214"/>
      <c r="V760" s="344"/>
      <c r="W760" s="214"/>
      <c r="X760" s="214"/>
    </row>
    <row r="761" spans="1:24" x14ac:dyDescent="0.2">
      <c r="A761" s="214"/>
      <c r="B761" s="328"/>
      <c r="C761" s="220"/>
      <c r="D761" s="214"/>
      <c r="E761" s="214"/>
      <c r="F761" s="214"/>
      <c r="G761" s="214"/>
      <c r="H761" s="214"/>
      <c r="I761" s="214"/>
      <c r="J761" s="214"/>
      <c r="K761" s="214"/>
      <c r="L761" s="214"/>
      <c r="M761" s="214"/>
      <c r="N761" s="214"/>
      <c r="O761" s="214"/>
      <c r="P761" s="214"/>
      <c r="Q761" s="214"/>
      <c r="R761" s="214"/>
      <c r="S761" s="214"/>
      <c r="T761" s="214"/>
      <c r="U761" s="214"/>
      <c r="V761" s="344"/>
      <c r="W761" s="214"/>
      <c r="X761" s="214"/>
    </row>
    <row r="762" spans="1:24" x14ac:dyDescent="0.2">
      <c r="A762" s="214"/>
      <c r="B762" s="328"/>
      <c r="C762" s="220"/>
      <c r="D762" s="214"/>
      <c r="E762" s="214"/>
      <c r="F762" s="214"/>
      <c r="G762" s="214"/>
      <c r="H762" s="214"/>
      <c r="I762" s="214"/>
      <c r="J762" s="214"/>
      <c r="K762" s="214"/>
      <c r="L762" s="214"/>
      <c r="M762" s="214"/>
      <c r="N762" s="214"/>
      <c r="O762" s="214"/>
      <c r="P762" s="214"/>
      <c r="Q762" s="214"/>
      <c r="R762" s="214"/>
      <c r="S762" s="214"/>
      <c r="T762" s="214"/>
      <c r="U762" s="214"/>
      <c r="V762" s="344"/>
      <c r="W762" s="214"/>
      <c r="X762" s="214"/>
    </row>
    <row r="763" spans="1:24" x14ac:dyDescent="0.2">
      <c r="A763" s="214"/>
      <c r="B763" s="328"/>
      <c r="C763" s="220"/>
      <c r="D763" s="214"/>
      <c r="E763" s="214"/>
      <c r="F763" s="214"/>
      <c r="G763" s="214"/>
      <c r="H763" s="214"/>
      <c r="I763" s="214"/>
      <c r="J763" s="214"/>
      <c r="K763" s="214"/>
      <c r="L763" s="214"/>
      <c r="M763" s="214"/>
      <c r="N763" s="214"/>
      <c r="O763" s="214"/>
      <c r="P763" s="214"/>
      <c r="Q763" s="214"/>
      <c r="R763" s="214"/>
      <c r="S763" s="214"/>
      <c r="T763" s="214"/>
      <c r="U763" s="214"/>
      <c r="V763" s="344"/>
      <c r="W763" s="214"/>
      <c r="X763" s="214"/>
    </row>
    <row r="764" spans="1:24" x14ac:dyDescent="0.2">
      <c r="A764" s="214"/>
      <c r="B764" s="328"/>
      <c r="C764" s="220"/>
      <c r="D764" s="214"/>
      <c r="E764" s="214"/>
      <c r="F764" s="214"/>
      <c r="G764" s="214"/>
      <c r="H764" s="214"/>
      <c r="I764" s="214"/>
      <c r="J764" s="214"/>
      <c r="K764" s="214"/>
      <c r="L764" s="214"/>
      <c r="M764" s="214"/>
      <c r="N764" s="214"/>
      <c r="O764" s="214"/>
      <c r="P764" s="214"/>
      <c r="Q764" s="214"/>
      <c r="R764" s="214"/>
      <c r="S764" s="214"/>
      <c r="T764" s="214"/>
      <c r="U764" s="214"/>
      <c r="V764" s="344"/>
      <c r="W764" s="214"/>
      <c r="X764" s="214"/>
    </row>
    <row r="765" spans="1:24" x14ac:dyDescent="0.2">
      <c r="A765" s="214"/>
      <c r="B765" s="328"/>
      <c r="C765" s="220"/>
      <c r="D765" s="214"/>
      <c r="E765" s="214"/>
      <c r="F765" s="214"/>
      <c r="G765" s="214"/>
      <c r="H765" s="214"/>
      <c r="I765" s="214"/>
      <c r="J765" s="214"/>
      <c r="K765" s="214"/>
      <c r="L765" s="214"/>
      <c r="M765" s="214"/>
      <c r="N765" s="214"/>
      <c r="O765" s="214"/>
      <c r="P765" s="214"/>
      <c r="Q765" s="214"/>
      <c r="R765" s="214"/>
      <c r="S765" s="214"/>
      <c r="T765" s="214"/>
      <c r="U765" s="214"/>
      <c r="V765" s="344"/>
      <c r="W765" s="214"/>
      <c r="X765" s="214"/>
    </row>
    <row r="766" spans="1:24" x14ac:dyDescent="0.2">
      <c r="A766" s="214"/>
      <c r="B766" s="328"/>
      <c r="C766" s="220"/>
      <c r="D766" s="214"/>
      <c r="E766" s="214"/>
      <c r="F766" s="214"/>
      <c r="G766" s="214"/>
      <c r="H766" s="214"/>
      <c r="I766" s="214"/>
      <c r="J766" s="214"/>
      <c r="K766" s="214"/>
      <c r="L766" s="214"/>
      <c r="M766" s="214"/>
      <c r="N766" s="214"/>
      <c r="O766" s="214"/>
      <c r="P766" s="214"/>
      <c r="Q766" s="214"/>
      <c r="R766" s="214"/>
      <c r="S766" s="214"/>
      <c r="T766" s="214"/>
      <c r="U766" s="214"/>
      <c r="V766" s="344"/>
      <c r="W766" s="214"/>
      <c r="X766" s="214"/>
    </row>
    <row r="767" spans="1:24" x14ac:dyDescent="0.2">
      <c r="A767" s="214"/>
      <c r="B767" s="328"/>
      <c r="C767" s="220"/>
      <c r="D767" s="214"/>
      <c r="E767" s="214"/>
      <c r="F767" s="214"/>
      <c r="G767" s="214"/>
      <c r="H767" s="214"/>
      <c r="I767" s="214"/>
      <c r="J767" s="214"/>
      <c r="K767" s="214"/>
      <c r="L767" s="214"/>
      <c r="M767" s="214"/>
      <c r="N767" s="214"/>
      <c r="O767" s="214"/>
      <c r="P767" s="214"/>
      <c r="Q767" s="214"/>
      <c r="R767" s="214"/>
      <c r="S767" s="214"/>
      <c r="T767" s="214"/>
      <c r="U767" s="214"/>
      <c r="V767" s="344"/>
      <c r="W767" s="214"/>
      <c r="X767" s="214"/>
    </row>
    <row r="768" spans="1:24" x14ac:dyDescent="0.2">
      <c r="A768" s="214"/>
      <c r="B768" s="328"/>
      <c r="C768" s="220"/>
      <c r="D768" s="214"/>
      <c r="E768" s="214"/>
      <c r="F768" s="214"/>
      <c r="G768" s="214"/>
      <c r="H768" s="214"/>
      <c r="I768" s="214"/>
      <c r="J768" s="214"/>
      <c r="K768" s="214"/>
      <c r="L768" s="214"/>
      <c r="M768" s="214"/>
      <c r="N768" s="214"/>
      <c r="O768" s="214"/>
      <c r="P768" s="214"/>
      <c r="Q768" s="214"/>
      <c r="R768" s="214"/>
      <c r="S768" s="214"/>
      <c r="T768" s="214"/>
      <c r="U768" s="214"/>
      <c r="V768" s="344"/>
      <c r="W768" s="214"/>
      <c r="X768" s="214"/>
    </row>
    <row r="769" spans="1:24" x14ac:dyDescent="0.2">
      <c r="A769" s="214"/>
      <c r="B769" s="328"/>
      <c r="C769" s="220"/>
      <c r="D769" s="214"/>
      <c r="E769" s="214"/>
      <c r="F769" s="214"/>
      <c r="G769" s="214"/>
      <c r="H769" s="214"/>
      <c r="I769" s="214"/>
      <c r="J769" s="214"/>
      <c r="K769" s="214"/>
      <c r="L769" s="214"/>
      <c r="M769" s="214"/>
      <c r="N769" s="214"/>
      <c r="O769" s="214"/>
      <c r="P769" s="214"/>
      <c r="Q769" s="214"/>
      <c r="R769" s="214"/>
      <c r="S769" s="214"/>
      <c r="T769" s="214"/>
      <c r="U769" s="214"/>
      <c r="V769" s="344"/>
      <c r="W769" s="214"/>
      <c r="X769" s="214"/>
    </row>
    <row r="770" spans="1:24" x14ac:dyDescent="0.2">
      <c r="A770" s="214"/>
      <c r="B770" s="328"/>
      <c r="C770" s="220"/>
      <c r="D770" s="214"/>
      <c r="E770" s="214"/>
      <c r="F770" s="214"/>
      <c r="G770" s="214"/>
      <c r="H770" s="214"/>
      <c r="I770" s="214"/>
      <c r="J770" s="214"/>
      <c r="K770" s="214"/>
      <c r="L770" s="214"/>
      <c r="M770" s="214"/>
      <c r="N770" s="214"/>
      <c r="O770" s="214"/>
      <c r="P770" s="214"/>
      <c r="Q770" s="214"/>
      <c r="R770" s="214"/>
      <c r="S770" s="214"/>
      <c r="T770" s="214"/>
      <c r="U770" s="214"/>
      <c r="V770" s="344"/>
      <c r="W770" s="214"/>
      <c r="X770" s="214"/>
    </row>
    <row r="771" spans="1:24" x14ac:dyDescent="0.2">
      <c r="A771" s="214"/>
      <c r="B771" s="328"/>
      <c r="C771" s="220"/>
      <c r="D771" s="214"/>
      <c r="E771" s="214"/>
      <c r="F771" s="214"/>
      <c r="G771" s="214"/>
      <c r="H771" s="214"/>
      <c r="I771" s="214"/>
      <c r="J771" s="214"/>
      <c r="K771" s="214"/>
      <c r="L771" s="214"/>
      <c r="M771" s="214"/>
      <c r="N771" s="214"/>
      <c r="O771" s="214"/>
      <c r="P771" s="214"/>
      <c r="Q771" s="214"/>
      <c r="R771" s="214"/>
      <c r="S771" s="214"/>
      <c r="T771" s="214"/>
      <c r="U771" s="214"/>
      <c r="V771" s="344"/>
      <c r="W771" s="214"/>
      <c r="X771" s="214"/>
    </row>
    <row r="772" spans="1:24" x14ac:dyDescent="0.2">
      <c r="A772" s="214"/>
      <c r="B772" s="328"/>
      <c r="C772" s="220"/>
      <c r="D772" s="214"/>
      <c r="E772" s="214"/>
      <c r="F772" s="214"/>
      <c r="G772" s="214"/>
      <c r="H772" s="214"/>
      <c r="I772" s="214"/>
      <c r="J772" s="214"/>
      <c r="K772" s="214"/>
      <c r="L772" s="214"/>
      <c r="M772" s="214"/>
      <c r="N772" s="214"/>
      <c r="O772" s="214"/>
      <c r="P772" s="214"/>
      <c r="Q772" s="214"/>
      <c r="R772" s="214"/>
      <c r="S772" s="214"/>
      <c r="T772" s="214"/>
      <c r="U772" s="214"/>
      <c r="V772" s="344"/>
      <c r="W772" s="214"/>
      <c r="X772" s="214"/>
    </row>
    <row r="773" spans="1:24" x14ac:dyDescent="0.2">
      <c r="A773" s="214"/>
      <c r="B773" s="328"/>
      <c r="C773" s="220"/>
      <c r="D773" s="214"/>
      <c r="E773" s="214"/>
      <c r="F773" s="214"/>
      <c r="G773" s="214"/>
      <c r="H773" s="214"/>
      <c r="I773" s="214"/>
      <c r="J773" s="214"/>
      <c r="K773" s="214"/>
      <c r="L773" s="214"/>
      <c r="M773" s="214"/>
      <c r="N773" s="214"/>
      <c r="O773" s="214"/>
      <c r="P773" s="214"/>
      <c r="Q773" s="214"/>
      <c r="R773" s="214"/>
      <c r="S773" s="214"/>
      <c r="T773" s="214"/>
      <c r="U773" s="214"/>
      <c r="V773" s="344"/>
      <c r="W773" s="214"/>
      <c r="X773" s="214"/>
    </row>
    <row r="774" spans="1:24" x14ac:dyDescent="0.2">
      <c r="A774" s="214"/>
      <c r="B774" s="328"/>
      <c r="C774" s="220"/>
      <c r="D774" s="214"/>
      <c r="E774" s="214"/>
      <c r="F774" s="214"/>
      <c r="G774" s="214"/>
      <c r="H774" s="214"/>
      <c r="I774" s="214"/>
      <c r="J774" s="214"/>
      <c r="K774" s="214"/>
      <c r="L774" s="214"/>
      <c r="M774" s="214"/>
      <c r="N774" s="214"/>
      <c r="O774" s="214"/>
      <c r="P774" s="214"/>
      <c r="Q774" s="214"/>
      <c r="R774" s="214"/>
      <c r="S774" s="214"/>
      <c r="T774" s="214"/>
      <c r="U774" s="214"/>
      <c r="V774" s="344"/>
      <c r="W774" s="214"/>
      <c r="X774" s="214"/>
    </row>
    <row r="775" spans="1:24" x14ac:dyDescent="0.2">
      <c r="A775" s="214"/>
      <c r="B775" s="328"/>
      <c r="C775" s="220"/>
      <c r="D775" s="214"/>
      <c r="E775" s="214"/>
      <c r="F775" s="214"/>
      <c r="G775" s="214"/>
      <c r="H775" s="214"/>
      <c r="I775" s="214"/>
      <c r="J775" s="214"/>
      <c r="K775" s="214"/>
      <c r="L775" s="214"/>
      <c r="M775" s="214"/>
      <c r="N775" s="214"/>
      <c r="O775" s="214"/>
      <c r="P775" s="214"/>
      <c r="Q775" s="214"/>
      <c r="R775" s="214"/>
      <c r="S775" s="214"/>
      <c r="T775" s="214"/>
      <c r="U775" s="214"/>
      <c r="V775" s="344"/>
      <c r="W775" s="214"/>
      <c r="X775" s="214"/>
    </row>
    <row r="776" spans="1:24" x14ac:dyDescent="0.2">
      <c r="A776" s="214"/>
      <c r="B776" s="328"/>
      <c r="C776" s="220"/>
      <c r="D776" s="214"/>
      <c r="E776" s="214"/>
      <c r="F776" s="214"/>
      <c r="G776" s="214"/>
      <c r="H776" s="214"/>
      <c r="I776" s="214"/>
      <c r="J776" s="214"/>
      <c r="K776" s="214"/>
      <c r="L776" s="214"/>
      <c r="M776" s="214"/>
      <c r="N776" s="214"/>
      <c r="O776" s="214"/>
      <c r="P776" s="214"/>
      <c r="Q776" s="214"/>
      <c r="R776" s="214"/>
      <c r="S776" s="214"/>
      <c r="T776" s="214"/>
      <c r="U776" s="214"/>
      <c r="V776" s="344"/>
      <c r="W776" s="214"/>
      <c r="X776" s="214"/>
    </row>
    <row r="777" spans="1:24" x14ac:dyDescent="0.2">
      <c r="A777" s="214"/>
      <c r="B777" s="328"/>
      <c r="C777" s="220"/>
      <c r="D777" s="214"/>
      <c r="E777" s="214"/>
      <c r="F777" s="214"/>
      <c r="G777" s="214"/>
      <c r="H777" s="214"/>
      <c r="I777" s="214"/>
      <c r="J777" s="214"/>
      <c r="K777" s="214"/>
      <c r="L777" s="214"/>
      <c r="M777" s="214"/>
      <c r="N777" s="214"/>
      <c r="O777" s="214"/>
      <c r="P777" s="214"/>
      <c r="Q777" s="214"/>
      <c r="R777" s="214"/>
      <c r="S777" s="214"/>
      <c r="T777" s="214"/>
      <c r="U777" s="214"/>
      <c r="V777" s="344"/>
      <c r="W777" s="214"/>
      <c r="X777" s="214"/>
    </row>
    <row r="778" spans="1:24" x14ac:dyDescent="0.2">
      <c r="A778" s="214"/>
      <c r="B778" s="328"/>
      <c r="C778" s="220"/>
      <c r="D778" s="214"/>
      <c r="E778" s="214"/>
      <c r="F778" s="214"/>
      <c r="G778" s="214"/>
      <c r="H778" s="214"/>
      <c r="I778" s="214"/>
      <c r="J778" s="214"/>
      <c r="K778" s="214"/>
      <c r="L778" s="214"/>
      <c r="M778" s="214"/>
      <c r="N778" s="214"/>
      <c r="O778" s="214"/>
      <c r="P778" s="214"/>
      <c r="Q778" s="214"/>
      <c r="R778" s="214"/>
      <c r="S778" s="214"/>
      <c r="T778" s="214"/>
      <c r="U778" s="214"/>
      <c r="V778" s="344"/>
      <c r="W778" s="214"/>
      <c r="X778" s="214"/>
    </row>
    <row r="779" spans="1:24" x14ac:dyDescent="0.2">
      <c r="A779" s="214"/>
      <c r="B779" s="328"/>
      <c r="C779" s="220"/>
      <c r="D779" s="214"/>
      <c r="E779" s="214"/>
      <c r="F779" s="214"/>
      <c r="G779" s="214"/>
      <c r="H779" s="214"/>
      <c r="I779" s="214"/>
      <c r="J779" s="214"/>
      <c r="K779" s="214"/>
      <c r="L779" s="214"/>
      <c r="M779" s="214"/>
      <c r="N779" s="214"/>
      <c r="O779" s="214"/>
      <c r="P779" s="214"/>
      <c r="Q779" s="214"/>
      <c r="R779" s="214"/>
      <c r="S779" s="214"/>
      <c r="T779" s="214"/>
      <c r="U779" s="214"/>
      <c r="V779" s="344"/>
      <c r="W779" s="214"/>
      <c r="X779" s="214"/>
    </row>
    <row r="780" spans="1:24" x14ac:dyDescent="0.2">
      <c r="A780" s="214"/>
      <c r="B780" s="328"/>
      <c r="C780" s="220"/>
      <c r="D780" s="214"/>
      <c r="E780" s="214"/>
      <c r="F780" s="214"/>
      <c r="G780" s="214"/>
      <c r="H780" s="214"/>
      <c r="I780" s="214"/>
      <c r="J780" s="214"/>
      <c r="K780" s="214"/>
      <c r="L780" s="214"/>
      <c r="M780" s="214"/>
      <c r="N780" s="214"/>
      <c r="O780" s="214"/>
      <c r="P780" s="214"/>
      <c r="Q780" s="214"/>
      <c r="R780" s="214"/>
      <c r="S780" s="214"/>
      <c r="T780" s="214"/>
      <c r="U780" s="214"/>
      <c r="V780" s="344"/>
      <c r="W780" s="214"/>
      <c r="X780" s="214"/>
    </row>
    <row r="781" spans="1:24" x14ac:dyDescent="0.2">
      <c r="A781" s="214"/>
      <c r="B781" s="328"/>
      <c r="C781" s="220"/>
      <c r="D781" s="214"/>
      <c r="E781" s="214"/>
      <c r="F781" s="214"/>
      <c r="G781" s="214"/>
      <c r="H781" s="214"/>
      <c r="I781" s="214"/>
      <c r="J781" s="214"/>
      <c r="K781" s="214"/>
      <c r="L781" s="214"/>
      <c r="M781" s="214"/>
      <c r="N781" s="214"/>
      <c r="O781" s="214"/>
      <c r="P781" s="214"/>
      <c r="Q781" s="214"/>
      <c r="R781" s="214"/>
      <c r="S781" s="214"/>
      <c r="T781" s="214"/>
      <c r="U781" s="214"/>
      <c r="V781" s="344"/>
      <c r="W781" s="214"/>
      <c r="X781" s="214"/>
    </row>
    <row r="782" spans="1:24" x14ac:dyDescent="0.2">
      <c r="A782" s="214"/>
      <c r="B782" s="328"/>
      <c r="C782" s="220"/>
      <c r="D782" s="214"/>
      <c r="E782" s="214"/>
      <c r="F782" s="214"/>
      <c r="G782" s="214"/>
      <c r="H782" s="214"/>
      <c r="I782" s="214"/>
      <c r="J782" s="214"/>
      <c r="K782" s="214"/>
      <c r="L782" s="214"/>
      <c r="M782" s="214"/>
      <c r="N782" s="214"/>
      <c r="O782" s="214"/>
      <c r="P782" s="214"/>
      <c r="Q782" s="214"/>
      <c r="R782" s="214"/>
      <c r="S782" s="214"/>
      <c r="T782" s="214"/>
      <c r="U782" s="214"/>
      <c r="V782" s="344"/>
      <c r="W782" s="214"/>
      <c r="X782" s="214"/>
    </row>
    <row r="783" spans="1:24" x14ac:dyDescent="0.2">
      <c r="A783" s="214"/>
      <c r="B783" s="328"/>
      <c r="C783" s="220"/>
      <c r="D783" s="214"/>
      <c r="E783" s="214"/>
      <c r="F783" s="214"/>
      <c r="G783" s="214"/>
      <c r="H783" s="214"/>
      <c r="I783" s="214"/>
      <c r="J783" s="214"/>
      <c r="K783" s="214"/>
      <c r="L783" s="214"/>
      <c r="M783" s="214"/>
      <c r="N783" s="214"/>
      <c r="O783" s="214"/>
      <c r="P783" s="214"/>
      <c r="Q783" s="214"/>
      <c r="R783" s="214"/>
      <c r="S783" s="214"/>
      <c r="T783" s="214"/>
      <c r="U783" s="214"/>
      <c r="V783" s="344"/>
      <c r="W783" s="214"/>
      <c r="X783" s="214"/>
    </row>
    <row r="784" spans="1:24" x14ac:dyDescent="0.2">
      <c r="A784" s="214"/>
      <c r="B784" s="328"/>
      <c r="C784" s="220"/>
      <c r="D784" s="214"/>
      <c r="E784" s="214"/>
      <c r="F784" s="214"/>
      <c r="G784" s="214"/>
      <c r="H784" s="214"/>
      <c r="I784" s="214"/>
      <c r="J784" s="214"/>
      <c r="K784" s="214"/>
      <c r="L784" s="214"/>
      <c r="M784" s="214"/>
      <c r="N784" s="214"/>
      <c r="O784" s="214"/>
      <c r="P784" s="214"/>
      <c r="Q784" s="214"/>
      <c r="R784" s="214"/>
      <c r="S784" s="214"/>
      <c r="T784" s="214"/>
      <c r="U784" s="214"/>
      <c r="V784" s="344"/>
      <c r="W784" s="214"/>
      <c r="X784" s="214"/>
    </row>
    <row r="785" spans="1:24" x14ac:dyDescent="0.2">
      <c r="A785" s="214"/>
      <c r="B785" s="328"/>
      <c r="C785" s="220"/>
      <c r="D785" s="214"/>
      <c r="E785" s="214"/>
      <c r="F785" s="214"/>
      <c r="G785" s="214"/>
      <c r="H785" s="214"/>
      <c r="I785" s="214"/>
      <c r="J785" s="214"/>
      <c r="K785" s="214"/>
      <c r="L785" s="214"/>
      <c r="M785" s="214"/>
      <c r="N785" s="214"/>
      <c r="O785" s="214"/>
      <c r="P785" s="214"/>
      <c r="Q785" s="214"/>
      <c r="R785" s="214"/>
      <c r="S785" s="214"/>
      <c r="T785" s="214"/>
      <c r="U785" s="214"/>
      <c r="V785" s="344"/>
      <c r="W785" s="214"/>
      <c r="X785" s="214"/>
    </row>
    <row r="786" spans="1:24" x14ac:dyDescent="0.2">
      <c r="A786" s="214"/>
      <c r="B786" s="328"/>
      <c r="C786" s="220"/>
      <c r="D786" s="214"/>
      <c r="E786" s="214"/>
      <c r="F786" s="214"/>
      <c r="G786" s="214"/>
      <c r="H786" s="214"/>
      <c r="I786" s="214"/>
      <c r="J786" s="214"/>
      <c r="K786" s="214"/>
      <c r="L786" s="214"/>
      <c r="M786" s="214"/>
      <c r="N786" s="214"/>
      <c r="O786" s="214"/>
      <c r="P786" s="214"/>
      <c r="Q786" s="214"/>
      <c r="R786" s="214"/>
      <c r="S786" s="214"/>
      <c r="T786" s="214"/>
      <c r="U786" s="214"/>
      <c r="V786" s="344"/>
      <c r="W786" s="214"/>
      <c r="X786" s="214"/>
    </row>
    <row r="787" spans="1:24" x14ac:dyDescent="0.2">
      <c r="A787" s="214"/>
      <c r="B787" s="328"/>
      <c r="C787" s="220"/>
      <c r="D787" s="214"/>
      <c r="E787" s="214"/>
      <c r="F787" s="214"/>
      <c r="G787" s="214"/>
      <c r="H787" s="214"/>
      <c r="I787" s="214"/>
      <c r="J787" s="214"/>
      <c r="K787" s="214"/>
      <c r="L787" s="214"/>
      <c r="M787" s="214"/>
      <c r="N787" s="214"/>
      <c r="O787" s="214"/>
      <c r="P787" s="214"/>
      <c r="Q787" s="214"/>
      <c r="R787" s="214"/>
      <c r="S787" s="214"/>
      <c r="T787" s="214"/>
      <c r="U787" s="214"/>
      <c r="V787" s="344"/>
      <c r="W787" s="214"/>
      <c r="X787" s="214"/>
    </row>
    <row r="788" spans="1:24" x14ac:dyDescent="0.2">
      <c r="A788" s="214"/>
      <c r="B788" s="328"/>
      <c r="C788" s="220"/>
      <c r="D788" s="214"/>
      <c r="E788" s="214"/>
      <c r="F788" s="214"/>
      <c r="G788" s="214"/>
      <c r="H788" s="214"/>
      <c r="I788" s="214"/>
      <c r="J788" s="214"/>
      <c r="K788" s="214"/>
      <c r="L788" s="214"/>
      <c r="M788" s="214"/>
      <c r="N788" s="214"/>
      <c r="O788" s="214"/>
      <c r="P788" s="214"/>
      <c r="Q788" s="214"/>
      <c r="R788" s="214"/>
      <c r="S788" s="214"/>
      <c r="T788" s="214"/>
      <c r="U788" s="214"/>
      <c r="V788" s="344"/>
      <c r="W788" s="214"/>
      <c r="X788" s="214"/>
    </row>
    <row r="789" spans="1:24" x14ac:dyDescent="0.2">
      <c r="A789" s="214"/>
      <c r="B789" s="328"/>
      <c r="C789" s="220"/>
      <c r="D789" s="214"/>
      <c r="E789" s="214"/>
      <c r="F789" s="214"/>
      <c r="G789" s="214"/>
      <c r="H789" s="214"/>
      <c r="I789" s="214"/>
      <c r="J789" s="214"/>
      <c r="K789" s="214"/>
      <c r="L789" s="214"/>
      <c r="M789" s="214"/>
      <c r="N789" s="214"/>
      <c r="O789" s="214"/>
      <c r="P789" s="214"/>
      <c r="Q789" s="214"/>
      <c r="R789" s="214"/>
      <c r="S789" s="214"/>
      <c r="T789" s="214"/>
      <c r="U789" s="214"/>
      <c r="V789" s="344"/>
      <c r="W789" s="214"/>
      <c r="X789" s="214"/>
    </row>
    <row r="790" spans="1:24" x14ac:dyDescent="0.2">
      <c r="A790" s="214"/>
      <c r="B790" s="328"/>
      <c r="C790" s="220"/>
      <c r="D790" s="214"/>
      <c r="E790" s="214"/>
      <c r="F790" s="214"/>
      <c r="G790" s="214"/>
      <c r="H790" s="214"/>
      <c r="I790" s="214"/>
      <c r="J790" s="214"/>
      <c r="K790" s="214"/>
      <c r="L790" s="214"/>
      <c r="M790" s="214"/>
      <c r="N790" s="214"/>
      <c r="O790" s="214"/>
      <c r="P790" s="214"/>
      <c r="Q790" s="214"/>
      <c r="R790" s="214"/>
      <c r="S790" s="214"/>
      <c r="T790" s="214"/>
      <c r="U790" s="214"/>
      <c r="V790" s="344"/>
      <c r="W790" s="214"/>
      <c r="X790" s="214"/>
    </row>
    <row r="791" spans="1:24" x14ac:dyDescent="0.2">
      <c r="A791" s="214"/>
      <c r="B791" s="328"/>
      <c r="C791" s="220"/>
      <c r="D791" s="214"/>
      <c r="E791" s="214"/>
      <c r="F791" s="214"/>
      <c r="G791" s="214"/>
      <c r="H791" s="214"/>
      <c r="I791" s="214"/>
      <c r="J791" s="214"/>
      <c r="K791" s="214"/>
      <c r="L791" s="214"/>
      <c r="M791" s="214"/>
      <c r="N791" s="214"/>
      <c r="O791" s="214"/>
      <c r="P791" s="214"/>
      <c r="Q791" s="214"/>
      <c r="R791" s="214"/>
      <c r="S791" s="214"/>
      <c r="T791" s="214"/>
      <c r="U791" s="214"/>
      <c r="V791" s="344"/>
      <c r="W791" s="214"/>
      <c r="X791" s="214"/>
    </row>
    <row r="792" spans="1:24" x14ac:dyDescent="0.2">
      <c r="A792" s="214"/>
      <c r="B792" s="328"/>
      <c r="C792" s="220"/>
      <c r="D792" s="214"/>
      <c r="E792" s="214"/>
      <c r="F792" s="214"/>
      <c r="G792" s="214"/>
      <c r="H792" s="214"/>
      <c r="I792" s="214"/>
      <c r="J792" s="214"/>
      <c r="K792" s="214"/>
      <c r="L792" s="214"/>
      <c r="M792" s="214"/>
      <c r="N792" s="214"/>
      <c r="O792" s="214"/>
      <c r="P792" s="214"/>
      <c r="Q792" s="214"/>
      <c r="R792" s="214"/>
      <c r="S792" s="214"/>
      <c r="T792" s="214"/>
      <c r="U792" s="214"/>
      <c r="V792" s="344"/>
      <c r="W792" s="214"/>
      <c r="X792" s="214"/>
    </row>
    <row r="793" spans="1:24" x14ac:dyDescent="0.2">
      <c r="A793" s="214"/>
      <c r="B793" s="328"/>
      <c r="C793" s="220"/>
      <c r="D793" s="214"/>
      <c r="E793" s="214"/>
      <c r="F793" s="214"/>
      <c r="G793" s="214"/>
      <c r="H793" s="214"/>
      <c r="I793" s="214"/>
      <c r="J793" s="214"/>
      <c r="K793" s="214"/>
      <c r="L793" s="214"/>
      <c r="M793" s="214"/>
      <c r="N793" s="214"/>
      <c r="O793" s="214"/>
      <c r="P793" s="214"/>
      <c r="Q793" s="214"/>
      <c r="R793" s="214"/>
      <c r="S793" s="214"/>
      <c r="T793" s="214"/>
      <c r="U793" s="214"/>
      <c r="V793" s="344"/>
      <c r="W793" s="214"/>
      <c r="X793" s="214"/>
    </row>
    <row r="794" spans="1:24" x14ac:dyDescent="0.2">
      <c r="A794" s="214"/>
      <c r="B794" s="328"/>
      <c r="C794" s="220"/>
      <c r="D794" s="214"/>
      <c r="E794" s="214"/>
      <c r="F794" s="214"/>
      <c r="G794" s="214"/>
      <c r="H794" s="214"/>
      <c r="I794" s="214"/>
      <c r="J794" s="214"/>
      <c r="K794" s="214"/>
      <c r="L794" s="214"/>
      <c r="M794" s="214"/>
      <c r="N794" s="214"/>
      <c r="O794" s="214"/>
      <c r="P794" s="214"/>
      <c r="Q794" s="214"/>
      <c r="R794" s="214"/>
      <c r="S794" s="214"/>
      <c r="T794" s="214"/>
      <c r="U794" s="214"/>
      <c r="V794" s="344"/>
      <c r="W794" s="214"/>
      <c r="X794" s="214"/>
    </row>
    <row r="795" spans="1:24" x14ac:dyDescent="0.2">
      <c r="A795" s="214"/>
      <c r="B795" s="328"/>
      <c r="C795" s="220"/>
      <c r="D795" s="214"/>
      <c r="E795" s="214"/>
      <c r="F795" s="214"/>
      <c r="G795" s="214"/>
      <c r="H795" s="214"/>
      <c r="I795" s="214"/>
      <c r="J795" s="214"/>
      <c r="K795" s="214"/>
      <c r="L795" s="214"/>
      <c r="M795" s="214"/>
      <c r="N795" s="214"/>
      <c r="O795" s="214"/>
      <c r="P795" s="214"/>
      <c r="Q795" s="214"/>
      <c r="R795" s="214"/>
      <c r="S795" s="214"/>
      <c r="T795" s="214"/>
      <c r="U795" s="214"/>
      <c r="V795" s="344"/>
      <c r="W795" s="214"/>
      <c r="X795" s="214"/>
    </row>
    <row r="796" spans="1:24" x14ac:dyDescent="0.2">
      <c r="A796" s="214"/>
      <c r="B796" s="328"/>
      <c r="C796" s="220"/>
      <c r="D796" s="214"/>
      <c r="E796" s="214"/>
      <c r="F796" s="214"/>
      <c r="G796" s="214"/>
      <c r="H796" s="214"/>
      <c r="I796" s="214"/>
      <c r="J796" s="214"/>
      <c r="K796" s="214"/>
      <c r="L796" s="214"/>
      <c r="M796" s="214"/>
      <c r="N796" s="214"/>
      <c r="O796" s="214"/>
      <c r="P796" s="214"/>
      <c r="Q796" s="214"/>
      <c r="R796" s="214"/>
      <c r="S796" s="214"/>
      <c r="T796" s="214"/>
      <c r="U796" s="214"/>
      <c r="V796" s="344"/>
      <c r="W796" s="214"/>
      <c r="X796" s="214"/>
    </row>
    <row r="797" spans="1:24" x14ac:dyDescent="0.2">
      <c r="A797" s="214"/>
      <c r="B797" s="328"/>
      <c r="C797" s="220"/>
      <c r="D797" s="214"/>
      <c r="E797" s="214"/>
      <c r="F797" s="214"/>
      <c r="G797" s="214"/>
      <c r="H797" s="214"/>
      <c r="I797" s="214"/>
      <c r="J797" s="214"/>
      <c r="K797" s="214"/>
      <c r="L797" s="214"/>
      <c r="M797" s="214"/>
      <c r="N797" s="214"/>
      <c r="O797" s="214"/>
      <c r="P797" s="214"/>
      <c r="Q797" s="214"/>
      <c r="R797" s="214"/>
      <c r="S797" s="214"/>
      <c r="T797" s="214"/>
      <c r="U797" s="214"/>
      <c r="V797" s="344"/>
      <c r="W797" s="214"/>
      <c r="X797" s="214"/>
    </row>
    <row r="798" spans="1:24" x14ac:dyDescent="0.2">
      <c r="A798" s="214"/>
      <c r="B798" s="328"/>
      <c r="C798" s="220"/>
      <c r="D798" s="214"/>
      <c r="E798" s="214"/>
      <c r="F798" s="214"/>
      <c r="G798" s="214"/>
      <c r="H798" s="214"/>
      <c r="I798" s="214"/>
      <c r="J798" s="214"/>
      <c r="K798" s="214"/>
      <c r="L798" s="214"/>
      <c r="M798" s="214"/>
      <c r="N798" s="214"/>
      <c r="O798" s="214"/>
      <c r="P798" s="214"/>
      <c r="Q798" s="214"/>
      <c r="R798" s="214"/>
      <c r="S798" s="214"/>
      <c r="T798" s="214"/>
      <c r="U798" s="214"/>
      <c r="V798" s="344"/>
      <c r="W798" s="214"/>
      <c r="X798" s="214"/>
    </row>
    <row r="799" spans="1:24" x14ac:dyDescent="0.2">
      <c r="A799" s="214"/>
      <c r="B799" s="328"/>
      <c r="C799" s="220"/>
      <c r="D799" s="214"/>
      <c r="E799" s="214"/>
      <c r="F799" s="214"/>
      <c r="G799" s="214"/>
      <c r="H799" s="214"/>
      <c r="I799" s="214"/>
      <c r="J799" s="214"/>
      <c r="K799" s="214"/>
      <c r="L799" s="214"/>
      <c r="M799" s="214"/>
      <c r="N799" s="214"/>
      <c r="O799" s="214"/>
      <c r="P799" s="214"/>
      <c r="Q799" s="214"/>
      <c r="R799" s="214"/>
      <c r="S799" s="214"/>
      <c r="T799" s="214"/>
      <c r="U799" s="214"/>
      <c r="V799" s="344"/>
      <c r="W799" s="214"/>
      <c r="X799" s="214"/>
    </row>
    <row r="800" spans="1:24" x14ac:dyDescent="0.2">
      <c r="A800" s="214"/>
      <c r="B800" s="328"/>
      <c r="C800" s="220"/>
      <c r="D800" s="214"/>
      <c r="E800" s="214"/>
      <c r="F800" s="214"/>
      <c r="G800" s="214"/>
      <c r="H800" s="214"/>
      <c r="I800" s="214"/>
      <c r="J800" s="214"/>
      <c r="K800" s="214"/>
      <c r="L800" s="214"/>
      <c r="M800" s="214"/>
      <c r="N800" s="214"/>
      <c r="O800" s="214"/>
      <c r="P800" s="214"/>
      <c r="Q800" s="214"/>
      <c r="R800" s="214"/>
      <c r="S800" s="214"/>
      <c r="T800" s="214"/>
      <c r="U800" s="214"/>
      <c r="V800" s="344"/>
      <c r="W800" s="214"/>
      <c r="X800" s="214"/>
    </row>
    <row r="801" spans="1:24" x14ac:dyDescent="0.2">
      <c r="A801" s="214"/>
      <c r="B801" s="328"/>
      <c r="C801" s="220"/>
      <c r="D801" s="214"/>
      <c r="E801" s="214"/>
      <c r="F801" s="214"/>
      <c r="G801" s="214"/>
      <c r="H801" s="214"/>
      <c r="I801" s="214"/>
      <c r="J801" s="214"/>
      <c r="K801" s="214"/>
      <c r="L801" s="214"/>
      <c r="M801" s="214"/>
      <c r="N801" s="214"/>
      <c r="O801" s="214"/>
      <c r="P801" s="214"/>
      <c r="Q801" s="214"/>
      <c r="R801" s="214"/>
      <c r="S801" s="214"/>
      <c r="T801" s="214"/>
      <c r="U801" s="214"/>
      <c r="V801" s="344"/>
      <c r="W801" s="214"/>
      <c r="X801" s="214"/>
    </row>
    <row r="802" spans="1:24" x14ac:dyDescent="0.2">
      <c r="A802" s="214"/>
      <c r="B802" s="328"/>
      <c r="C802" s="220"/>
      <c r="D802" s="214"/>
      <c r="E802" s="214"/>
      <c r="F802" s="214"/>
      <c r="G802" s="214"/>
      <c r="H802" s="214"/>
      <c r="I802" s="214"/>
      <c r="J802" s="214"/>
      <c r="K802" s="214"/>
      <c r="L802" s="214"/>
      <c r="M802" s="214"/>
      <c r="N802" s="214"/>
      <c r="O802" s="214"/>
      <c r="P802" s="214"/>
      <c r="Q802" s="214"/>
      <c r="R802" s="214"/>
      <c r="S802" s="214"/>
      <c r="T802" s="214"/>
      <c r="U802" s="214"/>
      <c r="V802" s="344"/>
      <c r="W802" s="214"/>
      <c r="X802" s="214"/>
    </row>
    <row r="803" spans="1:24" x14ac:dyDescent="0.2">
      <c r="A803" s="214"/>
      <c r="B803" s="328"/>
      <c r="C803" s="220"/>
      <c r="D803" s="214"/>
      <c r="E803" s="214"/>
      <c r="F803" s="214"/>
      <c r="G803" s="214"/>
      <c r="H803" s="214"/>
      <c r="I803" s="214"/>
      <c r="J803" s="214"/>
      <c r="K803" s="214"/>
      <c r="L803" s="214"/>
      <c r="M803" s="214"/>
      <c r="N803" s="214"/>
      <c r="O803" s="214"/>
      <c r="P803" s="214"/>
      <c r="Q803" s="214"/>
      <c r="R803" s="214"/>
      <c r="S803" s="214"/>
      <c r="T803" s="214"/>
      <c r="U803" s="214"/>
      <c r="V803" s="344"/>
      <c r="W803" s="214"/>
      <c r="X803" s="214"/>
    </row>
    <row r="804" spans="1:24" x14ac:dyDescent="0.2">
      <c r="A804" s="214"/>
      <c r="B804" s="328"/>
      <c r="C804" s="220"/>
      <c r="D804" s="214"/>
      <c r="E804" s="214"/>
      <c r="F804" s="214"/>
      <c r="G804" s="214"/>
      <c r="H804" s="214"/>
      <c r="I804" s="214"/>
      <c r="J804" s="214"/>
      <c r="K804" s="214"/>
      <c r="L804" s="214"/>
      <c r="M804" s="214"/>
      <c r="N804" s="214"/>
      <c r="O804" s="214"/>
      <c r="P804" s="214"/>
      <c r="Q804" s="214"/>
      <c r="R804" s="214"/>
      <c r="S804" s="214"/>
      <c r="T804" s="214"/>
      <c r="U804" s="214"/>
      <c r="V804" s="344"/>
      <c r="W804" s="214"/>
      <c r="X804" s="214"/>
    </row>
    <row r="805" spans="1:24" x14ac:dyDescent="0.2">
      <c r="A805" s="214"/>
      <c r="B805" s="328"/>
      <c r="C805" s="220"/>
      <c r="D805" s="214"/>
      <c r="E805" s="214"/>
      <c r="F805" s="214"/>
      <c r="G805" s="214"/>
      <c r="H805" s="214"/>
      <c r="I805" s="214"/>
      <c r="J805" s="214"/>
      <c r="K805" s="214"/>
      <c r="L805" s="214"/>
      <c r="M805" s="214"/>
      <c r="N805" s="214"/>
      <c r="O805" s="214"/>
      <c r="P805" s="214"/>
      <c r="Q805" s="214"/>
      <c r="R805" s="214"/>
      <c r="S805" s="214"/>
      <c r="T805" s="214"/>
      <c r="U805" s="214"/>
      <c r="V805" s="344"/>
      <c r="W805" s="214"/>
      <c r="X805" s="214"/>
    </row>
    <row r="806" spans="1:24" x14ac:dyDescent="0.2">
      <c r="A806" s="214"/>
      <c r="B806" s="328"/>
      <c r="C806" s="220"/>
      <c r="D806" s="214"/>
      <c r="E806" s="214"/>
      <c r="F806" s="214"/>
      <c r="G806" s="214"/>
      <c r="H806" s="214"/>
      <c r="I806" s="214"/>
      <c r="J806" s="214"/>
      <c r="K806" s="214"/>
      <c r="L806" s="214"/>
      <c r="M806" s="214"/>
      <c r="N806" s="214"/>
      <c r="O806" s="214"/>
      <c r="P806" s="214"/>
      <c r="Q806" s="214"/>
      <c r="R806" s="214"/>
      <c r="S806" s="214"/>
      <c r="T806" s="214"/>
      <c r="U806" s="214"/>
      <c r="V806" s="344"/>
      <c r="W806" s="214"/>
      <c r="X806" s="214"/>
    </row>
    <row r="807" spans="1:24" x14ac:dyDescent="0.2">
      <c r="A807" s="214"/>
      <c r="B807" s="328"/>
      <c r="C807" s="220"/>
      <c r="D807" s="214"/>
      <c r="E807" s="214"/>
      <c r="F807" s="214"/>
      <c r="G807" s="214"/>
      <c r="H807" s="214"/>
      <c r="I807" s="214"/>
      <c r="J807" s="214"/>
      <c r="K807" s="214"/>
      <c r="L807" s="214"/>
      <c r="M807" s="214"/>
      <c r="N807" s="214"/>
      <c r="O807" s="214"/>
      <c r="P807" s="214"/>
      <c r="Q807" s="214"/>
      <c r="R807" s="214"/>
      <c r="S807" s="214"/>
      <c r="T807" s="214"/>
      <c r="U807" s="214"/>
      <c r="V807" s="344"/>
      <c r="W807" s="214"/>
      <c r="X807" s="214"/>
    </row>
    <row r="808" spans="1:24" x14ac:dyDescent="0.2">
      <c r="A808" s="214"/>
      <c r="B808" s="328"/>
      <c r="C808" s="220"/>
      <c r="D808" s="214"/>
      <c r="E808" s="214"/>
      <c r="F808" s="214"/>
      <c r="G808" s="214"/>
      <c r="H808" s="214"/>
      <c r="I808" s="214"/>
      <c r="J808" s="214"/>
      <c r="K808" s="214"/>
      <c r="L808" s="214"/>
      <c r="M808" s="214"/>
      <c r="N808" s="214"/>
      <c r="O808" s="214"/>
      <c r="P808" s="214"/>
      <c r="Q808" s="214"/>
      <c r="R808" s="214"/>
      <c r="S808" s="214"/>
      <c r="T808" s="214"/>
      <c r="U808" s="214"/>
      <c r="V808" s="344"/>
      <c r="W808" s="214"/>
      <c r="X808" s="214"/>
    </row>
    <row r="809" spans="1:24" x14ac:dyDescent="0.2">
      <c r="A809" s="214"/>
      <c r="B809" s="328"/>
      <c r="C809" s="220"/>
      <c r="D809" s="214"/>
      <c r="E809" s="214"/>
      <c r="F809" s="214"/>
      <c r="G809" s="214"/>
      <c r="H809" s="214"/>
      <c r="I809" s="214"/>
      <c r="J809" s="214"/>
      <c r="K809" s="214"/>
      <c r="L809" s="214"/>
      <c r="M809" s="214"/>
      <c r="N809" s="214"/>
      <c r="O809" s="214"/>
      <c r="P809" s="214"/>
      <c r="Q809" s="214"/>
      <c r="R809" s="214"/>
      <c r="S809" s="214"/>
      <c r="T809" s="214"/>
      <c r="U809" s="214"/>
      <c r="V809" s="344"/>
      <c r="W809" s="214"/>
      <c r="X809" s="214"/>
    </row>
    <row r="810" spans="1:24" x14ac:dyDescent="0.2">
      <c r="A810" s="214"/>
      <c r="B810" s="328"/>
      <c r="C810" s="220"/>
      <c r="D810" s="214"/>
      <c r="E810" s="214"/>
      <c r="F810" s="214"/>
      <c r="G810" s="214"/>
      <c r="H810" s="214"/>
      <c r="I810" s="214"/>
      <c r="J810" s="214"/>
      <c r="K810" s="214"/>
      <c r="L810" s="214"/>
      <c r="M810" s="214"/>
      <c r="N810" s="214"/>
      <c r="O810" s="214"/>
      <c r="P810" s="214"/>
      <c r="Q810" s="214"/>
      <c r="R810" s="214"/>
      <c r="S810" s="214"/>
      <c r="T810" s="214"/>
      <c r="U810" s="214"/>
      <c r="V810" s="344"/>
      <c r="W810" s="214"/>
      <c r="X810" s="214"/>
    </row>
    <row r="811" spans="1:24" x14ac:dyDescent="0.2">
      <c r="A811" s="214"/>
      <c r="B811" s="328"/>
      <c r="C811" s="220"/>
      <c r="D811" s="214"/>
      <c r="E811" s="214"/>
      <c r="F811" s="214"/>
      <c r="G811" s="214"/>
      <c r="H811" s="214"/>
      <c r="I811" s="214"/>
      <c r="J811" s="214"/>
      <c r="K811" s="214"/>
      <c r="L811" s="214"/>
      <c r="M811" s="214"/>
      <c r="N811" s="214"/>
      <c r="O811" s="214"/>
      <c r="P811" s="214"/>
      <c r="Q811" s="214"/>
      <c r="R811" s="214"/>
      <c r="S811" s="214"/>
      <c r="T811" s="214"/>
      <c r="U811" s="214"/>
      <c r="V811" s="344"/>
      <c r="W811" s="214"/>
      <c r="X811" s="214"/>
    </row>
    <row r="812" spans="1:24" x14ac:dyDescent="0.2">
      <c r="A812" s="214"/>
      <c r="B812" s="328"/>
      <c r="C812" s="220"/>
      <c r="D812" s="214"/>
      <c r="E812" s="214"/>
      <c r="F812" s="214"/>
      <c r="G812" s="214"/>
      <c r="H812" s="214"/>
      <c r="I812" s="214"/>
      <c r="J812" s="214"/>
      <c r="K812" s="214"/>
      <c r="L812" s="214"/>
      <c r="M812" s="214"/>
      <c r="N812" s="214"/>
      <c r="O812" s="214"/>
      <c r="P812" s="214"/>
      <c r="Q812" s="214"/>
      <c r="R812" s="214"/>
      <c r="S812" s="214"/>
      <c r="T812" s="214"/>
      <c r="U812" s="214"/>
      <c r="V812" s="344"/>
      <c r="W812" s="214"/>
      <c r="X812" s="214"/>
    </row>
    <row r="813" spans="1:24" x14ac:dyDescent="0.2">
      <c r="A813" s="214"/>
      <c r="B813" s="328"/>
      <c r="C813" s="220"/>
      <c r="D813" s="214"/>
      <c r="E813" s="214"/>
      <c r="F813" s="214"/>
      <c r="G813" s="214"/>
      <c r="H813" s="214"/>
      <c r="I813" s="214"/>
      <c r="J813" s="214"/>
      <c r="K813" s="214"/>
      <c r="L813" s="214"/>
      <c r="M813" s="214"/>
      <c r="N813" s="214"/>
      <c r="O813" s="214"/>
      <c r="P813" s="214"/>
      <c r="Q813" s="214"/>
      <c r="R813" s="214"/>
      <c r="S813" s="214"/>
      <c r="T813" s="214"/>
      <c r="U813" s="214"/>
      <c r="V813" s="344"/>
      <c r="W813" s="214"/>
      <c r="X813" s="214"/>
    </row>
    <row r="814" spans="1:24" x14ac:dyDescent="0.2">
      <c r="A814" s="214"/>
      <c r="B814" s="328"/>
      <c r="C814" s="220"/>
      <c r="D814" s="214"/>
      <c r="E814" s="214"/>
      <c r="F814" s="214"/>
      <c r="G814" s="214"/>
      <c r="H814" s="214"/>
      <c r="I814" s="214"/>
      <c r="J814" s="214"/>
      <c r="K814" s="214"/>
      <c r="L814" s="214"/>
      <c r="M814" s="214"/>
      <c r="N814" s="214"/>
      <c r="O814" s="214"/>
      <c r="P814" s="214"/>
      <c r="Q814" s="214"/>
      <c r="R814" s="214"/>
      <c r="S814" s="214"/>
      <c r="T814" s="214"/>
      <c r="U814" s="214"/>
      <c r="V814" s="344"/>
      <c r="W814" s="214"/>
      <c r="X814" s="214"/>
    </row>
    <row r="815" spans="1:24" x14ac:dyDescent="0.2">
      <c r="A815" s="214"/>
      <c r="B815" s="328"/>
      <c r="C815" s="220"/>
      <c r="D815" s="214"/>
      <c r="E815" s="214"/>
      <c r="F815" s="214"/>
      <c r="G815" s="214"/>
      <c r="H815" s="214"/>
      <c r="I815" s="214"/>
      <c r="J815" s="214"/>
      <c r="K815" s="214"/>
      <c r="L815" s="214"/>
      <c r="M815" s="214"/>
      <c r="N815" s="214"/>
      <c r="O815" s="214"/>
      <c r="P815" s="214"/>
      <c r="Q815" s="214"/>
      <c r="R815" s="214"/>
      <c r="S815" s="214"/>
      <c r="T815" s="214"/>
      <c r="U815" s="214"/>
      <c r="V815" s="344"/>
      <c r="W815" s="214"/>
      <c r="X815" s="214"/>
    </row>
    <row r="816" spans="1:24" x14ac:dyDescent="0.2">
      <c r="A816" s="214"/>
      <c r="B816" s="328"/>
      <c r="C816" s="220"/>
      <c r="D816" s="214"/>
      <c r="E816" s="214"/>
      <c r="F816" s="214"/>
      <c r="G816" s="214"/>
      <c r="H816" s="214"/>
      <c r="I816" s="214"/>
      <c r="J816" s="214"/>
      <c r="K816" s="214"/>
      <c r="L816" s="214"/>
      <c r="M816" s="214"/>
      <c r="N816" s="214"/>
      <c r="O816" s="214"/>
      <c r="P816" s="214"/>
      <c r="Q816" s="214"/>
      <c r="R816" s="214"/>
      <c r="S816" s="214"/>
      <c r="T816" s="214"/>
      <c r="U816" s="214"/>
      <c r="V816" s="344"/>
      <c r="W816" s="214"/>
      <c r="X816" s="214"/>
    </row>
    <row r="817" spans="1:24" x14ac:dyDescent="0.2">
      <c r="A817" s="214"/>
      <c r="B817" s="328"/>
      <c r="C817" s="220"/>
      <c r="D817" s="214"/>
      <c r="E817" s="214"/>
      <c r="F817" s="214"/>
      <c r="G817" s="214"/>
      <c r="H817" s="214"/>
      <c r="I817" s="214"/>
      <c r="J817" s="214"/>
      <c r="K817" s="214"/>
      <c r="L817" s="214"/>
      <c r="M817" s="214"/>
      <c r="N817" s="214"/>
      <c r="O817" s="214"/>
      <c r="P817" s="214"/>
      <c r="Q817" s="214"/>
      <c r="R817" s="214"/>
      <c r="S817" s="214"/>
      <c r="T817" s="214"/>
      <c r="U817" s="214"/>
      <c r="V817" s="344"/>
      <c r="W817" s="214"/>
      <c r="X817" s="214"/>
    </row>
    <row r="818" spans="1:24" x14ac:dyDescent="0.2">
      <c r="A818" s="214"/>
      <c r="B818" s="328"/>
      <c r="C818" s="220"/>
      <c r="D818" s="214"/>
      <c r="E818" s="214"/>
      <c r="F818" s="214"/>
      <c r="G818" s="214"/>
      <c r="H818" s="214"/>
      <c r="I818" s="214"/>
      <c r="J818" s="214"/>
      <c r="K818" s="214"/>
      <c r="L818" s="214"/>
      <c r="M818" s="214"/>
      <c r="N818" s="214"/>
      <c r="O818" s="214"/>
      <c r="P818" s="214"/>
      <c r="Q818" s="214"/>
      <c r="R818" s="214"/>
      <c r="S818" s="214"/>
      <c r="T818" s="214"/>
      <c r="U818" s="214"/>
      <c r="V818" s="344"/>
      <c r="W818" s="214"/>
      <c r="X818" s="214"/>
    </row>
    <row r="819" spans="1:24" x14ac:dyDescent="0.2">
      <c r="A819" s="214"/>
      <c r="B819" s="328"/>
      <c r="C819" s="220"/>
      <c r="D819" s="214"/>
      <c r="E819" s="214"/>
      <c r="F819" s="214"/>
      <c r="G819" s="214"/>
      <c r="H819" s="214"/>
      <c r="I819" s="214"/>
      <c r="J819" s="214"/>
      <c r="K819" s="214"/>
      <c r="L819" s="214"/>
      <c r="M819" s="214"/>
      <c r="N819" s="214"/>
      <c r="O819" s="214"/>
      <c r="P819" s="214"/>
      <c r="Q819" s="214"/>
      <c r="R819" s="214"/>
      <c r="S819" s="214"/>
      <c r="T819" s="214"/>
      <c r="U819" s="214"/>
      <c r="V819" s="344"/>
      <c r="W819" s="214"/>
      <c r="X819" s="214"/>
    </row>
    <row r="820" spans="1:24" x14ac:dyDescent="0.2">
      <c r="A820" s="214"/>
      <c r="B820" s="328"/>
      <c r="C820" s="220"/>
      <c r="D820" s="214"/>
      <c r="E820" s="214"/>
      <c r="F820" s="214"/>
      <c r="G820" s="214"/>
      <c r="H820" s="214"/>
      <c r="I820" s="214"/>
      <c r="J820" s="214"/>
      <c r="K820" s="214"/>
      <c r="L820" s="214"/>
      <c r="M820" s="214"/>
      <c r="N820" s="214"/>
      <c r="O820" s="214"/>
      <c r="P820" s="214"/>
      <c r="Q820" s="214"/>
      <c r="R820" s="214"/>
      <c r="S820" s="214"/>
      <c r="T820" s="214"/>
      <c r="U820" s="214"/>
      <c r="V820" s="344"/>
      <c r="W820" s="214"/>
      <c r="X820" s="214"/>
    </row>
    <row r="821" spans="1:24" x14ac:dyDescent="0.2">
      <c r="A821" s="214"/>
      <c r="B821" s="328"/>
      <c r="C821" s="220"/>
      <c r="D821" s="214"/>
      <c r="E821" s="214"/>
      <c r="F821" s="214"/>
      <c r="G821" s="214"/>
      <c r="H821" s="214"/>
      <c r="I821" s="214"/>
      <c r="J821" s="214"/>
      <c r="K821" s="214"/>
      <c r="L821" s="214"/>
      <c r="M821" s="214"/>
      <c r="N821" s="214"/>
      <c r="O821" s="214"/>
      <c r="P821" s="214"/>
      <c r="Q821" s="214"/>
      <c r="R821" s="214"/>
      <c r="S821" s="214"/>
      <c r="T821" s="214"/>
      <c r="U821" s="214"/>
      <c r="V821" s="344"/>
      <c r="W821" s="214"/>
      <c r="X821" s="214"/>
    </row>
    <row r="822" spans="1:24" x14ac:dyDescent="0.2">
      <c r="A822" s="214"/>
      <c r="B822" s="328"/>
      <c r="C822" s="220"/>
      <c r="D822" s="214"/>
      <c r="E822" s="214"/>
      <c r="F822" s="214"/>
      <c r="G822" s="214"/>
      <c r="H822" s="214"/>
      <c r="I822" s="214"/>
      <c r="J822" s="214"/>
      <c r="K822" s="214"/>
      <c r="L822" s="214"/>
      <c r="M822" s="214"/>
      <c r="N822" s="214"/>
      <c r="O822" s="214"/>
      <c r="P822" s="214"/>
      <c r="Q822" s="214"/>
      <c r="R822" s="214"/>
      <c r="S822" s="214"/>
      <c r="T822" s="214"/>
      <c r="U822" s="214"/>
      <c r="V822" s="344"/>
      <c r="W822" s="214"/>
      <c r="X822" s="214"/>
    </row>
    <row r="823" spans="1:24" x14ac:dyDescent="0.2">
      <c r="A823" s="214"/>
      <c r="B823" s="328"/>
      <c r="C823" s="220"/>
      <c r="D823" s="214"/>
      <c r="E823" s="214"/>
      <c r="F823" s="214"/>
      <c r="G823" s="214"/>
      <c r="H823" s="214"/>
      <c r="I823" s="214"/>
      <c r="J823" s="214"/>
      <c r="K823" s="214"/>
      <c r="L823" s="214"/>
      <c r="M823" s="214"/>
      <c r="N823" s="214"/>
      <c r="O823" s="214"/>
      <c r="P823" s="214"/>
      <c r="Q823" s="214"/>
      <c r="R823" s="214"/>
      <c r="S823" s="214"/>
      <c r="T823" s="214"/>
      <c r="U823" s="214"/>
      <c r="V823" s="344"/>
      <c r="W823" s="214"/>
      <c r="X823" s="214"/>
    </row>
    <row r="824" spans="1:24" x14ac:dyDescent="0.2">
      <c r="A824" s="214"/>
      <c r="B824" s="328"/>
      <c r="C824" s="220"/>
      <c r="D824" s="214"/>
      <c r="E824" s="214"/>
      <c r="F824" s="214"/>
      <c r="G824" s="214"/>
      <c r="H824" s="214"/>
      <c r="I824" s="214"/>
      <c r="J824" s="214"/>
      <c r="K824" s="214"/>
      <c r="L824" s="214"/>
      <c r="M824" s="214"/>
      <c r="N824" s="214"/>
      <c r="O824" s="214"/>
      <c r="P824" s="214"/>
      <c r="Q824" s="214"/>
      <c r="R824" s="214"/>
      <c r="S824" s="214"/>
      <c r="T824" s="214"/>
      <c r="U824" s="214"/>
      <c r="V824" s="344"/>
      <c r="W824" s="214"/>
      <c r="X824" s="214"/>
    </row>
    <row r="825" spans="1:24" x14ac:dyDescent="0.2">
      <c r="A825" s="214"/>
      <c r="B825" s="328"/>
      <c r="C825" s="220"/>
      <c r="D825" s="214"/>
      <c r="E825" s="214"/>
      <c r="F825" s="214"/>
      <c r="G825" s="214"/>
      <c r="H825" s="214"/>
      <c r="I825" s="214"/>
      <c r="J825" s="214"/>
      <c r="K825" s="214"/>
      <c r="L825" s="214"/>
      <c r="M825" s="214"/>
      <c r="N825" s="214"/>
      <c r="O825" s="214"/>
      <c r="P825" s="214"/>
      <c r="Q825" s="214"/>
      <c r="R825" s="214"/>
      <c r="S825" s="214"/>
      <c r="T825" s="214"/>
      <c r="U825" s="214"/>
      <c r="V825" s="344"/>
      <c r="W825" s="214"/>
      <c r="X825" s="214"/>
    </row>
    <row r="826" spans="1:24" x14ac:dyDescent="0.2">
      <c r="A826" s="214"/>
      <c r="B826" s="328"/>
      <c r="C826" s="220"/>
      <c r="D826" s="214"/>
      <c r="E826" s="214"/>
      <c r="F826" s="214"/>
      <c r="G826" s="214"/>
      <c r="H826" s="214"/>
      <c r="I826" s="214"/>
      <c r="J826" s="214"/>
      <c r="K826" s="214"/>
      <c r="L826" s="214"/>
      <c r="M826" s="214"/>
      <c r="N826" s="214"/>
      <c r="O826" s="214"/>
      <c r="P826" s="214"/>
      <c r="Q826" s="214"/>
      <c r="R826" s="214"/>
      <c r="S826" s="214"/>
      <c r="T826" s="214"/>
      <c r="U826" s="214"/>
      <c r="V826" s="344"/>
      <c r="W826" s="214"/>
      <c r="X826" s="214"/>
    </row>
    <row r="827" spans="1:24" x14ac:dyDescent="0.2">
      <c r="A827" s="214"/>
      <c r="B827" s="328"/>
      <c r="C827" s="220"/>
      <c r="D827" s="214"/>
      <c r="E827" s="214"/>
      <c r="F827" s="214"/>
      <c r="G827" s="214"/>
      <c r="H827" s="214"/>
      <c r="I827" s="214"/>
      <c r="J827" s="214"/>
      <c r="K827" s="214"/>
      <c r="L827" s="214"/>
      <c r="M827" s="214"/>
      <c r="N827" s="214"/>
      <c r="O827" s="214"/>
      <c r="P827" s="214"/>
      <c r="Q827" s="214"/>
      <c r="R827" s="214"/>
      <c r="S827" s="214"/>
      <c r="T827" s="214"/>
      <c r="U827" s="214"/>
      <c r="V827" s="344"/>
      <c r="W827" s="214"/>
      <c r="X827" s="214"/>
    </row>
    <row r="828" spans="1:24" x14ac:dyDescent="0.2">
      <c r="A828" s="214"/>
      <c r="B828" s="328"/>
      <c r="C828" s="220"/>
      <c r="D828" s="214"/>
      <c r="E828" s="214"/>
      <c r="F828" s="214"/>
      <c r="G828" s="214"/>
      <c r="H828" s="214"/>
      <c r="I828" s="214"/>
      <c r="J828" s="214"/>
      <c r="K828" s="214"/>
      <c r="L828" s="214"/>
      <c r="M828" s="214"/>
      <c r="N828" s="214"/>
      <c r="O828" s="214"/>
      <c r="P828" s="214"/>
      <c r="Q828" s="214"/>
      <c r="R828" s="214"/>
      <c r="S828" s="214"/>
      <c r="T828" s="214"/>
      <c r="U828" s="214"/>
      <c r="V828" s="344"/>
      <c r="W828" s="214"/>
      <c r="X828" s="214"/>
    </row>
    <row r="829" spans="1:24" x14ac:dyDescent="0.2">
      <c r="A829" s="214"/>
      <c r="B829" s="328"/>
      <c r="C829" s="220"/>
      <c r="D829" s="214"/>
      <c r="E829" s="214"/>
      <c r="F829" s="214"/>
      <c r="G829" s="214"/>
      <c r="H829" s="214"/>
      <c r="I829" s="214"/>
      <c r="J829" s="214"/>
      <c r="K829" s="214"/>
      <c r="L829" s="214"/>
      <c r="M829" s="214"/>
      <c r="N829" s="214"/>
      <c r="O829" s="214"/>
      <c r="P829" s="214"/>
      <c r="Q829" s="214"/>
      <c r="R829" s="214"/>
      <c r="S829" s="214"/>
      <c r="T829" s="214"/>
      <c r="U829" s="214"/>
      <c r="V829" s="344"/>
      <c r="W829" s="214"/>
      <c r="X829" s="214"/>
    </row>
    <row r="830" spans="1:24" x14ac:dyDescent="0.2">
      <c r="A830" s="214"/>
      <c r="B830" s="328"/>
      <c r="C830" s="220"/>
      <c r="D830" s="214"/>
      <c r="E830" s="214"/>
      <c r="F830" s="214"/>
      <c r="G830" s="214"/>
      <c r="H830" s="214"/>
      <c r="I830" s="214"/>
      <c r="J830" s="214"/>
      <c r="K830" s="214"/>
      <c r="L830" s="214"/>
      <c r="M830" s="214"/>
      <c r="N830" s="214"/>
      <c r="O830" s="214"/>
      <c r="P830" s="214"/>
      <c r="Q830" s="214"/>
      <c r="R830" s="214"/>
      <c r="S830" s="214"/>
      <c r="T830" s="214"/>
      <c r="U830" s="214"/>
      <c r="V830" s="344"/>
      <c r="W830" s="214"/>
      <c r="X830" s="214"/>
    </row>
    <row r="831" spans="1:24" x14ac:dyDescent="0.2">
      <c r="A831" s="214"/>
      <c r="B831" s="328"/>
      <c r="C831" s="220"/>
      <c r="D831" s="214"/>
      <c r="E831" s="214"/>
      <c r="F831" s="214"/>
      <c r="G831" s="214"/>
      <c r="H831" s="214"/>
      <c r="I831" s="214"/>
      <c r="J831" s="214"/>
      <c r="K831" s="214"/>
      <c r="L831" s="214"/>
      <c r="M831" s="214"/>
      <c r="N831" s="214"/>
      <c r="O831" s="214"/>
      <c r="P831" s="214"/>
      <c r="Q831" s="214"/>
      <c r="R831" s="214"/>
      <c r="S831" s="214"/>
      <c r="T831" s="214"/>
      <c r="U831" s="214"/>
      <c r="V831" s="344"/>
      <c r="W831" s="214"/>
      <c r="X831" s="214"/>
    </row>
    <row r="832" spans="1:24" x14ac:dyDescent="0.2">
      <c r="A832" s="214"/>
      <c r="B832" s="328"/>
      <c r="C832" s="220"/>
      <c r="D832" s="214"/>
      <c r="E832" s="214"/>
      <c r="F832" s="214"/>
      <c r="G832" s="214"/>
      <c r="H832" s="214"/>
      <c r="I832" s="214"/>
      <c r="J832" s="214"/>
      <c r="K832" s="214"/>
      <c r="L832" s="214"/>
      <c r="M832" s="214"/>
      <c r="N832" s="214"/>
      <c r="O832" s="214"/>
      <c r="P832" s="214"/>
      <c r="Q832" s="214"/>
      <c r="R832" s="214"/>
      <c r="S832" s="214"/>
      <c r="T832" s="214"/>
      <c r="U832" s="214"/>
      <c r="V832" s="344"/>
      <c r="W832" s="214"/>
      <c r="X832" s="214"/>
    </row>
    <row r="833" spans="1:24" x14ac:dyDescent="0.2">
      <c r="A833" s="214"/>
      <c r="B833" s="328"/>
      <c r="C833" s="220"/>
      <c r="D833" s="214"/>
      <c r="E833" s="214"/>
      <c r="F833" s="214"/>
      <c r="G833" s="214"/>
      <c r="H833" s="214"/>
      <c r="I833" s="214"/>
      <c r="J833" s="214"/>
      <c r="K833" s="214"/>
      <c r="L833" s="214"/>
      <c r="M833" s="214"/>
      <c r="N833" s="214"/>
      <c r="O833" s="214"/>
      <c r="P833" s="214"/>
      <c r="Q833" s="214"/>
      <c r="R833" s="214"/>
      <c r="S833" s="214"/>
      <c r="T833" s="214"/>
      <c r="U833" s="214"/>
      <c r="V833" s="344"/>
      <c r="W833" s="214"/>
      <c r="X833" s="214"/>
    </row>
    <row r="834" spans="1:24" x14ac:dyDescent="0.2">
      <c r="A834" s="214"/>
      <c r="B834" s="328"/>
      <c r="C834" s="220"/>
      <c r="D834" s="214"/>
      <c r="E834" s="214"/>
      <c r="F834" s="214"/>
      <c r="G834" s="214"/>
      <c r="H834" s="214"/>
      <c r="I834" s="214"/>
      <c r="J834" s="214"/>
      <c r="K834" s="214"/>
      <c r="L834" s="214"/>
      <c r="M834" s="214"/>
      <c r="N834" s="214"/>
      <c r="O834" s="214"/>
      <c r="P834" s="214"/>
      <c r="Q834" s="214"/>
      <c r="R834" s="214"/>
      <c r="S834" s="214"/>
      <c r="T834" s="214"/>
      <c r="U834" s="214"/>
      <c r="V834" s="344"/>
      <c r="W834" s="214"/>
      <c r="X834" s="214"/>
    </row>
    <row r="835" spans="1:24" x14ac:dyDescent="0.2">
      <c r="A835" s="214"/>
      <c r="B835" s="328"/>
      <c r="C835" s="220"/>
      <c r="D835" s="214"/>
      <c r="E835" s="214"/>
      <c r="F835" s="214"/>
      <c r="G835" s="214"/>
      <c r="H835" s="214"/>
      <c r="I835" s="214"/>
      <c r="J835" s="214"/>
      <c r="K835" s="214"/>
      <c r="L835" s="214"/>
      <c r="M835" s="214"/>
      <c r="N835" s="214"/>
      <c r="O835" s="214"/>
      <c r="P835" s="214"/>
      <c r="Q835" s="214"/>
      <c r="R835" s="214"/>
      <c r="S835" s="214"/>
      <c r="T835" s="214"/>
      <c r="U835" s="214"/>
      <c r="V835" s="344"/>
      <c r="W835" s="214"/>
      <c r="X835" s="214"/>
    </row>
    <row r="836" spans="1:24" x14ac:dyDescent="0.2">
      <c r="A836" s="214"/>
      <c r="B836" s="328"/>
      <c r="C836" s="220"/>
      <c r="D836" s="214"/>
      <c r="E836" s="214"/>
      <c r="F836" s="214"/>
      <c r="G836" s="214"/>
      <c r="H836" s="214"/>
      <c r="I836" s="214"/>
      <c r="J836" s="214"/>
      <c r="K836" s="214"/>
      <c r="L836" s="214"/>
      <c r="M836" s="214"/>
      <c r="N836" s="214"/>
      <c r="O836" s="214"/>
      <c r="P836" s="214"/>
      <c r="Q836" s="214"/>
      <c r="R836" s="214"/>
      <c r="S836" s="214"/>
      <c r="T836" s="214"/>
      <c r="U836" s="214"/>
      <c r="V836" s="344"/>
      <c r="W836" s="214"/>
      <c r="X836" s="214"/>
    </row>
    <row r="837" spans="1:24" x14ac:dyDescent="0.2">
      <c r="A837" s="214"/>
      <c r="B837" s="328"/>
      <c r="C837" s="220"/>
      <c r="D837" s="214"/>
      <c r="E837" s="214"/>
      <c r="F837" s="214"/>
      <c r="G837" s="214"/>
      <c r="H837" s="214"/>
      <c r="I837" s="214"/>
      <c r="J837" s="214"/>
      <c r="K837" s="214"/>
      <c r="L837" s="214"/>
      <c r="M837" s="214"/>
      <c r="N837" s="214"/>
      <c r="O837" s="214"/>
      <c r="P837" s="214"/>
      <c r="Q837" s="214"/>
      <c r="R837" s="214"/>
      <c r="S837" s="214"/>
      <c r="T837" s="214"/>
      <c r="U837" s="214"/>
      <c r="V837" s="344"/>
      <c r="W837" s="214"/>
      <c r="X837" s="214"/>
    </row>
    <row r="838" spans="1:24" x14ac:dyDescent="0.2">
      <c r="A838" s="214"/>
      <c r="B838" s="328"/>
      <c r="C838" s="220"/>
      <c r="D838" s="214"/>
      <c r="E838" s="214"/>
      <c r="F838" s="214"/>
      <c r="G838" s="214"/>
      <c r="H838" s="214"/>
      <c r="I838" s="214"/>
      <c r="J838" s="214"/>
      <c r="K838" s="214"/>
      <c r="L838" s="214"/>
      <c r="M838" s="214"/>
      <c r="N838" s="214"/>
      <c r="O838" s="214"/>
      <c r="P838" s="214"/>
      <c r="Q838" s="214"/>
      <c r="R838" s="214"/>
      <c r="S838" s="214"/>
      <c r="T838" s="214"/>
      <c r="U838" s="214"/>
      <c r="V838" s="344"/>
      <c r="W838" s="214"/>
      <c r="X838" s="214"/>
    </row>
    <row r="839" spans="1:24" x14ac:dyDescent="0.2">
      <c r="A839" s="214"/>
      <c r="B839" s="328"/>
      <c r="C839" s="220"/>
      <c r="D839" s="214"/>
      <c r="E839" s="214"/>
      <c r="F839" s="214"/>
      <c r="G839" s="214"/>
      <c r="H839" s="214"/>
      <c r="I839" s="214"/>
      <c r="J839" s="214"/>
      <c r="K839" s="214"/>
      <c r="L839" s="214"/>
      <c r="M839" s="214"/>
      <c r="N839" s="214"/>
      <c r="O839" s="214"/>
      <c r="P839" s="214"/>
      <c r="Q839" s="214"/>
      <c r="R839" s="214"/>
      <c r="S839" s="214"/>
      <c r="T839" s="214"/>
      <c r="U839" s="214"/>
      <c r="V839" s="344"/>
      <c r="W839" s="214"/>
      <c r="X839" s="214"/>
    </row>
    <row r="840" spans="1:24" x14ac:dyDescent="0.2">
      <c r="A840" s="214"/>
      <c r="B840" s="328"/>
      <c r="C840" s="220"/>
      <c r="D840" s="214"/>
      <c r="E840" s="214"/>
      <c r="F840" s="214"/>
      <c r="G840" s="214"/>
      <c r="H840" s="214"/>
      <c r="I840" s="214"/>
      <c r="J840" s="214"/>
      <c r="K840" s="214"/>
      <c r="L840" s="214"/>
      <c r="M840" s="214"/>
      <c r="N840" s="214"/>
      <c r="O840" s="214"/>
      <c r="P840" s="214"/>
      <c r="Q840" s="214"/>
      <c r="R840" s="214"/>
      <c r="S840" s="214"/>
      <c r="T840" s="214"/>
      <c r="U840" s="214"/>
      <c r="V840" s="344"/>
      <c r="W840" s="214"/>
      <c r="X840" s="214"/>
    </row>
    <row r="841" spans="1:24" x14ac:dyDescent="0.2">
      <c r="A841" s="214"/>
      <c r="B841" s="328"/>
      <c r="C841" s="220"/>
      <c r="D841" s="214"/>
      <c r="E841" s="214"/>
      <c r="F841" s="214"/>
      <c r="G841" s="214"/>
      <c r="H841" s="214"/>
      <c r="I841" s="214"/>
      <c r="J841" s="214"/>
      <c r="K841" s="214"/>
      <c r="L841" s="214"/>
      <c r="M841" s="214"/>
      <c r="N841" s="214"/>
      <c r="O841" s="214"/>
      <c r="P841" s="214"/>
      <c r="Q841" s="214"/>
      <c r="R841" s="214"/>
      <c r="S841" s="214"/>
      <c r="T841" s="214"/>
      <c r="U841" s="214"/>
      <c r="V841" s="344"/>
      <c r="W841" s="214"/>
      <c r="X841" s="214"/>
    </row>
    <row r="842" spans="1:24" x14ac:dyDescent="0.2">
      <c r="A842" s="214"/>
      <c r="B842" s="328"/>
      <c r="C842" s="220"/>
      <c r="D842" s="214"/>
      <c r="E842" s="214"/>
      <c r="F842" s="214"/>
      <c r="G842" s="214"/>
      <c r="H842" s="214"/>
      <c r="I842" s="214"/>
      <c r="J842" s="214"/>
      <c r="K842" s="214"/>
      <c r="L842" s="214"/>
      <c r="M842" s="214"/>
      <c r="N842" s="214"/>
      <c r="O842" s="214"/>
      <c r="P842" s="214"/>
      <c r="Q842" s="214"/>
      <c r="R842" s="214"/>
      <c r="S842" s="214"/>
      <c r="T842" s="214"/>
      <c r="U842" s="214"/>
      <c r="V842" s="344"/>
      <c r="W842" s="214"/>
      <c r="X842" s="214"/>
    </row>
    <row r="843" spans="1:24" x14ac:dyDescent="0.2">
      <c r="A843" s="214"/>
      <c r="B843" s="328"/>
      <c r="C843" s="220"/>
      <c r="D843" s="214"/>
      <c r="E843" s="214"/>
      <c r="F843" s="214"/>
      <c r="G843" s="214"/>
      <c r="H843" s="214"/>
      <c r="I843" s="214"/>
      <c r="J843" s="214"/>
      <c r="K843" s="214"/>
      <c r="L843" s="214"/>
      <c r="M843" s="214"/>
      <c r="N843" s="214"/>
      <c r="O843" s="214"/>
      <c r="P843" s="214"/>
      <c r="Q843" s="214"/>
      <c r="R843" s="214"/>
      <c r="S843" s="214"/>
      <c r="T843" s="214"/>
      <c r="U843" s="214"/>
      <c r="V843" s="344"/>
      <c r="W843" s="214"/>
      <c r="X843" s="214"/>
    </row>
    <row r="844" spans="1:24" x14ac:dyDescent="0.2">
      <c r="A844" s="214"/>
      <c r="B844" s="328"/>
      <c r="C844" s="220"/>
      <c r="D844" s="214"/>
      <c r="E844" s="214"/>
      <c r="F844" s="214"/>
      <c r="G844" s="214"/>
      <c r="H844" s="214"/>
      <c r="I844" s="214"/>
      <c r="J844" s="214"/>
      <c r="K844" s="214"/>
      <c r="L844" s="214"/>
      <c r="M844" s="214"/>
      <c r="N844" s="214"/>
      <c r="O844" s="214"/>
      <c r="P844" s="214"/>
      <c r="Q844" s="214"/>
      <c r="R844" s="214"/>
      <c r="S844" s="214"/>
      <c r="T844" s="214"/>
      <c r="U844" s="214"/>
      <c r="V844" s="344"/>
      <c r="W844" s="214"/>
      <c r="X844" s="214"/>
    </row>
    <row r="845" spans="1:24" x14ac:dyDescent="0.2">
      <c r="A845" s="214"/>
      <c r="B845" s="328"/>
      <c r="C845" s="220"/>
      <c r="D845" s="214"/>
      <c r="E845" s="214"/>
      <c r="F845" s="214"/>
      <c r="G845" s="214"/>
      <c r="H845" s="214"/>
      <c r="I845" s="214"/>
      <c r="J845" s="214"/>
      <c r="K845" s="214"/>
      <c r="L845" s="214"/>
      <c r="M845" s="214"/>
      <c r="N845" s="214"/>
      <c r="O845" s="214"/>
      <c r="P845" s="214"/>
      <c r="Q845" s="214"/>
      <c r="R845" s="214"/>
      <c r="S845" s="214"/>
      <c r="T845" s="214"/>
      <c r="U845" s="214"/>
      <c r="V845" s="344"/>
      <c r="W845" s="214"/>
      <c r="X845" s="214"/>
    </row>
    <row r="846" spans="1:24" x14ac:dyDescent="0.2">
      <c r="A846" s="214"/>
      <c r="B846" s="328"/>
      <c r="C846" s="220"/>
      <c r="D846" s="214"/>
      <c r="E846" s="214"/>
      <c r="F846" s="214"/>
      <c r="G846" s="214"/>
      <c r="H846" s="214"/>
      <c r="I846" s="214"/>
      <c r="J846" s="214"/>
      <c r="K846" s="214"/>
      <c r="L846" s="214"/>
      <c r="M846" s="214"/>
      <c r="N846" s="214"/>
      <c r="O846" s="214"/>
      <c r="P846" s="214"/>
      <c r="Q846" s="214"/>
      <c r="R846" s="214"/>
      <c r="S846" s="214"/>
      <c r="T846" s="214"/>
      <c r="U846" s="214"/>
      <c r="V846" s="344"/>
      <c r="W846" s="214"/>
      <c r="X846" s="214"/>
    </row>
    <row r="847" spans="1:24" x14ac:dyDescent="0.2">
      <c r="A847" s="214"/>
      <c r="B847" s="328"/>
      <c r="C847" s="220"/>
      <c r="D847" s="214"/>
      <c r="E847" s="214"/>
      <c r="F847" s="214"/>
      <c r="G847" s="214"/>
      <c r="H847" s="214"/>
      <c r="I847" s="214"/>
      <c r="J847" s="214"/>
      <c r="K847" s="214"/>
      <c r="L847" s="214"/>
      <c r="M847" s="214"/>
      <c r="N847" s="214"/>
      <c r="O847" s="214"/>
      <c r="P847" s="214"/>
      <c r="Q847" s="214"/>
      <c r="R847" s="214"/>
      <c r="S847" s="214"/>
      <c r="T847" s="214"/>
      <c r="U847" s="214"/>
      <c r="V847" s="344"/>
      <c r="W847" s="214"/>
      <c r="X847" s="214"/>
    </row>
    <row r="848" spans="1:24" x14ac:dyDescent="0.2">
      <c r="A848" s="214"/>
      <c r="B848" s="328"/>
      <c r="C848" s="220"/>
      <c r="D848" s="214"/>
      <c r="E848" s="214"/>
      <c r="F848" s="214"/>
      <c r="G848" s="214"/>
      <c r="H848" s="214"/>
      <c r="I848" s="214"/>
      <c r="J848" s="214"/>
      <c r="K848" s="214"/>
      <c r="L848" s="214"/>
      <c r="M848" s="214"/>
      <c r="N848" s="214"/>
      <c r="O848" s="214"/>
      <c r="P848" s="214"/>
      <c r="Q848" s="214"/>
      <c r="R848" s="214"/>
      <c r="S848" s="214"/>
      <c r="T848" s="214"/>
      <c r="U848" s="214"/>
      <c r="V848" s="344"/>
      <c r="W848" s="214"/>
      <c r="X848" s="214"/>
    </row>
    <row r="849" spans="1:24" x14ac:dyDescent="0.2">
      <c r="A849" s="214"/>
      <c r="B849" s="328"/>
      <c r="C849" s="220"/>
      <c r="D849" s="214"/>
      <c r="E849" s="214"/>
      <c r="F849" s="214"/>
      <c r="G849" s="214"/>
      <c r="H849" s="214"/>
      <c r="I849" s="214"/>
      <c r="J849" s="214"/>
      <c r="K849" s="214"/>
      <c r="L849" s="214"/>
      <c r="M849" s="214"/>
      <c r="N849" s="214"/>
      <c r="O849" s="214"/>
      <c r="P849" s="214"/>
      <c r="Q849" s="214"/>
      <c r="R849" s="214"/>
      <c r="S849" s="214"/>
      <c r="T849" s="214"/>
      <c r="U849" s="214"/>
      <c r="V849" s="344"/>
      <c r="W849" s="214"/>
      <c r="X849" s="214"/>
    </row>
    <row r="850" spans="1:24" x14ac:dyDescent="0.2">
      <c r="A850" s="214"/>
      <c r="B850" s="328"/>
      <c r="C850" s="220"/>
      <c r="D850" s="214"/>
      <c r="E850" s="214"/>
      <c r="F850" s="214"/>
      <c r="G850" s="214"/>
      <c r="H850" s="214"/>
      <c r="I850" s="214"/>
      <c r="J850" s="214"/>
      <c r="K850" s="214"/>
      <c r="L850" s="214"/>
      <c r="M850" s="214"/>
      <c r="N850" s="214"/>
      <c r="O850" s="214"/>
      <c r="P850" s="214"/>
      <c r="Q850" s="214"/>
      <c r="R850" s="214"/>
      <c r="S850" s="214"/>
      <c r="T850" s="214"/>
      <c r="U850" s="214"/>
      <c r="V850" s="344"/>
      <c r="W850" s="214"/>
      <c r="X850" s="214"/>
    </row>
    <row r="851" spans="1:24" x14ac:dyDescent="0.2">
      <c r="A851" s="214"/>
      <c r="B851" s="328"/>
      <c r="C851" s="220"/>
      <c r="D851" s="214"/>
      <c r="E851" s="214"/>
      <c r="F851" s="214"/>
      <c r="G851" s="214"/>
      <c r="H851" s="214"/>
      <c r="I851" s="214"/>
      <c r="J851" s="214"/>
      <c r="K851" s="214"/>
      <c r="L851" s="214"/>
      <c r="M851" s="214"/>
      <c r="N851" s="214"/>
      <c r="O851" s="214"/>
      <c r="P851" s="214"/>
      <c r="Q851" s="214"/>
      <c r="R851" s="214"/>
      <c r="S851" s="214"/>
      <c r="T851" s="214"/>
      <c r="U851" s="214"/>
      <c r="V851" s="344"/>
      <c r="W851" s="214"/>
      <c r="X851" s="214"/>
    </row>
    <row r="852" spans="1:24" x14ac:dyDescent="0.2">
      <c r="A852" s="214"/>
      <c r="B852" s="328"/>
      <c r="C852" s="220"/>
      <c r="D852" s="214"/>
      <c r="E852" s="214"/>
      <c r="F852" s="214"/>
      <c r="G852" s="214"/>
      <c r="H852" s="214"/>
      <c r="I852" s="214"/>
      <c r="J852" s="214"/>
      <c r="K852" s="214"/>
      <c r="L852" s="214"/>
      <c r="M852" s="214"/>
      <c r="N852" s="214"/>
      <c r="O852" s="214"/>
      <c r="P852" s="214"/>
      <c r="Q852" s="214"/>
      <c r="R852" s="214"/>
      <c r="S852" s="214"/>
      <c r="T852" s="214"/>
      <c r="U852" s="214"/>
      <c r="V852" s="344"/>
      <c r="W852" s="214"/>
      <c r="X852" s="214"/>
    </row>
    <row r="853" spans="1:24" x14ac:dyDescent="0.2">
      <c r="A853" s="214"/>
      <c r="B853" s="328"/>
      <c r="C853" s="220"/>
      <c r="D853" s="214"/>
      <c r="E853" s="214"/>
      <c r="F853" s="214"/>
      <c r="G853" s="214"/>
      <c r="H853" s="214"/>
      <c r="I853" s="214"/>
      <c r="J853" s="214"/>
      <c r="K853" s="214"/>
      <c r="L853" s="214"/>
      <c r="M853" s="214"/>
      <c r="N853" s="214"/>
      <c r="O853" s="214"/>
      <c r="P853" s="214"/>
      <c r="Q853" s="214"/>
      <c r="R853" s="214"/>
      <c r="S853" s="214"/>
      <c r="T853" s="214"/>
      <c r="U853" s="214"/>
      <c r="V853" s="344"/>
      <c r="W853" s="214"/>
      <c r="X853" s="214"/>
    </row>
    <row r="854" spans="1:24" x14ac:dyDescent="0.2">
      <c r="A854" s="214"/>
      <c r="B854" s="328"/>
      <c r="C854" s="220"/>
      <c r="D854" s="214"/>
      <c r="E854" s="214"/>
      <c r="F854" s="214"/>
      <c r="G854" s="214"/>
      <c r="H854" s="214"/>
      <c r="I854" s="214"/>
      <c r="J854" s="214"/>
      <c r="K854" s="214"/>
      <c r="L854" s="214"/>
      <c r="M854" s="214"/>
      <c r="N854" s="214"/>
      <c r="O854" s="214"/>
      <c r="P854" s="214"/>
      <c r="Q854" s="214"/>
      <c r="R854" s="214"/>
      <c r="S854" s="214"/>
      <c r="T854" s="214"/>
      <c r="U854" s="214"/>
      <c r="V854" s="344"/>
      <c r="W854" s="214"/>
      <c r="X854" s="214"/>
    </row>
    <row r="855" spans="1:24" x14ac:dyDescent="0.2">
      <c r="A855" s="214"/>
      <c r="B855" s="328"/>
      <c r="C855" s="220"/>
      <c r="D855" s="214"/>
      <c r="E855" s="214"/>
      <c r="F855" s="214"/>
      <c r="G855" s="214"/>
      <c r="H855" s="214"/>
      <c r="I855" s="214"/>
      <c r="J855" s="214"/>
      <c r="K855" s="214"/>
      <c r="L855" s="214"/>
      <c r="M855" s="214"/>
      <c r="N855" s="214"/>
      <c r="O855" s="214"/>
      <c r="P855" s="214"/>
      <c r="Q855" s="214"/>
      <c r="R855" s="214"/>
      <c r="S855" s="214"/>
      <c r="T855" s="214"/>
      <c r="U855" s="214"/>
      <c r="V855" s="344"/>
      <c r="W855" s="214"/>
      <c r="X855" s="214"/>
    </row>
    <row r="856" spans="1:24" x14ac:dyDescent="0.2">
      <c r="A856" s="214"/>
      <c r="B856" s="328"/>
      <c r="C856" s="220"/>
      <c r="D856" s="214"/>
      <c r="E856" s="214"/>
      <c r="F856" s="214"/>
      <c r="G856" s="214"/>
      <c r="H856" s="214"/>
      <c r="I856" s="214"/>
      <c r="J856" s="214"/>
      <c r="K856" s="214"/>
      <c r="L856" s="214"/>
      <c r="M856" s="214"/>
      <c r="N856" s="214"/>
      <c r="O856" s="214"/>
      <c r="P856" s="214"/>
      <c r="Q856" s="214"/>
      <c r="R856" s="214"/>
      <c r="S856" s="214"/>
      <c r="T856" s="214"/>
      <c r="U856" s="214"/>
      <c r="V856" s="344"/>
      <c r="W856" s="214"/>
      <c r="X856" s="214"/>
    </row>
    <row r="857" spans="1:24" x14ac:dyDescent="0.2">
      <c r="A857" s="214"/>
      <c r="B857" s="328"/>
      <c r="C857" s="220"/>
      <c r="D857" s="214"/>
      <c r="E857" s="214"/>
      <c r="F857" s="214"/>
      <c r="G857" s="214"/>
      <c r="H857" s="214"/>
      <c r="I857" s="214"/>
      <c r="J857" s="214"/>
      <c r="K857" s="214"/>
      <c r="L857" s="214"/>
      <c r="M857" s="214"/>
      <c r="N857" s="214"/>
      <c r="O857" s="214"/>
      <c r="P857" s="214"/>
      <c r="Q857" s="214"/>
      <c r="R857" s="214"/>
      <c r="S857" s="214"/>
      <c r="T857" s="214"/>
      <c r="U857" s="214"/>
      <c r="V857" s="344"/>
      <c r="W857" s="214"/>
      <c r="X857" s="214"/>
    </row>
    <row r="858" spans="1:24" x14ac:dyDescent="0.2">
      <c r="A858" s="214"/>
      <c r="B858" s="328"/>
      <c r="C858" s="220"/>
      <c r="D858" s="214"/>
      <c r="E858" s="214"/>
      <c r="F858" s="214"/>
      <c r="G858" s="214"/>
      <c r="H858" s="214"/>
      <c r="I858" s="214"/>
      <c r="J858" s="214"/>
      <c r="K858" s="214"/>
      <c r="L858" s="214"/>
      <c r="M858" s="214"/>
      <c r="N858" s="214"/>
      <c r="O858" s="214"/>
      <c r="P858" s="214"/>
      <c r="Q858" s="214"/>
      <c r="R858" s="214"/>
      <c r="S858" s="214"/>
      <c r="T858" s="214"/>
      <c r="U858" s="214"/>
      <c r="V858" s="344"/>
      <c r="W858" s="214"/>
      <c r="X858" s="214"/>
    </row>
    <row r="859" spans="1:24" x14ac:dyDescent="0.2">
      <c r="A859" s="214"/>
      <c r="B859" s="328"/>
      <c r="C859" s="220"/>
      <c r="D859" s="214"/>
      <c r="E859" s="214"/>
      <c r="F859" s="214"/>
      <c r="G859" s="214"/>
      <c r="H859" s="214"/>
      <c r="I859" s="214"/>
      <c r="J859" s="214"/>
      <c r="K859" s="214"/>
      <c r="L859" s="214"/>
      <c r="M859" s="214"/>
      <c r="N859" s="214"/>
      <c r="O859" s="214"/>
      <c r="P859" s="214"/>
      <c r="Q859" s="214"/>
      <c r="R859" s="214"/>
      <c r="S859" s="214"/>
      <c r="T859" s="214"/>
      <c r="U859" s="214"/>
      <c r="V859" s="344"/>
      <c r="W859" s="214"/>
      <c r="X859" s="214"/>
    </row>
    <row r="860" spans="1:24" x14ac:dyDescent="0.2">
      <c r="A860" s="214"/>
      <c r="B860" s="328"/>
      <c r="C860" s="220"/>
      <c r="D860" s="214"/>
      <c r="E860" s="214"/>
      <c r="F860" s="214"/>
      <c r="G860" s="214"/>
      <c r="H860" s="214"/>
      <c r="I860" s="214"/>
      <c r="J860" s="214"/>
      <c r="K860" s="214"/>
      <c r="L860" s="214"/>
      <c r="M860" s="214"/>
      <c r="N860" s="214"/>
      <c r="O860" s="214"/>
      <c r="P860" s="214"/>
      <c r="Q860" s="214"/>
      <c r="R860" s="214"/>
      <c r="S860" s="214"/>
      <c r="T860" s="214"/>
      <c r="U860" s="214"/>
      <c r="V860" s="344"/>
      <c r="W860" s="214"/>
      <c r="X860" s="214"/>
    </row>
    <row r="861" spans="1:24" x14ac:dyDescent="0.2">
      <c r="A861" s="214"/>
      <c r="B861" s="328"/>
      <c r="C861" s="220"/>
      <c r="D861" s="214"/>
      <c r="E861" s="214"/>
      <c r="F861" s="214"/>
      <c r="G861" s="214"/>
      <c r="H861" s="214"/>
      <c r="I861" s="214"/>
      <c r="J861" s="214"/>
      <c r="K861" s="214"/>
      <c r="L861" s="214"/>
      <c r="M861" s="214"/>
      <c r="N861" s="214"/>
      <c r="O861" s="214"/>
      <c r="P861" s="214"/>
      <c r="Q861" s="214"/>
      <c r="R861" s="214"/>
      <c r="S861" s="214"/>
      <c r="T861" s="214"/>
      <c r="U861" s="214"/>
      <c r="V861" s="344"/>
      <c r="W861" s="214"/>
      <c r="X861" s="214"/>
    </row>
    <row r="862" spans="1:24" x14ac:dyDescent="0.2">
      <c r="A862" s="214"/>
      <c r="B862" s="328"/>
      <c r="C862" s="220"/>
      <c r="D862" s="214"/>
      <c r="E862" s="214"/>
      <c r="F862" s="214"/>
      <c r="G862" s="214"/>
      <c r="H862" s="214"/>
      <c r="I862" s="214"/>
      <c r="J862" s="214"/>
      <c r="K862" s="214"/>
      <c r="L862" s="214"/>
      <c r="M862" s="214"/>
      <c r="N862" s="214"/>
      <c r="O862" s="214"/>
      <c r="P862" s="214"/>
      <c r="Q862" s="214"/>
      <c r="R862" s="214"/>
      <c r="S862" s="214"/>
      <c r="T862" s="214"/>
      <c r="U862" s="214"/>
      <c r="V862" s="344"/>
      <c r="W862" s="214"/>
      <c r="X862" s="214"/>
    </row>
    <row r="863" spans="1:24" x14ac:dyDescent="0.2">
      <c r="A863" s="214"/>
      <c r="B863" s="328"/>
      <c r="C863" s="220"/>
      <c r="D863" s="214"/>
      <c r="E863" s="214"/>
      <c r="F863" s="214"/>
      <c r="G863" s="214"/>
      <c r="H863" s="214"/>
      <c r="I863" s="214"/>
      <c r="J863" s="214"/>
      <c r="K863" s="214"/>
      <c r="L863" s="214"/>
      <c r="M863" s="214"/>
      <c r="N863" s="214"/>
      <c r="O863" s="214"/>
      <c r="P863" s="214"/>
      <c r="Q863" s="214"/>
      <c r="R863" s="214"/>
      <c r="S863" s="214"/>
      <c r="T863" s="214"/>
      <c r="U863" s="214"/>
      <c r="V863" s="344"/>
      <c r="W863" s="214"/>
      <c r="X863" s="214"/>
    </row>
    <row r="864" spans="1:24" x14ac:dyDescent="0.2">
      <c r="A864" s="214"/>
      <c r="B864" s="328"/>
      <c r="C864" s="220"/>
      <c r="D864" s="214"/>
      <c r="E864" s="214"/>
      <c r="F864" s="214"/>
      <c r="G864" s="214"/>
      <c r="H864" s="214"/>
      <c r="I864" s="214"/>
      <c r="J864" s="214"/>
      <c r="K864" s="214"/>
      <c r="L864" s="214"/>
      <c r="M864" s="214"/>
      <c r="N864" s="214"/>
      <c r="O864" s="214"/>
      <c r="P864" s="214"/>
      <c r="Q864" s="214"/>
      <c r="R864" s="214"/>
      <c r="S864" s="214"/>
      <c r="T864" s="214"/>
      <c r="U864" s="214"/>
      <c r="V864" s="344"/>
      <c r="W864" s="214"/>
      <c r="X864" s="214"/>
    </row>
    <row r="865" spans="1:24" x14ac:dyDescent="0.2">
      <c r="A865" s="214"/>
      <c r="B865" s="328"/>
      <c r="C865" s="220"/>
      <c r="D865" s="214"/>
      <c r="E865" s="214"/>
      <c r="F865" s="214"/>
      <c r="G865" s="214"/>
      <c r="H865" s="214"/>
      <c r="I865" s="214"/>
      <c r="J865" s="214"/>
      <c r="K865" s="214"/>
      <c r="L865" s="214"/>
      <c r="M865" s="214"/>
      <c r="N865" s="214"/>
      <c r="O865" s="214"/>
      <c r="P865" s="214"/>
      <c r="Q865" s="214"/>
      <c r="R865" s="214"/>
      <c r="S865" s="214"/>
      <c r="T865" s="214"/>
      <c r="U865" s="214"/>
      <c r="V865" s="344"/>
      <c r="W865" s="214"/>
      <c r="X865" s="214"/>
    </row>
    <row r="866" spans="1:24" x14ac:dyDescent="0.2">
      <c r="A866" s="214"/>
      <c r="B866" s="328"/>
      <c r="C866" s="220"/>
      <c r="D866" s="214"/>
      <c r="E866" s="214"/>
      <c r="F866" s="214"/>
      <c r="G866" s="214"/>
      <c r="H866" s="214"/>
      <c r="I866" s="214"/>
      <c r="J866" s="214"/>
      <c r="K866" s="214"/>
      <c r="L866" s="214"/>
      <c r="M866" s="214"/>
      <c r="N866" s="214"/>
      <c r="O866" s="214"/>
      <c r="P866" s="214"/>
      <c r="Q866" s="214"/>
      <c r="R866" s="214"/>
      <c r="S866" s="214"/>
      <c r="T866" s="214"/>
      <c r="U866" s="214"/>
      <c r="V866" s="344"/>
      <c r="W866" s="214"/>
      <c r="X866" s="214"/>
    </row>
    <row r="867" spans="1:24" x14ac:dyDescent="0.2">
      <c r="A867" s="214"/>
      <c r="B867" s="328"/>
      <c r="C867" s="220"/>
      <c r="D867" s="214"/>
      <c r="E867" s="214"/>
      <c r="F867" s="214"/>
      <c r="G867" s="214"/>
      <c r="H867" s="214"/>
      <c r="I867" s="214"/>
      <c r="J867" s="214"/>
      <c r="K867" s="214"/>
      <c r="L867" s="214"/>
      <c r="M867" s="214"/>
      <c r="N867" s="214"/>
      <c r="O867" s="214"/>
      <c r="P867" s="214"/>
      <c r="Q867" s="214"/>
      <c r="R867" s="214"/>
      <c r="S867" s="214"/>
      <c r="T867" s="214"/>
      <c r="U867" s="214"/>
      <c r="V867" s="344"/>
      <c r="W867" s="214"/>
      <c r="X867" s="214"/>
    </row>
    <row r="868" spans="1:24" x14ac:dyDescent="0.2">
      <c r="A868" s="214"/>
      <c r="B868" s="328"/>
      <c r="C868" s="220"/>
      <c r="D868" s="214"/>
      <c r="E868" s="214"/>
      <c r="F868" s="214"/>
      <c r="G868" s="214"/>
      <c r="H868" s="214"/>
      <c r="I868" s="214"/>
      <c r="J868" s="214"/>
      <c r="K868" s="214"/>
      <c r="L868" s="214"/>
      <c r="M868" s="214"/>
      <c r="N868" s="214"/>
      <c r="O868" s="214"/>
      <c r="P868" s="214"/>
      <c r="Q868" s="214"/>
      <c r="R868" s="214"/>
      <c r="S868" s="214"/>
      <c r="T868" s="214"/>
      <c r="U868" s="214"/>
      <c r="V868" s="344"/>
      <c r="W868" s="214"/>
      <c r="X868" s="214"/>
    </row>
    <row r="869" spans="1:24" x14ac:dyDescent="0.2">
      <c r="A869" s="214"/>
      <c r="B869" s="328"/>
      <c r="C869" s="220"/>
      <c r="D869" s="214"/>
      <c r="E869" s="214"/>
      <c r="F869" s="214"/>
      <c r="G869" s="214"/>
      <c r="H869" s="214"/>
      <c r="I869" s="214"/>
      <c r="J869" s="214"/>
      <c r="K869" s="214"/>
      <c r="L869" s="214"/>
      <c r="M869" s="214"/>
      <c r="N869" s="214"/>
      <c r="O869" s="214"/>
      <c r="P869" s="214"/>
      <c r="Q869" s="214"/>
      <c r="R869" s="214"/>
      <c r="S869" s="214"/>
      <c r="T869" s="214"/>
      <c r="U869" s="214"/>
      <c r="V869" s="344"/>
      <c r="W869" s="214"/>
      <c r="X869" s="214"/>
    </row>
    <row r="870" spans="1:24" x14ac:dyDescent="0.2">
      <c r="A870" s="214"/>
      <c r="B870" s="328"/>
      <c r="C870" s="220"/>
      <c r="D870" s="214"/>
      <c r="E870" s="214"/>
      <c r="F870" s="214"/>
      <c r="G870" s="214"/>
      <c r="H870" s="214"/>
      <c r="I870" s="214"/>
      <c r="J870" s="214"/>
      <c r="K870" s="214"/>
      <c r="L870" s="214"/>
      <c r="M870" s="214"/>
      <c r="N870" s="214"/>
      <c r="O870" s="214"/>
      <c r="P870" s="214"/>
      <c r="Q870" s="214"/>
      <c r="R870" s="214"/>
      <c r="S870" s="214"/>
      <c r="T870" s="214"/>
      <c r="U870" s="214"/>
      <c r="V870" s="344"/>
      <c r="W870" s="214"/>
      <c r="X870" s="214"/>
    </row>
    <row r="871" spans="1:24" x14ac:dyDescent="0.2">
      <c r="A871" s="214"/>
      <c r="B871" s="328"/>
      <c r="C871" s="220"/>
      <c r="D871" s="214"/>
      <c r="E871" s="214"/>
      <c r="F871" s="214"/>
      <c r="G871" s="214"/>
      <c r="H871" s="214"/>
      <c r="I871" s="214"/>
      <c r="J871" s="214"/>
      <c r="K871" s="214"/>
      <c r="L871" s="214"/>
      <c r="M871" s="214"/>
      <c r="N871" s="214"/>
      <c r="O871" s="214"/>
      <c r="P871" s="214"/>
      <c r="Q871" s="214"/>
      <c r="R871" s="214"/>
      <c r="S871" s="214"/>
      <c r="T871" s="214"/>
      <c r="U871" s="214"/>
      <c r="V871" s="344"/>
      <c r="W871" s="214"/>
      <c r="X871" s="214"/>
    </row>
    <row r="872" spans="1:24" x14ac:dyDescent="0.2">
      <c r="A872" s="214"/>
      <c r="B872" s="328"/>
      <c r="C872" s="220"/>
      <c r="D872" s="214"/>
      <c r="E872" s="214"/>
      <c r="F872" s="214"/>
      <c r="G872" s="214"/>
      <c r="H872" s="214"/>
      <c r="I872" s="214"/>
      <c r="J872" s="214"/>
      <c r="K872" s="214"/>
      <c r="L872" s="214"/>
      <c r="M872" s="214"/>
      <c r="N872" s="214"/>
      <c r="O872" s="214"/>
      <c r="P872" s="214"/>
      <c r="Q872" s="214"/>
      <c r="R872" s="214"/>
      <c r="S872" s="214"/>
      <c r="T872" s="214"/>
      <c r="U872" s="214"/>
      <c r="V872" s="344"/>
      <c r="W872" s="214"/>
      <c r="X872" s="214"/>
    </row>
    <row r="873" spans="1:24" x14ac:dyDescent="0.2">
      <c r="A873" s="214"/>
      <c r="B873" s="328"/>
      <c r="C873" s="220"/>
      <c r="D873" s="214"/>
      <c r="E873" s="214"/>
      <c r="F873" s="214"/>
      <c r="G873" s="214"/>
      <c r="H873" s="214"/>
      <c r="I873" s="214"/>
      <c r="J873" s="214"/>
      <c r="K873" s="214"/>
      <c r="L873" s="214"/>
      <c r="M873" s="214"/>
      <c r="N873" s="214"/>
      <c r="O873" s="214"/>
      <c r="P873" s="214"/>
      <c r="Q873" s="214"/>
      <c r="R873" s="214"/>
      <c r="S873" s="214"/>
      <c r="T873" s="214"/>
      <c r="U873" s="214"/>
      <c r="V873" s="344"/>
      <c r="W873" s="214"/>
      <c r="X873" s="214"/>
    </row>
    <row r="874" spans="1:24" x14ac:dyDescent="0.2">
      <c r="A874" s="214"/>
      <c r="B874" s="328"/>
      <c r="C874" s="220"/>
      <c r="D874" s="214"/>
      <c r="E874" s="214"/>
      <c r="F874" s="214"/>
      <c r="G874" s="214"/>
      <c r="H874" s="214"/>
      <c r="I874" s="214"/>
      <c r="J874" s="214"/>
      <c r="K874" s="214"/>
      <c r="L874" s="214"/>
      <c r="M874" s="214"/>
      <c r="N874" s="214"/>
      <c r="O874" s="214"/>
      <c r="P874" s="214"/>
      <c r="Q874" s="214"/>
      <c r="R874" s="214"/>
      <c r="S874" s="214"/>
      <c r="T874" s="214"/>
      <c r="U874" s="214"/>
      <c r="V874" s="344"/>
      <c r="W874" s="214"/>
      <c r="X874" s="214"/>
    </row>
    <row r="875" spans="1:24" x14ac:dyDescent="0.2">
      <c r="A875" s="1"/>
      <c r="B875" s="36"/>
    </row>
    <row r="876" spans="1:24" x14ac:dyDescent="0.2">
      <c r="A876" s="1"/>
      <c r="B876" s="36"/>
    </row>
    <row r="877" spans="1:24" x14ac:dyDescent="0.2">
      <c r="A877" s="1"/>
      <c r="B877" s="36"/>
    </row>
    <row r="878" spans="1:24" x14ac:dyDescent="0.2">
      <c r="A878" s="1"/>
      <c r="B878" s="36"/>
    </row>
    <row r="879" spans="1:24" x14ac:dyDescent="0.2">
      <c r="A879" s="1"/>
      <c r="B879" s="36"/>
    </row>
    <row r="880" spans="1:24" x14ac:dyDescent="0.2">
      <c r="A880" s="1"/>
      <c r="B880" s="36"/>
    </row>
    <row r="881" spans="1:2" x14ac:dyDescent="0.2">
      <c r="A881" s="1"/>
      <c r="B881" s="36"/>
    </row>
    <row r="882" spans="1:2" x14ac:dyDescent="0.2">
      <c r="A882" s="1"/>
      <c r="B882" s="36"/>
    </row>
    <row r="883" spans="1:2" x14ac:dyDescent="0.2">
      <c r="A883" s="1"/>
      <c r="B883" s="36"/>
    </row>
    <row r="884" spans="1:2" x14ac:dyDescent="0.2">
      <c r="A884" s="1"/>
      <c r="B884" s="36"/>
    </row>
    <row r="885" spans="1:2" x14ac:dyDescent="0.2">
      <c r="A885" s="1"/>
      <c r="B885" s="36"/>
    </row>
    <row r="886" spans="1:2" x14ac:dyDescent="0.2">
      <c r="A886" s="1"/>
      <c r="B886" s="36"/>
    </row>
    <row r="887" spans="1:2" x14ac:dyDescent="0.2">
      <c r="A887" s="1"/>
      <c r="B887" s="36"/>
    </row>
    <row r="888" spans="1:2" x14ac:dyDescent="0.2">
      <c r="A888" s="1"/>
      <c r="B888" s="36"/>
    </row>
    <row r="889" spans="1:2" x14ac:dyDescent="0.2">
      <c r="A889" s="1"/>
      <c r="B889" s="36"/>
    </row>
    <row r="890" spans="1:2" x14ac:dyDescent="0.2">
      <c r="A890" s="1"/>
      <c r="B890" s="36"/>
    </row>
    <row r="891" spans="1:2" x14ac:dyDescent="0.2">
      <c r="A891" s="1"/>
      <c r="B891" s="36"/>
    </row>
    <row r="892" spans="1:2" x14ac:dyDescent="0.2">
      <c r="A892" s="1"/>
      <c r="B892" s="36"/>
    </row>
    <row r="893" spans="1:2" x14ac:dyDescent="0.2">
      <c r="A893" s="1"/>
      <c r="B893" s="36"/>
    </row>
    <row r="894" spans="1:2" x14ac:dyDescent="0.2">
      <c r="A894" s="1"/>
      <c r="B894" s="36"/>
    </row>
    <row r="895" spans="1:2" x14ac:dyDescent="0.2">
      <c r="A895" s="1"/>
      <c r="B895" s="36"/>
    </row>
    <row r="896" spans="1:2" x14ac:dyDescent="0.2">
      <c r="A896" s="1"/>
      <c r="B896" s="36"/>
    </row>
    <row r="897" spans="1:2" x14ac:dyDescent="0.2">
      <c r="A897" s="1"/>
      <c r="B897" s="36"/>
    </row>
    <row r="898" spans="1:2" x14ac:dyDescent="0.2">
      <c r="A898" s="1"/>
      <c r="B898" s="36"/>
    </row>
    <row r="899" spans="1:2" x14ac:dyDescent="0.2">
      <c r="A899" s="1"/>
      <c r="B899" s="36"/>
    </row>
    <row r="900" spans="1:2" x14ac:dyDescent="0.2">
      <c r="A900" s="1"/>
      <c r="B900" s="36"/>
    </row>
    <row r="901" spans="1:2" x14ac:dyDescent="0.2">
      <c r="A901" s="1"/>
      <c r="B901" s="36"/>
    </row>
    <row r="902" spans="1:2" x14ac:dyDescent="0.2">
      <c r="A902" s="1"/>
      <c r="B902" s="36"/>
    </row>
    <row r="903" spans="1:2" x14ac:dyDescent="0.2">
      <c r="A903" s="1"/>
      <c r="B903" s="36"/>
    </row>
    <row r="904" spans="1:2" x14ac:dyDescent="0.2">
      <c r="A904" s="1"/>
      <c r="B904" s="36"/>
    </row>
    <row r="905" spans="1:2" x14ac:dyDescent="0.2">
      <c r="A905" s="1"/>
      <c r="B905" s="36"/>
    </row>
    <row r="906" spans="1:2" x14ac:dyDescent="0.2">
      <c r="A906" s="1"/>
      <c r="B906" s="36"/>
    </row>
    <row r="907" spans="1:2" x14ac:dyDescent="0.2">
      <c r="A907" s="1"/>
      <c r="B907" s="36"/>
    </row>
    <row r="908" spans="1:2" x14ac:dyDescent="0.2">
      <c r="A908" s="1"/>
      <c r="B908" s="36"/>
    </row>
    <row r="909" spans="1:2" x14ac:dyDescent="0.2">
      <c r="A909" s="1"/>
      <c r="B909" s="36"/>
    </row>
    <row r="910" spans="1:2" x14ac:dyDescent="0.2">
      <c r="A910" s="1"/>
      <c r="B910" s="36"/>
    </row>
    <row r="911" spans="1:2" x14ac:dyDescent="0.2">
      <c r="A911" s="1"/>
      <c r="B911" s="36"/>
    </row>
    <row r="912" spans="1:2" x14ac:dyDescent="0.2">
      <c r="A912" s="1"/>
      <c r="B912" s="36"/>
    </row>
    <row r="913" spans="1:2" x14ac:dyDescent="0.2">
      <c r="A913" s="1"/>
      <c r="B913" s="36"/>
    </row>
    <row r="914" spans="1:2" x14ac:dyDescent="0.2">
      <c r="A914" s="1"/>
      <c r="B914" s="36"/>
    </row>
    <row r="915" spans="1:2" x14ac:dyDescent="0.2">
      <c r="A915" s="1"/>
      <c r="B915" s="36"/>
    </row>
    <row r="916" spans="1:2" x14ac:dyDescent="0.2">
      <c r="A916" s="1"/>
      <c r="B916" s="36"/>
    </row>
    <row r="917" spans="1:2" x14ac:dyDescent="0.2">
      <c r="A917" s="1"/>
      <c r="B917" s="36"/>
    </row>
    <row r="918" spans="1:2" x14ac:dyDescent="0.2">
      <c r="A918" s="1"/>
      <c r="B918" s="36"/>
    </row>
    <row r="919" spans="1:2" x14ac:dyDescent="0.2">
      <c r="A919" s="1"/>
      <c r="B919" s="36"/>
    </row>
    <row r="920" spans="1:2" x14ac:dyDescent="0.2">
      <c r="A920" s="1"/>
      <c r="B920" s="36"/>
    </row>
    <row r="921" spans="1:2" x14ac:dyDescent="0.2">
      <c r="A921" s="1"/>
      <c r="B921" s="36"/>
    </row>
    <row r="922" spans="1:2" x14ac:dyDescent="0.2">
      <c r="A922" s="1"/>
      <c r="B922" s="36"/>
    </row>
    <row r="923" spans="1:2" x14ac:dyDescent="0.2">
      <c r="A923" s="1"/>
      <c r="B923" s="36"/>
    </row>
    <row r="924" spans="1:2" x14ac:dyDescent="0.2">
      <c r="A924" s="1"/>
      <c r="B924" s="36"/>
    </row>
    <row r="925" spans="1:2" x14ac:dyDescent="0.2">
      <c r="A925" s="1"/>
      <c r="B925" s="36"/>
    </row>
    <row r="926" spans="1:2" x14ac:dyDescent="0.2">
      <c r="A926" s="1"/>
      <c r="B926" s="36"/>
    </row>
    <row r="927" spans="1:2" x14ac:dyDescent="0.2">
      <c r="A927" s="1"/>
      <c r="B927" s="36"/>
    </row>
    <row r="928" spans="1:2" x14ac:dyDescent="0.2">
      <c r="A928" s="1"/>
      <c r="B928" s="36"/>
    </row>
    <row r="929" spans="1:2" x14ac:dyDescent="0.2">
      <c r="A929" s="1"/>
      <c r="B929" s="36"/>
    </row>
    <row r="930" spans="1:2" x14ac:dyDescent="0.2">
      <c r="A930" s="1"/>
      <c r="B930" s="36"/>
    </row>
    <row r="931" spans="1:2" x14ac:dyDescent="0.2">
      <c r="A931" s="1"/>
      <c r="B931" s="36"/>
    </row>
    <row r="932" spans="1:2" x14ac:dyDescent="0.2">
      <c r="A932" s="1"/>
      <c r="B932" s="36"/>
    </row>
    <row r="933" spans="1:2" x14ac:dyDescent="0.2">
      <c r="A933" s="1"/>
      <c r="B933" s="36"/>
    </row>
    <row r="934" spans="1:2" x14ac:dyDescent="0.2">
      <c r="A934" s="1"/>
      <c r="B934" s="36"/>
    </row>
    <row r="935" spans="1:2" x14ac:dyDescent="0.2">
      <c r="A935" s="1"/>
      <c r="B935" s="36"/>
    </row>
    <row r="936" spans="1:2" x14ac:dyDescent="0.2">
      <c r="A936" s="1"/>
      <c r="B936" s="36"/>
    </row>
    <row r="937" spans="1:2" x14ac:dyDescent="0.2">
      <c r="A937" s="1"/>
      <c r="B937" s="36"/>
    </row>
    <row r="938" spans="1:2" x14ac:dyDescent="0.2">
      <c r="A938" s="1"/>
      <c r="B938" s="36"/>
    </row>
    <row r="939" spans="1:2" x14ac:dyDescent="0.2">
      <c r="A939" s="1"/>
      <c r="B939" s="36"/>
    </row>
    <row r="940" spans="1:2" x14ac:dyDescent="0.2">
      <c r="A940" s="1"/>
      <c r="B940" s="36"/>
    </row>
    <row r="941" spans="1:2" x14ac:dyDescent="0.2">
      <c r="A941" s="1"/>
      <c r="B941" s="36"/>
    </row>
    <row r="942" spans="1:2" x14ac:dyDescent="0.2">
      <c r="A942" s="1"/>
      <c r="B942" s="36"/>
    </row>
    <row r="943" spans="1:2" x14ac:dyDescent="0.2">
      <c r="A943" s="1"/>
      <c r="B943" s="36"/>
    </row>
    <row r="944" spans="1:2" x14ac:dyDescent="0.2">
      <c r="A944" s="1"/>
      <c r="B944" s="36"/>
    </row>
    <row r="945" spans="1:2" x14ac:dyDescent="0.2">
      <c r="A945" s="1"/>
      <c r="B945" s="36"/>
    </row>
    <row r="946" spans="1:2" x14ac:dyDescent="0.2">
      <c r="A946" s="1"/>
      <c r="B946" s="36"/>
    </row>
    <row r="947" spans="1:2" x14ac:dyDescent="0.2">
      <c r="A947" s="1"/>
      <c r="B947" s="36"/>
    </row>
    <row r="948" spans="1:2" x14ac:dyDescent="0.2">
      <c r="A948" s="1"/>
      <c r="B948" s="36"/>
    </row>
    <row r="949" spans="1:2" x14ac:dyDescent="0.2">
      <c r="A949" s="1"/>
      <c r="B949" s="36"/>
    </row>
    <row r="950" spans="1:2" x14ac:dyDescent="0.2">
      <c r="A950" s="1"/>
      <c r="B950" s="36"/>
    </row>
    <row r="951" spans="1:2" x14ac:dyDescent="0.2">
      <c r="A951" s="1"/>
      <c r="B951" s="36"/>
    </row>
    <row r="952" spans="1:2" x14ac:dyDescent="0.2">
      <c r="A952" s="1"/>
      <c r="B952" s="36"/>
    </row>
    <row r="953" spans="1:2" x14ac:dyDescent="0.2">
      <c r="A953" s="1"/>
      <c r="B953" s="36"/>
    </row>
    <row r="954" spans="1:2" x14ac:dyDescent="0.2">
      <c r="A954" s="1"/>
      <c r="B954" s="36"/>
    </row>
    <row r="955" spans="1:2" x14ac:dyDescent="0.2">
      <c r="A955" s="1"/>
      <c r="B955" s="36"/>
    </row>
    <row r="956" spans="1:2" x14ac:dyDescent="0.2">
      <c r="A956" s="1"/>
      <c r="B956" s="36"/>
    </row>
    <row r="957" spans="1:2" x14ac:dyDescent="0.2">
      <c r="A957" s="1"/>
      <c r="B957" s="36"/>
    </row>
    <row r="958" spans="1:2" x14ac:dyDescent="0.2">
      <c r="A958" s="1"/>
      <c r="B958" s="36"/>
    </row>
    <row r="959" spans="1:2" x14ac:dyDescent="0.2">
      <c r="A959" s="1"/>
      <c r="B959" s="36"/>
    </row>
    <row r="960" spans="1:2" x14ac:dyDescent="0.2">
      <c r="A960" s="1"/>
      <c r="B960" s="36"/>
    </row>
    <row r="961" spans="1:2" x14ac:dyDescent="0.2">
      <c r="A961" s="1"/>
      <c r="B961" s="36"/>
    </row>
    <row r="962" spans="1:2" x14ac:dyDescent="0.2">
      <c r="A962" s="1"/>
      <c r="B962" s="36"/>
    </row>
    <row r="963" spans="1:2" x14ac:dyDescent="0.2">
      <c r="A963" s="1"/>
      <c r="B963" s="36"/>
    </row>
    <row r="964" spans="1:2" x14ac:dyDescent="0.2">
      <c r="A964" s="1"/>
      <c r="B964" s="36"/>
    </row>
    <row r="965" spans="1:2" x14ac:dyDescent="0.2">
      <c r="A965" s="1"/>
      <c r="B965" s="36"/>
    </row>
    <row r="966" spans="1:2" x14ac:dyDescent="0.2">
      <c r="A966" s="1"/>
      <c r="B966" s="36"/>
    </row>
    <row r="967" spans="1:2" x14ac:dyDescent="0.2">
      <c r="A967" s="1"/>
      <c r="B967" s="36"/>
    </row>
    <row r="968" spans="1:2" x14ac:dyDescent="0.2">
      <c r="A968" s="1"/>
      <c r="B968" s="36"/>
    </row>
    <row r="969" spans="1:2" x14ac:dyDescent="0.2">
      <c r="A969" s="1"/>
      <c r="B969" s="36"/>
    </row>
    <row r="970" spans="1:2" x14ac:dyDescent="0.2">
      <c r="A970" s="1"/>
      <c r="B970" s="36"/>
    </row>
    <row r="971" spans="1:2" x14ac:dyDescent="0.2">
      <c r="A971" s="1"/>
      <c r="B971" s="36"/>
    </row>
    <row r="972" spans="1:2" x14ac:dyDescent="0.2">
      <c r="A972" s="1"/>
      <c r="B972" s="36"/>
    </row>
    <row r="973" spans="1:2" x14ac:dyDescent="0.2">
      <c r="A973" s="1"/>
      <c r="B973" s="36"/>
    </row>
    <row r="974" spans="1:2" x14ac:dyDescent="0.2">
      <c r="A974" s="1"/>
      <c r="B974" s="36"/>
    </row>
    <row r="975" spans="1:2" x14ac:dyDescent="0.2">
      <c r="A975" s="1"/>
      <c r="B975" s="36"/>
    </row>
    <row r="976" spans="1:2" x14ac:dyDescent="0.2">
      <c r="A976" s="1"/>
      <c r="B976" s="36"/>
    </row>
    <row r="977" spans="1:2" x14ac:dyDescent="0.2">
      <c r="A977" s="1"/>
      <c r="B977" s="36"/>
    </row>
    <row r="978" spans="1:2" x14ac:dyDescent="0.2">
      <c r="A978" s="1"/>
      <c r="B978" s="36"/>
    </row>
    <row r="979" spans="1:2" x14ac:dyDescent="0.2">
      <c r="A979" s="1"/>
      <c r="B979" s="36"/>
    </row>
    <row r="980" spans="1:2" x14ac:dyDescent="0.2">
      <c r="A980" s="1"/>
      <c r="B980" s="36"/>
    </row>
    <row r="981" spans="1:2" x14ac:dyDescent="0.2">
      <c r="A981" s="1"/>
      <c r="B981" s="36"/>
    </row>
    <row r="982" spans="1:2" x14ac:dyDescent="0.2">
      <c r="A982" s="1"/>
      <c r="B982" s="36"/>
    </row>
    <row r="983" spans="1:2" x14ac:dyDescent="0.2">
      <c r="A983" s="1"/>
      <c r="B983" s="36"/>
    </row>
    <row r="984" spans="1:2" x14ac:dyDescent="0.2">
      <c r="A984" s="1"/>
      <c r="B984" s="36"/>
    </row>
    <row r="985" spans="1:2" x14ac:dyDescent="0.2">
      <c r="A985" s="1"/>
      <c r="B985" s="36"/>
    </row>
    <row r="986" spans="1:2" x14ac:dyDescent="0.2">
      <c r="A986" s="1"/>
      <c r="B986" s="36"/>
    </row>
    <row r="987" spans="1:2" x14ac:dyDescent="0.2">
      <c r="A987" s="1"/>
      <c r="B987" s="36"/>
    </row>
    <row r="988" spans="1:2" x14ac:dyDescent="0.2">
      <c r="A988" s="1"/>
      <c r="B988" s="36"/>
    </row>
    <row r="989" spans="1:2" x14ac:dyDescent="0.2">
      <c r="A989" s="1"/>
      <c r="B989" s="36"/>
    </row>
    <row r="990" spans="1:2" x14ac:dyDescent="0.2">
      <c r="A990" s="1"/>
      <c r="B990" s="36"/>
    </row>
    <row r="991" spans="1:2" x14ac:dyDescent="0.2">
      <c r="A991" s="1"/>
      <c r="B991" s="36"/>
    </row>
    <row r="992" spans="1:2" x14ac:dyDescent="0.2">
      <c r="A992" s="1"/>
      <c r="B992" s="36"/>
    </row>
    <row r="993" spans="1:2" x14ac:dyDescent="0.2">
      <c r="A993" s="1"/>
      <c r="B993" s="36"/>
    </row>
    <row r="994" spans="1:2" x14ac:dyDescent="0.2">
      <c r="A994" s="1"/>
      <c r="B994" s="36"/>
    </row>
    <row r="995" spans="1:2" x14ac:dyDescent="0.2">
      <c r="A995" s="1"/>
      <c r="B995" s="36"/>
    </row>
    <row r="996" spans="1:2" x14ac:dyDescent="0.2">
      <c r="A996" s="1"/>
      <c r="B996" s="36"/>
    </row>
    <row r="997" spans="1:2" x14ac:dyDescent="0.2">
      <c r="A997" s="1"/>
      <c r="B997" s="36"/>
    </row>
    <row r="998" spans="1:2" x14ac:dyDescent="0.2">
      <c r="A998" s="1"/>
      <c r="B998" s="36"/>
    </row>
    <row r="999" spans="1:2" x14ac:dyDescent="0.2">
      <c r="A999" s="1"/>
      <c r="B999" s="36"/>
    </row>
    <row r="1000" spans="1:2" x14ac:dyDescent="0.2">
      <c r="A1000" s="1"/>
      <c r="B1000" s="36"/>
    </row>
    <row r="1001" spans="1:2" x14ac:dyDescent="0.2">
      <c r="A1001" s="1"/>
      <c r="B1001" s="36"/>
    </row>
    <row r="1002" spans="1:2" x14ac:dyDescent="0.2">
      <c r="A1002" s="1"/>
      <c r="B1002" s="36"/>
    </row>
    <row r="1003" spans="1:2" x14ac:dyDescent="0.2">
      <c r="A1003" s="1"/>
      <c r="B1003" s="36"/>
    </row>
    <row r="1004" spans="1:2" x14ac:dyDescent="0.2">
      <c r="A1004" s="1"/>
      <c r="B1004" s="36"/>
    </row>
    <row r="1005" spans="1:2" x14ac:dyDescent="0.2">
      <c r="A1005" s="1"/>
      <c r="B1005" s="36"/>
    </row>
    <row r="1006" spans="1:2" x14ac:dyDescent="0.2">
      <c r="A1006" s="1"/>
      <c r="B1006" s="36"/>
    </row>
    <row r="1007" spans="1:2" x14ac:dyDescent="0.2">
      <c r="A1007" s="1"/>
      <c r="B1007" s="36"/>
    </row>
    <row r="1008" spans="1:2" x14ac:dyDescent="0.2">
      <c r="A1008" s="1"/>
      <c r="B1008" s="36"/>
    </row>
    <row r="1009" spans="1:2" x14ac:dyDescent="0.2">
      <c r="A1009" s="1"/>
      <c r="B1009" s="36"/>
    </row>
    <row r="1010" spans="1:2" x14ac:dyDescent="0.2">
      <c r="A1010" s="1"/>
      <c r="B1010" s="36"/>
    </row>
    <row r="1011" spans="1:2" x14ac:dyDescent="0.2">
      <c r="A1011" s="1"/>
      <c r="B1011" s="36"/>
    </row>
    <row r="1012" spans="1:2" x14ac:dyDescent="0.2">
      <c r="A1012" s="1"/>
      <c r="B1012" s="36"/>
    </row>
    <row r="1013" spans="1:2" x14ac:dyDescent="0.2">
      <c r="A1013" s="1"/>
      <c r="B1013" s="36"/>
    </row>
    <row r="1014" spans="1:2" x14ac:dyDescent="0.2">
      <c r="A1014" s="1"/>
      <c r="B1014" s="36"/>
    </row>
    <row r="1015" spans="1:2" x14ac:dyDescent="0.2">
      <c r="A1015" s="1"/>
      <c r="B1015" s="36"/>
    </row>
    <row r="1016" spans="1:2" x14ac:dyDescent="0.2">
      <c r="A1016" s="1"/>
      <c r="B1016" s="36"/>
    </row>
    <row r="1017" spans="1:2" x14ac:dyDescent="0.2">
      <c r="A1017" s="1"/>
      <c r="B1017" s="36"/>
    </row>
    <row r="1018" spans="1:2" x14ac:dyDescent="0.2">
      <c r="A1018" s="1"/>
      <c r="B1018" s="36"/>
    </row>
    <row r="1019" spans="1:2" x14ac:dyDescent="0.2">
      <c r="A1019" s="1"/>
      <c r="B1019" s="36"/>
    </row>
    <row r="1020" spans="1:2" x14ac:dyDescent="0.2">
      <c r="A1020" s="1"/>
      <c r="B1020" s="36"/>
    </row>
    <row r="1021" spans="1:2" x14ac:dyDescent="0.2">
      <c r="A1021" s="1"/>
      <c r="B1021" s="36"/>
    </row>
    <row r="1022" spans="1:2" x14ac:dyDescent="0.2">
      <c r="A1022" s="1"/>
      <c r="B1022" s="36"/>
    </row>
    <row r="1023" spans="1:2" x14ac:dyDescent="0.2">
      <c r="A1023" s="1"/>
      <c r="B1023" s="36"/>
    </row>
    <row r="1024" spans="1:2" x14ac:dyDescent="0.2">
      <c r="A1024" s="1"/>
      <c r="B1024" s="36"/>
    </row>
    <row r="1025" spans="1:2" x14ac:dyDescent="0.2">
      <c r="A1025" s="1"/>
      <c r="B1025" s="36"/>
    </row>
    <row r="1026" spans="1:2" x14ac:dyDescent="0.2">
      <c r="A1026" s="1"/>
      <c r="B1026" s="36"/>
    </row>
    <row r="1027" spans="1:2" x14ac:dyDescent="0.2">
      <c r="A1027" s="1"/>
      <c r="B1027" s="36"/>
    </row>
    <row r="1028" spans="1:2" x14ac:dyDescent="0.2">
      <c r="A1028" s="1"/>
      <c r="B1028" s="36"/>
    </row>
    <row r="1029" spans="1:2" x14ac:dyDescent="0.2">
      <c r="A1029" s="1"/>
      <c r="B1029" s="36"/>
    </row>
    <row r="1030" spans="1:2" x14ac:dyDescent="0.2">
      <c r="A1030" s="1"/>
      <c r="B1030" s="36"/>
    </row>
    <row r="1031" spans="1:2" x14ac:dyDescent="0.2">
      <c r="A1031" s="1"/>
      <c r="B1031" s="36"/>
    </row>
    <row r="1032" spans="1:2" x14ac:dyDescent="0.2">
      <c r="A1032" s="1"/>
      <c r="B1032" s="36"/>
    </row>
    <row r="1033" spans="1:2" x14ac:dyDescent="0.2">
      <c r="A1033" s="1"/>
      <c r="B1033" s="36"/>
    </row>
    <row r="1034" spans="1:2" x14ac:dyDescent="0.2">
      <c r="A1034" s="1"/>
      <c r="B1034" s="36"/>
    </row>
    <row r="1035" spans="1:2" x14ac:dyDescent="0.2">
      <c r="A1035" s="1"/>
      <c r="B1035" s="36"/>
    </row>
    <row r="1036" spans="1:2" x14ac:dyDescent="0.2">
      <c r="A1036" s="1"/>
      <c r="B1036" s="36"/>
    </row>
    <row r="1037" spans="1:2" x14ac:dyDescent="0.2">
      <c r="A1037" s="1"/>
      <c r="B1037" s="36"/>
    </row>
    <row r="1038" spans="1:2" x14ac:dyDescent="0.2">
      <c r="A1038" s="1"/>
      <c r="B1038" s="36"/>
    </row>
    <row r="1039" spans="1:2" x14ac:dyDescent="0.2">
      <c r="A1039" s="1"/>
      <c r="B1039" s="36"/>
    </row>
    <row r="1040" spans="1:2" x14ac:dyDescent="0.2">
      <c r="A1040" s="1"/>
      <c r="B1040" s="36"/>
    </row>
    <row r="1041" spans="1:2" x14ac:dyDescent="0.2">
      <c r="A1041" s="1"/>
      <c r="B1041" s="36"/>
    </row>
    <row r="1042" spans="1:2" x14ac:dyDescent="0.2">
      <c r="A1042" s="1"/>
      <c r="B1042" s="36"/>
    </row>
    <row r="1043" spans="1:2" x14ac:dyDescent="0.2">
      <c r="A1043" s="1"/>
      <c r="B1043" s="36"/>
    </row>
    <row r="1044" spans="1:2" x14ac:dyDescent="0.2">
      <c r="A1044" s="1"/>
      <c r="B1044" s="36"/>
    </row>
    <row r="1045" spans="1:2" x14ac:dyDescent="0.2">
      <c r="A1045" s="1"/>
      <c r="B1045" s="36"/>
    </row>
    <row r="1046" spans="1:2" x14ac:dyDescent="0.2">
      <c r="A1046" s="1"/>
      <c r="B1046" s="36"/>
    </row>
    <row r="1047" spans="1:2" x14ac:dyDescent="0.2">
      <c r="A1047" s="1"/>
      <c r="B1047" s="36"/>
    </row>
    <row r="1048" spans="1:2" x14ac:dyDescent="0.2">
      <c r="A1048" s="1"/>
      <c r="B1048" s="36"/>
    </row>
    <row r="1049" spans="1:2" x14ac:dyDescent="0.2">
      <c r="A1049" s="1"/>
      <c r="B1049" s="36"/>
    </row>
    <row r="1050" spans="1:2" x14ac:dyDescent="0.2">
      <c r="A1050" s="1"/>
      <c r="B1050" s="36"/>
    </row>
    <row r="1051" spans="1:2" x14ac:dyDescent="0.2">
      <c r="A1051" s="1"/>
      <c r="B1051" s="36"/>
    </row>
    <row r="1052" spans="1:2" x14ac:dyDescent="0.2">
      <c r="A1052" s="1"/>
      <c r="B1052" s="36"/>
    </row>
    <row r="1053" spans="1:2" x14ac:dyDescent="0.2">
      <c r="A1053" s="1"/>
      <c r="B1053" s="36"/>
    </row>
    <row r="1054" spans="1:2" x14ac:dyDescent="0.2">
      <c r="A1054" s="1"/>
      <c r="B1054" s="36"/>
    </row>
    <row r="1055" spans="1:2" x14ac:dyDescent="0.2">
      <c r="A1055" s="1"/>
      <c r="B1055" s="36"/>
    </row>
    <row r="1056" spans="1:2" x14ac:dyDescent="0.2">
      <c r="A1056" s="1"/>
      <c r="B1056" s="36"/>
    </row>
    <row r="1057" spans="1:2" x14ac:dyDescent="0.2">
      <c r="A1057" s="1"/>
      <c r="B1057" s="36"/>
    </row>
    <row r="1058" spans="1:2" x14ac:dyDescent="0.2">
      <c r="A1058" s="1"/>
      <c r="B1058" s="36"/>
    </row>
    <row r="1059" spans="1:2" x14ac:dyDescent="0.2">
      <c r="A1059" s="1"/>
      <c r="B1059" s="36"/>
    </row>
    <row r="1060" spans="1:2" x14ac:dyDescent="0.2">
      <c r="A1060" s="1"/>
      <c r="B1060" s="36"/>
    </row>
    <row r="1061" spans="1:2" x14ac:dyDescent="0.2">
      <c r="A1061" s="1"/>
      <c r="B1061" s="36"/>
    </row>
    <row r="1062" spans="1:2" x14ac:dyDescent="0.2">
      <c r="A1062" s="1"/>
      <c r="B1062" s="36"/>
    </row>
    <row r="1063" spans="1:2" x14ac:dyDescent="0.2">
      <c r="A1063" s="1"/>
      <c r="B1063" s="36"/>
    </row>
    <row r="1064" spans="1:2" x14ac:dyDescent="0.2">
      <c r="A1064" s="1"/>
      <c r="B1064" s="36"/>
    </row>
    <row r="1065" spans="1:2" x14ac:dyDescent="0.2">
      <c r="A1065" s="1"/>
      <c r="B1065" s="36"/>
    </row>
    <row r="1066" spans="1:2" x14ac:dyDescent="0.2">
      <c r="A1066" s="1"/>
      <c r="B1066" s="36"/>
    </row>
    <row r="1067" spans="1:2" x14ac:dyDescent="0.2">
      <c r="A1067" s="1"/>
      <c r="B1067" s="36"/>
    </row>
    <row r="1068" spans="1:2" x14ac:dyDescent="0.2">
      <c r="A1068" s="1"/>
      <c r="B1068" s="36"/>
    </row>
    <row r="1069" spans="1:2" x14ac:dyDescent="0.2">
      <c r="A1069" s="1"/>
      <c r="B1069" s="36"/>
    </row>
    <row r="1070" spans="1:2" x14ac:dyDescent="0.2">
      <c r="A1070" s="1"/>
      <c r="B1070" s="36"/>
    </row>
    <row r="1071" spans="1:2" x14ac:dyDescent="0.2">
      <c r="A1071" s="1"/>
      <c r="B1071" s="36"/>
    </row>
    <row r="1072" spans="1:2" x14ac:dyDescent="0.2">
      <c r="A1072" s="1"/>
      <c r="B1072" s="36"/>
    </row>
    <row r="1073" spans="1:2" x14ac:dyDescent="0.2">
      <c r="A1073" s="1"/>
      <c r="B1073" s="36"/>
    </row>
    <row r="1074" spans="1:2" x14ac:dyDescent="0.2">
      <c r="A1074" s="1"/>
      <c r="B1074" s="36"/>
    </row>
    <row r="1075" spans="1:2" x14ac:dyDescent="0.2">
      <c r="A1075" s="1"/>
      <c r="B1075" s="36"/>
    </row>
    <row r="1076" spans="1:2" x14ac:dyDescent="0.2">
      <c r="A1076" s="1"/>
      <c r="B1076" s="36"/>
    </row>
    <row r="1077" spans="1:2" x14ac:dyDescent="0.2">
      <c r="A1077" s="1"/>
      <c r="B1077" s="36"/>
    </row>
    <row r="1078" spans="1:2" x14ac:dyDescent="0.2">
      <c r="A1078" s="1"/>
      <c r="B1078" s="36"/>
    </row>
    <row r="1079" spans="1:2" x14ac:dyDescent="0.2">
      <c r="A1079" s="1"/>
      <c r="B1079" s="36"/>
    </row>
    <row r="1080" spans="1:2" x14ac:dyDescent="0.2">
      <c r="A1080" s="1"/>
      <c r="B1080" s="36"/>
    </row>
    <row r="1081" spans="1:2" x14ac:dyDescent="0.2">
      <c r="A1081" s="1"/>
      <c r="B1081" s="36"/>
    </row>
    <row r="1082" spans="1:2" x14ac:dyDescent="0.2">
      <c r="A1082" s="1"/>
      <c r="B1082" s="36"/>
    </row>
    <row r="1083" spans="1:2" x14ac:dyDescent="0.2">
      <c r="A1083" s="1"/>
      <c r="B1083" s="36"/>
    </row>
    <row r="1084" spans="1:2" x14ac:dyDescent="0.2">
      <c r="A1084" s="1"/>
      <c r="B1084" s="36"/>
    </row>
    <row r="1085" spans="1:2" x14ac:dyDescent="0.2">
      <c r="A1085" s="1"/>
      <c r="B1085" s="36"/>
    </row>
    <row r="1086" spans="1:2" x14ac:dyDescent="0.2">
      <c r="A1086" s="1"/>
      <c r="B1086" s="36"/>
    </row>
    <row r="1087" spans="1:2" x14ac:dyDescent="0.2">
      <c r="A1087" s="1"/>
      <c r="B1087" s="36"/>
    </row>
    <row r="1088" spans="1:2" x14ac:dyDescent="0.2">
      <c r="A1088" s="1"/>
      <c r="B1088" s="36"/>
    </row>
    <row r="1089" spans="1:2" x14ac:dyDescent="0.2">
      <c r="A1089" s="1"/>
      <c r="B1089" s="36"/>
    </row>
    <row r="1090" spans="1:2" x14ac:dyDescent="0.2">
      <c r="A1090" s="1"/>
      <c r="B1090" s="36"/>
    </row>
    <row r="1091" spans="1:2" x14ac:dyDescent="0.2">
      <c r="A1091" s="1"/>
      <c r="B1091" s="36"/>
    </row>
    <row r="1092" spans="1:2" x14ac:dyDescent="0.2">
      <c r="A1092" s="1"/>
      <c r="B1092" s="36"/>
    </row>
    <row r="1093" spans="1:2" x14ac:dyDescent="0.2">
      <c r="A1093" s="1"/>
      <c r="B1093" s="36"/>
    </row>
    <row r="1094" spans="1:2" x14ac:dyDescent="0.2">
      <c r="A1094" s="1"/>
      <c r="B1094" s="36"/>
    </row>
    <row r="1095" spans="1:2" x14ac:dyDescent="0.2">
      <c r="A1095" s="1"/>
      <c r="B1095" s="36"/>
    </row>
    <row r="1096" spans="1:2" x14ac:dyDescent="0.2">
      <c r="A1096" s="1"/>
      <c r="B1096" s="36"/>
    </row>
    <row r="1097" spans="1:2" x14ac:dyDescent="0.2">
      <c r="A1097" s="1"/>
      <c r="B1097" s="36"/>
    </row>
    <row r="1098" spans="1:2" x14ac:dyDescent="0.2">
      <c r="A1098" s="1"/>
      <c r="B1098" s="36"/>
    </row>
    <row r="1099" spans="1:2" x14ac:dyDescent="0.2">
      <c r="A1099" s="1"/>
      <c r="B1099" s="36"/>
    </row>
    <row r="1100" spans="1:2" x14ac:dyDescent="0.2">
      <c r="A1100" s="1"/>
      <c r="B1100" s="36"/>
    </row>
    <row r="1101" spans="1:2" x14ac:dyDescent="0.2">
      <c r="A1101" s="1"/>
      <c r="B1101" s="36"/>
    </row>
    <row r="1102" spans="1:2" x14ac:dyDescent="0.2">
      <c r="A1102" s="1"/>
      <c r="B1102" s="36"/>
    </row>
    <row r="1103" spans="1:2" x14ac:dyDescent="0.2">
      <c r="A1103" s="1"/>
      <c r="B1103" s="36"/>
    </row>
    <row r="1104" spans="1:2" x14ac:dyDescent="0.2">
      <c r="A1104" s="1"/>
      <c r="B1104" s="36"/>
    </row>
    <row r="1105" spans="1:2" x14ac:dyDescent="0.2">
      <c r="A1105" s="1"/>
      <c r="B1105" s="36"/>
    </row>
    <row r="1106" spans="1:2" x14ac:dyDescent="0.2">
      <c r="A1106" s="1"/>
      <c r="B1106" s="36"/>
    </row>
    <row r="1107" spans="1:2" x14ac:dyDescent="0.2">
      <c r="A1107" s="1"/>
      <c r="B1107" s="36"/>
    </row>
    <row r="1108" spans="1:2" x14ac:dyDescent="0.2">
      <c r="A1108" s="1"/>
      <c r="B1108" s="36"/>
    </row>
    <row r="1109" spans="1:2" x14ac:dyDescent="0.2">
      <c r="A1109" s="1"/>
      <c r="B1109" s="36"/>
    </row>
    <row r="1110" spans="1:2" x14ac:dyDescent="0.2">
      <c r="A1110" s="1"/>
      <c r="B1110" s="36"/>
    </row>
    <row r="1111" spans="1:2" x14ac:dyDescent="0.2">
      <c r="A1111" s="1"/>
      <c r="B1111" s="36"/>
    </row>
    <row r="1112" spans="1:2" x14ac:dyDescent="0.2">
      <c r="A1112" s="1"/>
      <c r="B1112" s="36"/>
    </row>
    <row r="1113" spans="1:2" x14ac:dyDescent="0.2">
      <c r="A1113" s="1"/>
      <c r="B1113" s="36"/>
    </row>
    <row r="1114" spans="1:2" x14ac:dyDescent="0.2">
      <c r="A1114" s="1"/>
      <c r="B1114" s="36"/>
    </row>
    <row r="1115" spans="1:2" x14ac:dyDescent="0.2">
      <c r="A1115" s="1"/>
      <c r="B1115" s="36"/>
    </row>
    <row r="1116" spans="1:2" x14ac:dyDescent="0.2">
      <c r="A1116" s="1"/>
      <c r="B1116" s="36"/>
    </row>
    <row r="1117" spans="1:2" x14ac:dyDescent="0.2">
      <c r="A1117" s="1"/>
      <c r="B1117" s="36"/>
    </row>
    <row r="1118" spans="1:2" x14ac:dyDescent="0.2">
      <c r="A1118" s="1"/>
      <c r="B1118" s="36"/>
    </row>
    <row r="1119" spans="1:2" x14ac:dyDescent="0.2">
      <c r="A1119" s="1"/>
      <c r="B1119" s="36"/>
    </row>
    <row r="1120" spans="1:2" x14ac:dyDescent="0.2">
      <c r="A1120" s="1"/>
      <c r="B1120" s="36"/>
    </row>
    <row r="1121" spans="1:2" x14ac:dyDescent="0.2">
      <c r="A1121" s="1"/>
      <c r="B1121" s="36"/>
    </row>
    <row r="1122" spans="1:2" x14ac:dyDescent="0.2">
      <c r="A1122" s="1"/>
      <c r="B1122" s="36"/>
    </row>
    <row r="1123" spans="1:2" x14ac:dyDescent="0.2">
      <c r="A1123" s="1"/>
      <c r="B1123" s="36"/>
    </row>
    <row r="1124" spans="1:2" x14ac:dyDescent="0.2">
      <c r="A1124" s="1"/>
      <c r="B1124" s="36"/>
    </row>
    <row r="1125" spans="1:2" x14ac:dyDescent="0.2">
      <c r="A1125" s="1"/>
      <c r="B1125" s="36"/>
    </row>
    <row r="1126" spans="1:2" x14ac:dyDescent="0.2">
      <c r="A1126" s="1"/>
      <c r="B1126" s="36"/>
    </row>
    <row r="1127" spans="1:2" x14ac:dyDescent="0.2">
      <c r="A1127" s="1"/>
      <c r="B1127" s="36"/>
    </row>
    <row r="1128" spans="1:2" x14ac:dyDescent="0.2">
      <c r="A1128" s="1"/>
      <c r="B1128" s="36"/>
    </row>
    <row r="1129" spans="1:2" x14ac:dyDescent="0.2">
      <c r="A1129" s="1"/>
      <c r="B1129" s="36"/>
    </row>
    <row r="1130" spans="1:2" x14ac:dyDescent="0.2">
      <c r="A1130" s="1"/>
      <c r="B1130" s="36"/>
    </row>
    <row r="1131" spans="1:2" x14ac:dyDescent="0.2">
      <c r="A1131" s="1"/>
      <c r="B1131" s="36"/>
    </row>
    <row r="1132" spans="1:2" x14ac:dyDescent="0.2">
      <c r="A1132" s="1"/>
      <c r="B1132" s="36"/>
    </row>
    <row r="1133" spans="1:2" x14ac:dyDescent="0.2">
      <c r="A1133" s="1"/>
      <c r="B1133" s="36"/>
    </row>
    <row r="1134" spans="1:2" x14ac:dyDescent="0.2">
      <c r="A1134" s="1"/>
      <c r="B1134" s="36"/>
    </row>
    <row r="1135" spans="1:2" x14ac:dyDescent="0.2">
      <c r="A1135" s="1"/>
      <c r="B1135" s="36"/>
    </row>
    <row r="1136" spans="1:2" x14ac:dyDescent="0.2">
      <c r="A1136" s="1"/>
      <c r="B1136" s="36"/>
    </row>
    <row r="1137" spans="1:2" x14ac:dyDescent="0.2">
      <c r="A1137" s="1"/>
      <c r="B1137" s="36"/>
    </row>
    <row r="1138" spans="1:2" x14ac:dyDescent="0.2">
      <c r="A1138" s="1"/>
      <c r="B1138" s="36"/>
    </row>
    <row r="1139" spans="1:2" x14ac:dyDescent="0.2">
      <c r="A1139" s="1"/>
      <c r="B1139" s="36"/>
    </row>
    <row r="1140" spans="1:2" x14ac:dyDescent="0.2">
      <c r="A1140" s="1"/>
      <c r="B1140" s="36"/>
    </row>
    <row r="1141" spans="1:2" x14ac:dyDescent="0.2">
      <c r="A1141" s="1"/>
      <c r="B1141" s="36"/>
    </row>
    <row r="1142" spans="1:2" x14ac:dyDescent="0.2">
      <c r="A1142" s="1"/>
      <c r="B1142" s="36"/>
    </row>
    <row r="1143" spans="1:2" x14ac:dyDescent="0.2">
      <c r="A1143" s="1"/>
      <c r="B1143" s="36"/>
    </row>
    <row r="1144" spans="1:2" x14ac:dyDescent="0.2">
      <c r="A1144" s="1"/>
      <c r="B1144" s="36"/>
    </row>
    <row r="1145" spans="1:2" x14ac:dyDescent="0.2">
      <c r="A1145" s="1"/>
      <c r="B1145" s="36"/>
    </row>
    <row r="1146" spans="1:2" x14ac:dyDescent="0.2">
      <c r="A1146" s="1"/>
      <c r="B1146" s="36"/>
    </row>
    <row r="1147" spans="1:2" x14ac:dyDescent="0.2">
      <c r="A1147" s="1"/>
      <c r="B1147" s="36"/>
    </row>
    <row r="1148" spans="1:2" x14ac:dyDescent="0.2">
      <c r="A1148" s="1"/>
      <c r="B1148" s="36"/>
    </row>
    <row r="1149" spans="1:2" x14ac:dyDescent="0.2">
      <c r="A1149" s="1"/>
      <c r="B1149" s="36"/>
    </row>
    <row r="1150" spans="1:2" x14ac:dyDescent="0.2">
      <c r="A1150" s="1"/>
      <c r="B1150" s="36"/>
    </row>
    <row r="1151" spans="1:2" x14ac:dyDescent="0.2">
      <c r="A1151" s="1"/>
      <c r="B1151" s="36"/>
    </row>
    <row r="1152" spans="1:2" x14ac:dyDescent="0.2">
      <c r="A1152" s="1"/>
      <c r="B1152" s="36"/>
    </row>
    <row r="1153" spans="1:2" x14ac:dyDescent="0.2">
      <c r="A1153" s="1"/>
      <c r="B1153" s="36"/>
    </row>
    <row r="1154" spans="1:2" x14ac:dyDescent="0.2">
      <c r="A1154" s="1"/>
      <c r="B1154" s="36"/>
    </row>
    <row r="1155" spans="1:2" x14ac:dyDescent="0.2">
      <c r="A1155" s="1"/>
      <c r="B1155" s="36"/>
    </row>
    <row r="1156" spans="1:2" x14ac:dyDescent="0.2">
      <c r="A1156" s="1"/>
      <c r="B1156" s="36"/>
    </row>
    <row r="1157" spans="1:2" x14ac:dyDescent="0.2">
      <c r="A1157" s="1"/>
      <c r="B1157" s="36"/>
    </row>
    <row r="1158" spans="1:2" x14ac:dyDescent="0.2">
      <c r="A1158" s="1"/>
      <c r="B1158" s="36"/>
    </row>
    <row r="1159" spans="1:2" x14ac:dyDescent="0.2">
      <c r="A1159" s="1"/>
      <c r="B1159" s="36"/>
    </row>
    <row r="1160" spans="1:2" x14ac:dyDescent="0.2">
      <c r="A1160" s="1"/>
      <c r="B1160" s="36"/>
    </row>
    <row r="1161" spans="1:2" x14ac:dyDescent="0.2">
      <c r="A1161" s="1"/>
      <c r="B1161" s="36"/>
    </row>
    <row r="1162" spans="1:2" x14ac:dyDescent="0.2">
      <c r="A1162" s="1"/>
      <c r="B1162" s="36"/>
    </row>
    <row r="1163" spans="1:2" x14ac:dyDescent="0.2">
      <c r="A1163" s="1"/>
      <c r="B1163" s="36"/>
    </row>
    <row r="1164" spans="1:2" x14ac:dyDescent="0.2">
      <c r="A1164" s="1"/>
      <c r="B1164" s="36"/>
    </row>
    <row r="1165" spans="1:2" x14ac:dyDescent="0.2">
      <c r="A1165" s="1"/>
      <c r="B1165" s="36"/>
    </row>
    <row r="1166" spans="1:2" x14ac:dyDescent="0.2">
      <c r="A1166" s="1"/>
      <c r="B1166" s="36"/>
    </row>
    <row r="1167" spans="1:2" x14ac:dyDescent="0.2">
      <c r="A1167" s="1"/>
      <c r="B1167" s="36"/>
    </row>
    <row r="1168" spans="1:2" x14ac:dyDescent="0.2">
      <c r="A1168" s="1"/>
      <c r="B1168" s="36"/>
    </row>
    <row r="1169" spans="1:2" x14ac:dyDescent="0.2">
      <c r="A1169" s="1"/>
      <c r="B1169" s="36"/>
    </row>
    <row r="1170" spans="1:2" x14ac:dyDescent="0.2">
      <c r="A1170" s="1"/>
      <c r="B1170" s="36"/>
    </row>
    <row r="1171" spans="1:2" x14ac:dyDescent="0.2">
      <c r="A1171" s="1"/>
      <c r="B1171" s="36"/>
    </row>
    <row r="1172" spans="1:2" x14ac:dyDescent="0.2">
      <c r="A1172" s="1"/>
      <c r="B1172" s="36"/>
    </row>
    <row r="1173" spans="1:2" x14ac:dyDescent="0.2">
      <c r="A1173" s="1"/>
      <c r="B1173" s="36"/>
    </row>
    <row r="1174" spans="1:2" x14ac:dyDescent="0.2">
      <c r="A1174" s="1"/>
      <c r="B1174" s="36"/>
    </row>
    <row r="1175" spans="1:2" x14ac:dyDescent="0.2">
      <c r="A1175" s="1"/>
      <c r="B1175" s="36"/>
    </row>
    <row r="1176" spans="1:2" x14ac:dyDescent="0.2">
      <c r="A1176" s="1"/>
      <c r="B1176" s="36"/>
    </row>
    <row r="1177" spans="1:2" x14ac:dyDescent="0.2">
      <c r="A1177" s="1"/>
      <c r="B1177" s="36"/>
    </row>
    <row r="1178" spans="1:2" x14ac:dyDescent="0.2">
      <c r="A1178" s="1"/>
      <c r="B1178" s="36"/>
    </row>
    <row r="1179" spans="1:2" x14ac:dyDescent="0.2">
      <c r="A1179" s="1"/>
      <c r="B1179" s="36"/>
    </row>
    <row r="1180" spans="1:2" x14ac:dyDescent="0.2">
      <c r="A1180" s="1"/>
      <c r="B1180" s="36"/>
    </row>
    <row r="1181" spans="1:2" x14ac:dyDescent="0.2">
      <c r="A1181" s="1"/>
      <c r="B1181" s="36"/>
    </row>
    <row r="1182" spans="1:2" x14ac:dyDescent="0.2">
      <c r="A1182" s="1"/>
      <c r="B1182" s="36"/>
    </row>
    <row r="1183" spans="1:2" x14ac:dyDescent="0.2">
      <c r="A1183" s="1"/>
      <c r="B1183" s="36"/>
    </row>
    <row r="1184" spans="1:2" x14ac:dyDescent="0.2">
      <c r="A1184" s="1"/>
      <c r="B1184" s="36"/>
    </row>
    <row r="1185" spans="1:2" x14ac:dyDescent="0.2">
      <c r="A1185" s="1"/>
      <c r="B1185" s="36"/>
    </row>
    <row r="1186" spans="1:2" x14ac:dyDescent="0.2">
      <c r="A1186" s="1"/>
      <c r="B1186" s="36"/>
    </row>
    <row r="1187" spans="1:2" x14ac:dyDescent="0.2">
      <c r="A1187" s="1"/>
      <c r="B1187" s="36"/>
    </row>
    <row r="1188" spans="1:2" x14ac:dyDescent="0.2">
      <c r="A1188" s="1"/>
      <c r="B1188" s="36"/>
    </row>
    <row r="1189" spans="1:2" x14ac:dyDescent="0.2">
      <c r="A1189" s="1"/>
      <c r="B1189" s="36"/>
    </row>
    <row r="1190" spans="1:2" x14ac:dyDescent="0.2">
      <c r="A1190" s="1"/>
      <c r="B1190" s="36"/>
    </row>
    <row r="1191" spans="1:2" x14ac:dyDescent="0.2">
      <c r="A1191" s="1"/>
      <c r="B1191" s="36"/>
    </row>
    <row r="1192" spans="1:2" x14ac:dyDescent="0.2">
      <c r="A1192" s="1"/>
      <c r="B1192" s="36"/>
    </row>
    <row r="1193" spans="1:2" x14ac:dyDescent="0.2">
      <c r="A1193" s="1"/>
      <c r="B1193" s="36"/>
    </row>
    <row r="1194" spans="1:2" x14ac:dyDescent="0.2">
      <c r="A1194" s="1"/>
      <c r="B1194" s="36"/>
    </row>
    <row r="1195" spans="1:2" x14ac:dyDescent="0.2">
      <c r="A1195" s="1"/>
      <c r="B1195" s="36"/>
    </row>
    <row r="1196" spans="1:2" x14ac:dyDescent="0.2">
      <c r="A1196" s="1"/>
      <c r="B1196" s="36"/>
    </row>
    <row r="1197" spans="1:2" x14ac:dyDescent="0.2">
      <c r="A1197" s="1"/>
      <c r="B1197" s="36"/>
    </row>
    <row r="1198" spans="1:2" x14ac:dyDescent="0.2">
      <c r="A1198" s="1"/>
      <c r="B1198" s="36"/>
    </row>
    <row r="1199" spans="1:2" x14ac:dyDescent="0.2">
      <c r="A1199" s="1"/>
      <c r="B1199" s="36"/>
    </row>
    <row r="1200" spans="1:2" x14ac:dyDescent="0.2">
      <c r="A1200" s="1"/>
      <c r="B1200" s="36"/>
    </row>
    <row r="1201" spans="1:2" x14ac:dyDescent="0.2">
      <c r="A1201" s="1"/>
      <c r="B1201" s="36"/>
    </row>
    <row r="1202" spans="1:2" x14ac:dyDescent="0.2">
      <c r="A1202" s="1"/>
      <c r="B1202" s="36"/>
    </row>
    <row r="1203" spans="1:2" x14ac:dyDescent="0.2">
      <c r="A1203" s="1"/>
      <c r="B1203" s="36"/>
    </row>
    <row r="1204" spans="1:2" x14ac:dyDescent="0.2">
      <c r="A1204" s="1"/>
      <c r="B1204" s="36"/>
    </row>
    <row r="1205" spans="1:2" x14ac:dyDescent="0.2">
      <c r="A1205" s="1"/>
      <c r="B1205" s="36"/>
    </row>
    <row r="1206" spans="1:2" x14ac:dyDescent="0.2">
      <c r="A1206" s="1"/>
      <c r="B1206" s="36"/>
    </row>
    <row r="1207" spans="1:2" x14ac:dyDescent="0.2">
      <c r="A1207" s="1"/>
      <c r="B1207" s="36"/>
    </row>
    <row r="1208" spans="1:2" x14ac:dyDescent="0.2">
      <c r="A1208" s="1"/>
      <c r="B1208" s="36"/>
    </row>
    <row r="1209" spans="1:2" x14ac:dyDescent="0.2">
      <c r="A1209" s="1"/>
      <c r="B1209" s="36"/>
    </row>
    <row r="1210" spans="1:2" x14ac:dyDescent="0.2">
      <c r="A1210" s="1"/>
      <c r="B1210" s="36"/>
    </row>
    <row r="1211" spans="1:2" x14ac:dyDescent="0.2">
      <c r="A1211" s="1"/>
      <c r="B1211" s="36"/>
    </row>
    <row r="1212" spans="1:2" x14ac:dyDescent="0.2">
      <c r="A1212" s="1"/>
      <c r="B1212" s="36"/>
    </row>
    <row r="1213" spans="1:2" x14ac:dyDescent="0.2">
      <c r="A1213" s="1"/>
      <c r="B1213" s="36"/>
    </row>
    <row r="1214" spans="1:2" x14ac:dyDescent="0.2">
      <c r="A1214" s="1"/>
      <c r="B1214" s="36"/>
    </row>
    <row r="1215" spans="1:2" x14ac:dyDescent="0.2">
      <c r="A1215" s="1"/>
      <c r="B1215" s="36"/>
    </row>
    <row r="1216" spans="1:2" x14ac:dyDescent="0.2">
      <c r="A1216" s="1"/>
      <c r="B1216" s="36"/>
    </row>
    <row r="1217" spans="1:2" x14ac:dyDescent="0.2">
      <c r="A1217" s="1"/>
      <c r="B1217" s="36"/>
    </row>
    <row r="1218" spans="1:2" x14ac:dyDescent="0.2">
      <c r="A1218" s="1"/>
      <c r="B1218" s="36"/>
    </row>
    <row r="1219" spans="1:2" x14ac:dyDescent="0.2">
      <c r="A1219" s="1"/>
      <c r="B1219" s="36"/>
    </row>
    <row r="1220" spans="1:2" x14ac:dyDescent="0.2">
      <c r="A1220" s="1"/>
      <c r="B1220" s="36"/>
    </row>
    <row r="1221" spans="1:2" x14ac:dyDescent="0.2">
      <c r="A1221" s="1"/>
      <c r="B1221" s="36"/>
    </row>
    <row r="1222" spans="1:2" x14ac:dyDescent="0.2">
      <c r="A1222" s="1"/>
      <c r="B1222" s="36"/>
    </row>
    <row r="1223" spans="1:2" x14ac:dyDescent="0.2">
      <c r="A1223" s="1"/>
      <c r="B1223" s="36"/>
    </row>
    <row r="1224" spans="1:2" x14ac:dyDescent="0.2">
      <c r="A1224" s="1"/>
      <c r="B1224" s="36"/>
    </row>
    <row r="1225" spans="1:2" x14ac:dyDescent="0.2">
      <c r="A1225" s="1"/>
      <c r="B1225" s="36"/>
    </row>
    <row r="1226" spans="1:2" x14ac:dyDescent="0.2">
      <c r="A1226" s="1"/>
      <c r="B1226" s="36"/>
    </row>
    <row r="1227" spans="1:2" x14ac:dyDescent="0.2">
      <c r="A1227" s="1"/>
      <c r="B1227" s="36"/>
    </row>
    <row r="1228" spans="1:2" x14ac:dyDescent="0.2">
      <c r="A1228" s="1"/>
      <c r="B1228" s="36"/>
    </row>
    <row r="1229" spans="1:2" x14ac:dyDescent="0.2">
      <c r="A1229" s="1"/>
      <c r="B1229" s="36"/>
    </row>
    <row r="1230" spans="1:2" x14ac:dyDescent="0.2">
      <c r="A1230" s="1"/>
      <c r="B1230" s="36"/>
    </row>
    <row r="1231" spans="1:2" x14ac:dyDescent="0.2">
      <c r="A1231" s="1"/>
      <c r="B1231" s="36"/>
    </row>
    <row r="1232" spans="1:2" x14ac:dyDescent="0.2">
      <c r="A1232" s="1"/>
      <c r="B1232" s="36"/>
    </row>
    <row r="1233" spans="1:2" x14ac:dyDescent="0.2">
      <c r="A1233" s="1"/>
      <c r="B1233" s="36"/>
    </row>
    <row r="1234" spans="1:2" x14ac:dyDescent="0.2">
      <c r="A1234" s="1"/>
      <c r="B1234" s="36"/>
    </row>
    <row r="1235" spans="1:2" x14ac:dyDescent="0.2">
      <c r="A1235" s="1"/>
      <c r="B1235" s="36"/>
    </row>
    <row r="1236" spans="1:2" x14ac:dyDescent="0.2">
      <c r="A1236" s="1"/>
      <c r="B1236" s="36"/>
    </row>
    <row r="1237" spans="1:2" x14ac:dyDescent="0.2">
      <c r="A1237" s="1"/>
      <c r="B1237" s="36"/>
    </row>
    <row r="1238" spans="1:2" x14ac:dyDescent="0.2">
      <c r="A1238" s="1"/>
      <c r="B1238" s="36"/>
    </row>
    <row r="1239" spans="1:2" x14ac:dyDescent="0.2">
      <c r="A1239" s="1"/>
      <c r="B1239" s="36"/>
    </row>
    <row r="1240" spans="1:2" x14ac:dyDescent="0.2">
      <c r="A1240" s="1"/>
      <c r="B1240" s="36"/>
    </row>
    <row r="1241" spans="1:2" x14ac:dyDescent="0.2">
      <c r="A1241" s="1"/>
      <c r="B1241" s="36"/>
    </row>
    <row r="1242" spans="1:2" x14ac:dyDescent="0.2">
      <c r="A1242" s="1"/>
      <c r="B1242" s="36"/>
    </row>
    <row r="1243" spans="1:2" x14ac:dyDescent="0.2">
      <c r="A1243" s="1"/>
      <c r="B1243" s="36"/>
    </row>
    <row r="1244" spans="1:2" x14ac:dyDescent="0.2">
      <c r="A1244" s="1"/>
      <c r="B1244" s="36"/>
    </row>
    <row r="1245" spans="1:2" x14ac:dyDescent="0.2">
      <c r="A1245" s="1"/>
      <c r="B1245" s="36"/>
    </row>
    <row r="1246" spans="1:2" x14ac:dyDescent="0.2">
      <c r="A1246" s="1"/>
      <c r="B1246" s="36"/>
    </row>
    <row r="1247" spans="1:2" x14ac:dyDescent="0.2">
      <c r="A1247" s="1"/>
      <c r="B1247" s="36"/>
    </row>
    <row r="1248" spans="1:2" x14ac:dyDescent="0.2">
      <c r="A1248" s="1"/>
      <c r="B1248" s="36"/>
    </row>
    <row r="1249" spans="1:2" x14ac:dyDescent="0.2">
      <c r="A1249" s="1"/>
      <c r="B1249" s="36"/>
    </row>
    <row r="1250" spans="1:2" x14ac:dyDescent="0.2">
      <c r="A1250" s="1"/>
      <c r="B1250" s="36"/>
    </row>
    <row r="1251" spans="1:2" x14ac:dyDescent="0.2">
      <c r="A1251" s="1"/>
      <c r="B1251" s="36"/>
    </row>
    <row r="1252" spans="1:2" x14ac:dyDescent="0.2">
      <c r="A1252" s="1"/>
      <c r="B1252" s="36"/>
    </row>
    <row r="1253" spans="1:2" x14ac:dyDescent="0.2">
      <c r="A1253" s="1"/>
      <c r="B1253" s="36"/>
    </row>
    <row r="1254" spans="1:2" x14ac:dyDescent="0.2">
      <c r="A1254" s="1"/>
      <c r="B1254" s="36"/>
    </row>
    <row r="1255" spans="1:2" x14ac:dyDescent="0.2">
      <c r="A1255" s="1"/>
      <c r="B1255" s="36"/>
    </row>
    <row r="1256" spans="1:2" x14ac:dyDescent="0.2">
      <c r="A1256" s="1"/>
      <c r="B1256" s="36"/>
    </row>
    <row r="1257" spans="1:2" x14ac:dyDescent="0.2">
      <c r="A1257" s="1"/>
      <c r="B1257" s="36"/>
    </row>
    <row r="1258" spans="1:2" x14ac:dyDescent="0.2">
      <c r="A1258" s="1"/>
      <c r="B1258" s="36"/>
    </row>
    <row r="1259" spans="1:2" x14ac:dyDescent="0.2">
      <c r="A1259" s="1"/>
      <c r="B1259" s="36"/>
    </row>
    <row r="1260" spans="1:2" x14ac:dyDescent="0.2">
      <c r="A1260" s="1"/>
      <c r="B1260" s="36"/>
    </row>
    <row r="1261" spans="1:2" x14ac:dyDescent="0.2">
      <c r="A1261" s="1"/>
      <c r="B1261" s="36"/>
    </row>
    <row r="1262" spans="1:2" x14ac:dyDescent="0.2">
      <c r="A1262" s="1"/>
      <c r="B1262" s="36"/>
    </row>
    <row r="1263" spans="1:2" x14ac:dyDescent="0.2">
      <c r="A1263" s="1"/>
      <c r="B1263" s="36"/>
    </row>
    <row r="1264" spans="1:2" x14ac:dyDescent="0.2">
      <c r="A1264" s="1"/>
      <c r="B1264" s="36"/>
    </row>
    <row r="1265" spans="1:2" x14ac:dyDescent="0.2">
      <c r="A1265" s="1"/>
      <c r="B1265" s="36"/>
    </row>
    <row r="1266" spans="1:2" x14ac:dyDescent="0.2">
      <c r="A1266" s="1"/>
      <c r="B1266" s="36"/>
    </row>
    <row r="1267" spans="1:2" x14ac:dyDescent="0.2">
      <c r="A1267" s="1"/>
      <c r="B1267" s="36"/>
    </row>
    <row r="1268" spans="1:2" x14ac:dyDescent="0.2">
      <c r="A1268" s="1"/>
      <c r="B1268" s="36"/>
    </row>
    <row r="1269" spans="1:2" x14ac:dyDescent="0.2">
      <c r="A1269" s="1"/>
      <c r="B1269" s="36"/>
    </row>
    <row r="1270" spans="1:2" x14ac:dyDescent="0.2">
      <c r="A1270" s="1"/>
      <c r="B1270" s="36"/>
    </row>
    <row r="1271" spans="1:2" x14ac:dyDescent="0.2">
      <c r="A1271" s="1"/>
      <c r="B1271" s="36"/>
    </row>
    <row r="1272" spans="1:2" x14ac:dyDescent="0.2">
      <c r="A1272" s="1"/>
      <c r="B1272" s="36"/>
    </row>
    <row r="1273" spans="1:2" x14ac:dyDescent="0.2">
      <c r="A1273" s="1"/>
      <c r="B1273" s="36"/>
    </row>
    <row r="1274" spans="1:2" x14ac:dyDescent="0.2">
      <c r="A1274" s="1"/>
      <c r="B1274" s="36"/>
    </row>
    <row r="1275" spans="1:2" x14ac:dyDescent="0.2">
      <c r="A1275" s="1"/>
      <c r="B1275" s="36"/>
    </row>
    <row r="1276" spans="1:2" x14ac:dyDescent="0.2">
      <c r="A1276" s="1"/>
      <c r="B1276" s="36"/>
    </row>
    <row r="1277" spans="1:2" x14ac:dyDescent="0.2">
      <c r="A1277" s="1"/>
      <c r="B1277" s="36"/>
    </row>
    <row r="1278" spans="1:2" x14ac:dyDescent="0.2">
      <c r="A1278" s="1"/>
      <c r="B1278" s="36"/>
    </row>
    <row r="1279" spans="1:2" x14ac:dyDescent="0.2">
      <c r="A1279" s="1"/>
      <c r="B1279" s="36"/>
    </row>
    <row r="1280" spans="1:2" x14ac:dyDescent="0.2">
      <c r="A1280" s="1"/>
      <c r="B1280" s="36"/>
    </row>
    <row r="1281" spans="1:2" x14ac:dyDescent="0.2">
      <c r="A1281" s="1"/>
      <c r="B1281" s="36"/>
    </row>
    <row r="1282" spans="1:2" x14ac:dyDescent="0.2">
      <c r="A1282" s="1"/>
      <c r="B1282" s="36"/>
    </row>
    <row r="1283" spans="1:2" x14ac:dyDescent="0.2">
      <c r="A1283" s="1"/>
      <c r="B1283" s="36"/>
    </row>
    <row r="1284" spans="1:2" x14ac:dyDescent="0.2">
      <c r="A1284" s="1"/>
      <c r="B1284" s="36"/>
    </row>
    <row r="1285" spans="1:2" x14ac:dyDescent="0.2">
      <c r="A1285" s="1"/>
      <c r="B1285" s="36"/>
    </row>
    <row r="1286" spans="1:2" x14ac:dyDescent="0.2">
      <c r="A1286" s="1"/>
      <c r="B1286" s="36"/>
    </row>
    <row r="1287" spans="1:2" x14ac:dyDescent="0.2">
      <c r="A1287" s="1"/>
      <c r="B1287" s="36"/>
    </row>
    <row r="1288" spans="1:2" x14ac:dyDescent="0.2">
      <c r="A1288" s="1"/>
      <c r="B1288" s="36"/>
    </row>
    <row r="1289" spans="1:2" x14ac:dyDescent="0.2">
      <c r="A1289" s="1"/>
      <c r="B1289" s="36"/>
    </row>
    <row r="1290" spans="1:2" x14ac:dyDescent="0.2">
      <c r="A1290" s="1"/>
      <c r="B1290" s="36"/>
    </row>
    <row r="1291" spans="1:2" x14ac:dyDescent="0.2">
      <c r="A1291" s="1"/>
      <c r="B1291" s="36"/>
    </row>
    <row r="1292" spans="1:2" x14ac:dyDescent="0.2">
      <c r="A1292" s="1"/>
      <c r="B1292" s="36"/>
    </row>
    <row r="1293" spans="1:2" x14ac:dyDescent="0.2">
      <c r="A1293" s="1"/>
      <c r="B1293" s="36"/>
    </row>
    <row r="1294" spans="1:2" x14ac:dyDescent="0.2">
      <c r="A1294" s="1"/>
      <c r="B1294" s="36"/>
    </row>
    <row r="1295" spans="1:2" x14ac:dyDescent="0.2">
      <c r="A1295" s="1"/>
      <c r="B1295" s="36"/>
    </row>
    <row r="1296" spans="1:2" x14ac:dyDescent="0.2">
      <c r="A1296" s="1"/>
      <c r="B1296" s="36"/>
    </row>
    <row r="1297" spans="1:2" x14ac:dyDescent="0.2">
      <c r="A1297" s="1"/>
      <c r="B1297" s="36"/>
    </row>
    <row r="1298" spans="1:2" x14ac:dyDescent="0.2">
      <c r="A1298" s="1"/>
      <c r="B1298" s="36"/>
    </row>
    <row r="1299" spans="1:2" x14ac:dyDescent="0.2">
      <c r="A1299" s="1"/>
      <c r="B1299" s="36"/>
    </row>
    <row r="1300" spans="1:2" x14ac:dyDescent="0.2">
      <c r="A1300" s="1"/>
      <c r="B1300" s="36"/>
    </row>
    <row r="1301" spans="1:2" x14ac:dyDescent="0.2">
      <c r="A1301" s="1"/>
      <c r="B1301" s="36"/>
    </row>
    <row r="1302" spans="1:2" x14ac:dyDescent="0.2">
      <c r="A1302" s="1"/>
      <c r="B1302" s="36"/>
    </row>
    <row r="1303" spans="1:2" x14ac:dyDescent="0.2">
      <c r="A1303" s="1"/>
      <c r="B1303" s="36"/>
    </row>
    <row r="1304" spans="1:2" x14ac:dyDescent="0.2">
      <c r="A1304" s="1"/>
      <c r="B1304" s="36"/>
    </row>
    <row r="1305" spans="1:2" x14ac:dyDescent="0.2">
      <c r="A1305" s="1"/>
      <c r="B1305" s="36"/>
    </row>
    <row r="1306" spans="1:2" x14ac:dyDescent="0.2">
      <c r="A1306" s="1"/>
      <c r="B1306" s="36"/>
    </row>
    <row r="1307" spans="1:2" x14ac:dyDescent="0.2">
      <c r="A1307" s="1"/>
      <c r="B1307" s="36"/>
    </row>
    <row r="1308" spans="1:2" x14ac:dyDescent="0.2">
      <c r="A1308" s="1"/>
      <c r="B1308" s="36"/>
    </row>
    <row r="1309" spans="1:2" x14ac:dyDescent="0.2">
      <c r="A1309" s="1"/>
      <c r="B1309" s="36"/>
    </row>
    <row r="1310" spans="1:2" x14ac:dyDescent="0.2">
      <c r="A1310" s="1"/>
      <c r="B1310" s="36"/>
    </row>
    <row r="1311" spans="1:2" x14ac:dyDescent="0.2">
      <c r="A1311" s="1"/>
      <c r="B1311" s="36"/>
    </row>
    <row r="1312" spans="1:2" x14ac:dyDescent="0.2">
      <c r="A1312" s="1"/>
      <c r="B1312" s="36"/>
    </row>
    <row r="1313" spans="1:2" x14ac:dyDescent="0.2">
      <c r="A1313" s="1"/>
      <c r="B1313" s="36"/>
    </row>
    <row r="1314" spans="1:2" x14ac:dyDescent="0.2">
      <c r="A1314" s="1"/>
      <c r="B1314" s="36"/>
    </row>
    <row r="1315" spans="1:2" x14ac:dyDescent="0.2">
      <c r="A1315" s="1"/>
      <c r="B1315" s="36"/>
    </row>
    <row r="1316" spans="1:2" x14ac:dyDescent="0.2">
      <c r="A1316" s="1"/>
      <c r="B1316" s="36"/>
    </row>
    <row r="1317" spans="1:2" x14ac:dyDescent="0.2">
      <c r="A1317" s="1"/>
      <c r="B1317" s="36"/>
    </row>
    <row r="1318" spans="1:2" x14ac:dyDescent="0.2">
      <c r="A1318" s="1"/>
      <c r="B1318" s="36"/>
    </row>
    <row r="1319" spans="1:2" x14ac:dyDescent="0.2">
      <c r="A1319" s="1"/>
      <c r="B1319" s="36"/>
    </row>
    <row r="1320" spans="1:2" x14ac:dyDescent="0.2">
      <c r="A1320" s="1"/>
      <c r="B1320" s="36"/>
    </row>
    <row r="1321" spans="1:2" x14ac:dyDescent="0.2">
      <c r="A1321" s="1"/>
      <c r="B1321" s="36"/>
    </row>
    <row r="1322" spans="1:2" x14ac:dyDescent="0.2">
      <c r="A1322" s="1"/>
      <c r="B1322" s="36"/>
    </row>
    <row r="1323" spans="1:2" x14ac:dyDescent="0.2">
      <c r="A1323" s="1"/>
      <c r="B1323" s="36"/>
    </row>
    <row r="1324" spans="1:2" x14ac:dyDescent="0.2">
      <c r="A1324" s="1"/>
      <c r="B1324" s="36"/>
    </row>
    <row r="1325" spans="1:2" x14ac:dyDescent="0.2">
      <c r="A1325" s="1"/>
      <c r="B1325" s="36"/>
    </row>
    <row r="1326" spans="1:2" x14ac:dyDescent="0.2">
      <c r="A1326" s="1"/>
      <c r="B1326" s="36"/>
    </row>
    <row r="1327" spans="1:2" x14ac:dyDescent="0.2">
      <c r="A1327" s="1"/>
      <c r="B1327" s="36"/>
    </row>
    <row r="1328" spans="1:2" x14ac:dyDescent="0.2">
      <c r="A1328" s="1"/>
      <c r="B1328" s="36"/>
    </row>
    <row r="1329" spans="1:2" x14ac:dyDescent="0.2">
      <c r="A1329" s="1"/>
      <c r="B1329" s="36"/>
    </row>
    <row r="1330" spans="1:2" x14ac:dyDescent="0.2">
      <c r="A1330" s="1"/>
      <c r="B1330" s="36"/>
    </row>
    <row r="1331" spans="1:2" x14ac:dyDescent="0.2">
      <c r="A1331" s="1"/>
      <c r="B1331" s="36"/>
    </row>
    <row r="1332" spans="1:2" x14ac:dyDescent="0.2">
      <c r="A1332" s="1"/>
      <c r="B1332" s="36"/>
    </row>
    <row r="1333" spans="1:2" x14ac:dyDescent="0.2">
      <c r="A1333" s="1"/>
      <c r="B1333" s="36"/>
    </row>
    <row r="1334" spans="1:2" x14ac:dyDescent="0.2">
      <c r="A1334" s="1"/>
      <c r="B1334" s="36"/>
    </row>
    <row r="1335" spans="1:2" x14ac:dyDescent="0.2">
      <c r="A1335" s="1"/>
      <c r="B1335" s="36"/>
    </row>
    <row r="1336" spans="1:2" x14ac:dyDescent="0.2">
      <c r="A1336" s="1"/>
      <c r="B1336" s="36"/>
    </row>
    <row r="1337" spans="1:2" x14ac:dyDescent="0.2">
      <c r="A1337" s="1"/>
      <c r="B1337" s="36"/>
    </row>
    <row r="1338" spans="1:2" x14ac:dyDescent="0.2">
      <c r="A1338" s="1"/>
      <c r="B1338" s="36"/>
    </row>
    <row r="1339" spans="1:2" x14ac:dyDescent="0.2">
      <c r="A1339" s="1"/>
      <c r="B1339" s="36"/>
    </row>
    <row r="1340" spans="1:2" x14ac:dyDescent="0.2">
      <c r="A1340" s="1"/>
      <c r="B1340" s="36"/>
    </row>
    <row r="1341" spans="1:2" x14ac:dyDescent="0.2">
      <c r="A1341" s="1"/>
      <c r="B1341" s="36"/>
    </row>
    <row r="1342" spans="1:2" x14ac:dyDescent="0.2">
      <c r="A1342" s="1"/>
      <c r="B1342" s="36"/>
    </row>
    <row r="1343" spans="1:2" x14ac:dyDescent="0.2">
      <c r="A1343" s="1"/>
      <c r="B1343" s="36"/>
    </row>
    <row r="1344" spans="1:2" x14ac:dyDescent="0.2">
      <c r="A1344" s="1"/>
      <c r="B1344" s="36"/>
    </row>
    <row r="1345" spans="1:2" x14ac:dyDescent="0.2">
      <c r="A1345" s="1"/>
      <c r="B1345" s="36"/>
    </row>
    <row r="1346" spans="1:2" x14ac:dyDescent="0.2">
      <c r="A1346" s="1"/>
      <c r="B1346" s="36"/>
    </row>
    <row r="1347" spans="1:2" x14ac:dyDescent="0.2">
      <c r="A1347" s="1"/>
      <c r="B1347" s="36"/>
    </row>
    <row r="1348" spans="1:2" x14ac:dyDescent="0.2">
      <c r="A1348" s="1"/>
      <c r="B1348" s="36"/>
    </row>
    <row r="1349" spans="1:2" x14ac:dyDescent="0.2">
      <c r="A1349" s="1"/>
      <c r="B1349" s="36"/>
    </row>
    <row r="1350" spans="1:2" x14ac:dyDescent="0.2">
      <c r="A1350" s="1"/>
      <c r="B1350" s="36"/>
    </row>
    <row r="1351" spans="1:2" x14ac:dyDescent="0.2">
      <c r="A1351" s="1"/>
      <c r="B1351" s="36"/>
    </row>
    <row r="1352" spans="1:2" x14ac:dyDescent="0.2">
      <c r="A1352" s="1"/>
      <c r="B1352" s="36"/>
    </row>
    <row r="1353" spans="1:2" x14ac:dyDescent="0.2">
      <c r="A1353" s="1"/>
      <c r="B1353" s="36"/>
    </row>
    <row r="1354" spans="1:2" x14ac:dyDescent="0.2">
      <c r="A1354" s="1"/>
      <c r="B1354" s="36"/>
    </row>
    <row r="1355" spans="1:2" x14ac:dyDescent="0.2">
      <c r="A1355" s="1"/>
      <c r="B1355" s="36"/>
    </row>
    <row r="1356" spans="1:2" x14ac:dyDescent="0.2">
      <c r="A1356" s="1"/>
      <c r="B1356" s="36"/>
    </row>
    <row r="1357" spans="1:2" x14ac:dyDescent="0.2">
      <c r="A1357" s="1"/>
      <c r="B1357" s="36"/>
    </row>
    <row r="1358" spans="1:2" x14ac:dyDescent="0.2">
      <c r="A1358" s="1"/>
      <c r="B1358" s="36"/>
    </row>
    <row r="1359" spans="1:2" x14ac:dyDescent="0.2">
      <c r="A1359" s="1"/>
      <c r="B1359" s="36"/>
    </row>
    <row r="1360" spans="1:2" x14ac:dyDescent="0.2">
      <c r="A1360" s="1"/>
      <c r="B1360" s="36"/>
    </row>
    <row r="1361" spans="1:2" x14ac:dyDescent="0.2">
      <c r="A1361" s="1"/>
      <c r="B1361" s="36"/>
    </row>
    <row r="1362" spans="1:2" x14ac:dyDescent="0.2">
      <c r="A1362" s="1"/>
      <c r="B1362" s="36"/>
    </row>
    <row r="1363" spans="1:2" x14ac:dyDescent="0.2">
      <c r="A1363" s="1"/>
      <c r="B1363" s="36"/>
    </row>
    <row r="1364" spans="1:2" x14ac:dyDescent="0.2">
      <c r="A1364" s="1"/>
      <c r="B1364" s="36"/>
    </row>
    <row r="1365" spans="1:2" x14ac:dyDescent="0.2">
      <c r="A1365" s="1"/>
      <c r="B1365" s="36"/>
    </row>
    <row r="1366" spans="1:2" x14ac:dyDescent="0.2">
      <c r="A1366" s="1"/>
      <c r="B1366" s="36"/>
    </row>
    <row r="1367" spans="1:2" x14ac:dyDescent="0.2">
      <c r="A1367" s="1"/>
      <c r="B1367" s="36"/>
    </row>
    <row r="1368" spans="1:2" x14ac:dyDescent="0.2">
      <c r="A1368" s="1"/>
      <c r="B1368" s="36"/>
    </row>
    <row r="1369" spans="1:2" x14ac:dyDescent="0.2">
      <c r="A1369" s="1"/>
      <c r="B1369" s="36"/>
    </row>
    <row r="1370" spans="1:2" x14ac:dyDescent="0.2">
      <c r="A1370" s="1"/>
      <c r="B1370" s="36"/>
    </row>
    <row r="1371" spans="1:2" x14ac:dyDescent="0.2">
      <c r="A1371" s="1"/>
      <c r="B1371" s="36"/>
    </row>
    <row r="1372" spans="1:2" x14ac:dyDescent="0.2">
      <c r="A1372" s="1"/>
      <c r="B1372" s="36"/>
    </row>
    <row r="1373" spans="1:2" x14ac:dyDescent="0.2">
      <c r="A1373" s="1"/>
      <c r="B1373" s="36"/>
    </row>
    <row r="1374" spans="1:2" x14ac:dyDescent="0.2">
      <c r="A1374" s="1"/>
      <c r="B1374" s="36"/>
    </row>
    <row r="1375" spans="1:2" x14ac:dyDescent="0.2">
      <c r="A1375" s="1"/>
      <c r="B1375" s="36"/>
    </row>
    <row r="1376" spans="1:2" x14ac:dyDescent="0.2">
      <c r="A1376" s="1"/>
      <c r="B1376" s="36"/>
    </row>
    <row r="1377" spans="1:2" x14ac:dyDescent="0.2">
      <c r="A1377" s="1"/>
      <c r="B1377" s="36"/>
    </row>
    <row r="1378" spans="1:2" x14ac:dyDescent="0.2">
      <c r="A1378" s="1"/>
      <c r="B1378" s="36"/>
    </row>
    <row r="1379" spans="1:2" x14ac:dyDescent="0.2">
      <c r="A1379" s="1"/>
      <c r="B1379" s="36"/>
    </row>
    <row r="1380" spans="1:2" x14ac:dyDescent="0.2">
      <c r="A1380" s="1"/>
      <c r="B1380" s="36"/>
    </row>
    <row r="1381" spans="1:2" x14ac:dyDescent="0.2">
      <c r="A1381" s="1"/>
      <c r="B1381" s="36"/>
    </row>
    <row r="1382" spans="1:2" x14ac:dyDescent="0.2">
      <c r="A1382" s="1"/>
      <c r="B1382" s="36"/>
    </row>
    <row r="1383" spans="1:2" x14ac:dyDescent="0.2">
      <c r="A1383" s="1"/>
      <c r="B1383" s="36"/>
    </row>
    <row r="1384" spans="1:2" x14ac:dyDescent="0.2">
      <c r="A1384" s="1"/>
      <c r="B1384" s="36"/>
    </row>
    <row r="1385" spans="1:2" x14ac:dyDescent="0.2">
      <c r="A1385" s="1"/>
      <c r="B1385" s="36"/>
    </row>
    <row r="1386" spans="1:2" x14ac:dyDescent="0.2">
      <c r="A1386" s="1"/>
      <c r="B1386" s="36"/>
    </row>
    <row r="1387" spans="1:2" x14ac:dyDescent="0.2">
      <c r="A1387" s="1"/>
      <c r="B1387" s="36"/>
    </row>
    <row r="1388" spans="1:2" x14ac:dyDescent="0.2">
      <c r="A1388" s="1"/>
      <c r="B1388" s="36"/>
    </row>
    <row r="1389" spans="1:2" x14ac:dyDescent="0.2">
      <c r="A1389" s="1"/>
      <c r="B1389" s="36"/>
    </row>
    <row r="1390" spans="1:2" x14ac:dyDescent="0.2">
      <c r="A1390" s="1"/>
      <c r="B1390" s="36"/>
    </row>
    <row r="1391" spans="1:2" x14ac:dyDescent="0.2">
      <c r="A1391" s="1"/>
      <c r="B1391" s="36"/>
    </row>
    <row r="1392" spans="1:2" x14ac:dyDescent="0.2">
      <c r="A1392" s="1"/>
      <c r="B1392" s="36"/>
    </row>
    <row r="1393" spans="1:2" x14ac:dyDescent="0.2">
      <c r="A1393" s="1"/>
      <c r="B1393" s="36"/>
    </row>
    <row r="1394" spans="1:2" x14ac:dyDescent="0.2">
      <c r="A1394" s="1"/>
      <c r="B1394" s="36"/>
    </row>
    <row r="1395" spans="1:2" x14ac:dyDescent="0.2">
      <c r="A1395" s="1"/>
      <c r="B1395" s="36"/>
    </row>
    <row r="1396" spans="1:2" x14ac:dyDescent="0.2">
      <c r="A1396" s="1"/>
      <c r="B1396" s="36"/>
    </row>
    <row r="1397" spans="1:2" x14ac:dyDescent="0.2">
      <c r="A1397" s="1"/>
      <c r="B1397" s="36"/>
    </row>
    <row r="1398" spans="1:2" x14ac:dyDescent="0.2">
      <c r="A1398" s="1"/>
      <c r="B1398" s="36"/>
    </row>
    <row r="1399" spans="1:2" x14ac:dyDescent="0.2">
      <c r="A1399" s="1"/>
      <c r="B1399" s="36"/>
    </row>
    <row r="1400" spans="1:2" x14ac:dyDescent="0.2">
      <c r="A1400" s="1"/>
      <c r="B1400" s="36"/>
    </row>
    <row r="1401" spans="1:2" x14ac:dyDescent="0.2">
      <c r="A1401" s="1"/>
      <c r="B1401" s="36"/>
    </row>
    <row r="1402" spans="1:2" x14ac:dyDescent="0.2">
      <c r="A1402" s="1"/>
      <c r="B1402" s="36"/>
    </row>
    <row r="1403" spans="1:2" x14ac:dyDescent="0.2">
      <c r="A1403" s="1"/>
      <c r="B1403" s="36"/>
    </row>
    <row r="1404" spans="1:2" x14ac:dyDescent="0.2">
      <c r="A1404" s="1"/>
      <c r="B1404" s="36"/>
    </row>
    <row r="1405" spans="1:2" x14ac:dyDescent="0.2">
      <c r="A1405" s="1"/>
      <c r="B1405" s="36"/>
    </row>
    <row r="1406" spans="1:2" x14ac:dyDescent="0.2">
      <c r="A1406" s="1"/>
      <c r="B1406" s="36"/>
    </row>
    <row r="1407" spans="1:2" x14ac:dyDescent="0.2">
      <c r="A1407" s="1"/>
      <c r="B1407" s="36"/>
    </row>
    <row r="1408" spans="1:2" x14ac:dyDescent="0.2">
      <c r="A1408" s="1"/>
      <c r="B1408" s="36"/>
    </row>
    <row r="1409" spans="1:2" x14ac:dyDescent="0.2">
      <c r="A1409" s="1"/>
      <c r="B1409" s="36"/>
    </row>
    <row r="1410" spans="1:2" x14ac:dyDescent="0.2">
      <c r="A1410" s="1"/>
      <c r="B1410" s="36"/>
    </row>
    <row r="1411" spans="1:2" x14ac:dyDescent="0.2">
      <c r="A1411" s="1"/>
      <c r="B1411" s="36"/>
    </row>
    <row r="1412" spans="1:2" x14ac:dyDescent="0.2">
      <c r="A1412" s="1"/>
      <c r="B1412" s="36"/>
    </row>
    <row r="1413" spans="1:2" x14ac:dyDescent="0.2">
      <c r="A1413" s="1"/>
      <c r="B1413" s="36"/>
    </row>
    <row r="1414" spans="1:2" x14ac:dyDescent="0.2">
      <c r="A1414" s="1"/>
      <c r="B1414" s="36"/>
    </row>
    <row r="1415" spans="1:2" x14ac:dyDescent="0.2">
      <c r="A1415" s="1"/>
      <c r="B1415" s="36"/>
    </row>
    <row r="1416" spans="1:2" x14ac:dyDescent="0.2">
      <c r="A1416" s="1"/>
      <c r="B1416" s="36"/>
    </row>
    <row r="1417" spans="1:2" x14ac:dyDescent="0.2">
      <c r="A1417" s="1"/>
      <c r="B1417" s="36"/>
    </row>
    <row r="1418" spans="1:2" x14ac:dyDescent="0.2">
      <c r="A1418" s="1"/>
      <c r="B1418" s="36"/>
    </row>
    <row r="1419" spans="1:2" x14ac:dyDescent="0.2">
      <c r="A1419" s="1"/>
      <c r="B1419" s="36"/>
    </row>
    <row r="1420" spans="1:2" x14ac:dyDescent="0.2">
      <c r="A1420" s="1"/>
      <c r="B1420" s="36"/>
    </row>
    <row r="1421" spans="1:2" x14ac:dyDescent="0.2">
      <c r="A1421" s="1"/>
      <c r="B1421" s="36"/>
    </row>
    <row r="1422" spans="1:2" x14ac:dyDescent="0.2">
      <c r="A1422" s="1"/>
      <c r="B1422" s="36"/>
    </row>
    <row r="1423" spans="1:2" x14ac:dyDescent="0.2">
      <c r="A1423" s="1"/>
      <c r="B1423" s="36"/>
    </row>
    <row r="1424" spans="1:2" x14ac:dyDescent="0.2">
      <c r="A1424" s="1"/>
      <c r="B1424" s="36"/>
    </row>
    <row r="1425" spans="1:2" x14ac:dyDescent="0.2">
      <c r="A1425" s="1"/>
      <c r="B1425" s="36"/>
    </row>
    <row r="1426" spans="1:2" x14ac:dyDescent="0.2">
      <c r="A1426" s="1"/>
      <c r="B1426" s="36"/>
    </row>
    <row r="1427" spans="1:2" x14ac:dyDescent="0.2">
      <c r="A1427" s="1"/>
      <c r="B1427" s="36"/>
    </row>
    <row r="1428" spans="1:2" x14ac:dyDescent="0.2">
      <c r="A1428" s="1"/>
      <c r="B1428" s="36"/>
    </row>
    <row r="1429" spans="1:2" x14ac:dyDescent="0.2">
      <c r="A1429" s="1"/>
      <c r="B1429" s="36"/>
    </row>
    <row r="1430" spans="1:2" x14ac:dyDescent="0.2">
      <c r="A1430" s="1"/>
      <c r="B1430" s="36"/>
    </row>
    <row r="1431" spans="1:2" x14ac:dyDescent="0.2">
      <c r="A1431" s="1"/>
      <c r="B1431" s="36"/>
    </row>
    <row r="1432" spans="1:2" x14ac:dyDescent="0.2">
      <c r="A1432" s="1"/>
      <c r="B1432" s="36"/>
    </row>
    <row r="1433" spans="1:2" x14ac:dyDescent="0.2">
      <c r="A1433" s="1"/>
      <c r="B1433" s="36"/>
    </row>
    <row r="1434" spans="1:2" x14ac:dyDescent="0.2">
      <c r="A1434" s="1"/>
      <c r="B1434" s="36"/>
    </row>
    <row r="1435" spans="1:2" x14ac:dyDescent="0.2">
      <c r="A1435" s="1"/>
      <c r="B1435" s="36"/>
    </row>
    <row r="1436" spans="1:2" x14ac:dyDescent="0.2">
      <c r="A1436" s="1"/>
      <c r="B1436" s="36"/>
    </row>
    <row r="1437" spans="1:2" x14ac:dyDescent="0.2">
      <c r="A1437" s="1"/>
      <c r="B1437" s="36"/>
    </row>
    <row r="1438" spans="1:2" x14ac:dyDescent="0.2">
      <c r="A1438" s="1"/>
      <c r="B1438" s="36"/>
    </row>
    <row r="1439" spans="1:2" x14ac:dyDescent="0.2">
      <c r="A1439" s="1"/>
      <c r="B1439" s="36"/>
    </row>
    <row r="1440" spans="1:2" x14ac:dyDescent="0.2">
      <c r="A1440" s="1"/>
      <c r="B1440" s="36"/>
    </row>
    <row r="1441" spans="1:2" x14ac:dyDescent="0.2">
      <c r="A1441" s="1"/>
      <c r="B1441" s="36"/>
    </row>
    <row r="1442" spans="1:2" x14ac:dyDescent="0.2">
      <c r="A1442" s="1"/>
      <c r="B1442" s="36"/>
    </row>
    <row r="1443" spans="1:2" x14ac:dyDescent="0.2">
      <c r="A1443" s="1"/>
      <c r="B1443" s="36"/>
    </row>
    <row r="1444" spans="1:2" x14ac:dyDescent="0.2">
      <c r="A1444" s="1"/>
      <c r="B1444" s="36"/>
    </row>
    <row r="1445" spans="1:2" x14ac:dyDescent="0.2">
      <c r="A1445" s="1"/>
      <c r="B1445" s="36"/>
    </row>
    <row r="1446" spans="1:2" x14ac:dyDescent="0.2">
      <c r="A1446" s="1"/>
      <c r="B1446" s="36"/>
    </row>
    <row r="1447" spans="1:2" x14ac:dyDescent="0.2">
      <c r="A1447" s="1"/>
      <c r="B1447" s="36"/>
    </row>
    <row r="1448" spans="1:2" x14ac:dyDescent="0.2">
      <c r="A1448" s="1"/>
      <c r="B1448" s="36"/>
    </row>
    <row r="1449" spans="1:2" x14ac:dyDescent="0.2">
      <c r="A1449" s="1"/>
      <c r="B1449" s="36"/>
    </row>
    <row r="1450" spans="1:2" x14ac:dyDescent="0.2">
      <c r="A1450" s="1"/>
      <c r="B1450" s="36"/>
    </row>
    <row r="1451" spans="1:2" x14ac:dyDescent="0.2">
      <c r="A1451" s="1"/>
      <c r="B1451" s="36"/>
    </row>
    <row r="1452" spans="1:2" x14ac:dyDescent="0.2">
      <c r="A1452" s="1"/>
      <c r="B1452" s="36"/>
    </row>
    <row r="1453" spans="1:2" x14ac:dyDescent="0.2">
      <c r="A1453" s="1"/>
      <c r="B1453" s="36"/>
    </row>
    <row r="1454" spans="1:2" x14ac:dyDescent="0.2">
      <c r="A1454" s="1"/>
      <c r="B1454" s="36"/>
    </row>
    <row r="1455" spans="1:2" x14ac:dyDescent="0.2">
      <c r="A1455" s="1"/>
      <c r="B1455" s="36"/>
    </row>
    <row r="1456" spans="1:2" x14ac:dyDescent="0.2">
      <c r="A1456" s="1"/>
      <c r="B1456" s="36"/>
    </row>
    <row r="1457" spans="1:2" x14ac:dyDescent="0.2">
      <c r="A1457" s="1"/>
      <c r="B1457" s="36"/>
    </row>
    <row r="1458" spans="1:2" x14ac:dyDescent="0.2">
      <c r="A1458" s="1"/>
      <c r="B1458" s="36"/>
    </row>
    <row r="1459" spans="1:2" x14ac:dyDescent="0.2">
      <c r="A1459" s="1"/>
      <c r="B1459" s="36"/>
    </row>
    <row r="1460" spans="1:2" x14ac:dyDescent="0.2">
      <c r="A1460" s="1"/>
      <c r="B1460" s="36"/>
    </row>
    <row r="1461" spans="1:2" x14ac:dyDescent="0.2">
      <c r="A1461" s="1"/>
      <c r="B1461" s="36"/>
    </row>
    <row r="1462" spans="1:2" x14ac:dyDescent="0.2">
      <c r="A1462" s="1"/>
      <c r="B1462" s="36"/>
    </row>
    <row r="1463" spans="1:2" x14ac:dyDescent="0.2">
      <c r="A1463" s="1"/>
      <c r="B1463" s="36"/>
    </row>
    <row r="1464" spans="1:2" x14ac:dyDescent="0.2">
      <c r="A1464" s="1"/>
      <c r="B1464" s="36"/>
    </row>
    <row r="1465" spans="1:2" x14ac:dyDescent="0.2">
      <c r="A1465" s="1"/>
      <c r="B1465" s="36"/>
    </row>
    <row r="1466" spans="1:2" x14ac:dyDescent="0.2">
      <c r="A1466" s="1"/>
      <c r="B1466" s="36"/>
    </row>
    <row r="1467" spans="1:2" x14ac:dyDescent="0.2">
      <c r="A1467" s="1"/>
      <c r="B1467" s="36"/>
    </row>
    <row r="1468" spans="1:2" x14ac:dyDescent="0.2">
      <c r="A1468" s="1"/>
      <c r="B1468" s="36"/>
    </row>
    <row r="1469" spans="1:2" x14ac:dyDescent="0.2">
      <c r="A1469" s="1"/>
      <c r="B1469" s="36"/>
    </row>
    <row r="1470" spans="1:2" x14ac:dyDescent="0.2">
      <c r="A1470" s="1"/>
      <c r="B1470" s="36"/>
    </row>
    <row r="1471" spans="1:2" x14ac:dyDescent="0.2">
      <c r="A1471" s="1"/>
      <c r="B1471" s="36"/>
    </row>
    <row r="1472" spans="1:2" x14ac:dyDescent="0.2">
      <c r="A1472" s="1"/>
      <c r="B1472" s="36"/>
    </row>
    <row r="1473" spans="1:2" x14ac:dyDescent="0.2">
      <c r="A1473" s="1"/>
      <c r="B1473" s="36"/>
    </row>
    <row r="1474" spans="1:2" x14ac:dyDescent="0.2">
      <c r="A1474" s="1"/>
      <c r="B1474" s="36"/>
    </row>
    <row r="1475" spans="1:2" x14ac:dyDescent="0.2">
      <c r="A1475" s="1"/>
      <c r="B1475" s="36"/>
    </row>
    <row r="1476" spans="1:2" x14ac:dyDescent="0.2">
      <c r="A1476" s="1"/>
      <c r="B1476" s="36"/>
    </row>
    <row r="1477" spans="1:2" x14ac:dyDescent="0.2">
      <c r="A1477" s="1"/>
      <c r="B1477" s="36"/>
    </row>
    <row r="1478" spans="1:2" x14ac:dyDescent="0.2">
      <c r="A1478" s="1"/>
      <c r="B1478" s="36"/>
    </row>
    <row r="1479" spans="1:2" x14ac:dyDescent="0.2">
      <c r="A1479" s="1"/>
      <c r="B1479" s="36"/>
    </row>
    <row r="1480" spans="1:2" x14ac:dyDescent="0.2">
      <c r="A1480" s="1"/>
      <c r="B1480" s="36"/>
    </row>
    <row r="1481" spans="1:2" x14ac:dyDescent="0.2">
      <c r="A1481" s="1"/>
      <c r="B1481" s="36"/>
    </row>
    <row r="1482" spans="1:2" x14ac:dyDescent="0.2">
      <c r="A1482" s="1"/>
      <c r="B1482" s="36"/>
    </row>
    <row r="1483" spans="1:2" x14ac:dyDescent="0.2">
      <c r="A1483" s="1"/>
      <c r="B1483" s="36"/>
    </row>
    <row r="1484" spans="1:2" x14ac:dyDescent="0.2">
      <c r="A1484" s="1"/>
      <c r="B1484" s="36"/>
    </row>
    <row r="1485" spans="1:2" x14ac:dyDescent="0.2">
      <c r="A1485" s="1"/>
      <c r="B1485" s="36"/>
    </row>
    <row r="1486" spans="1:2" x14ac:dyDescent="0.2">
      <c r="A1486" s="1"/>
      <c r="B1486" s="36"/>
    </row>
    <row r="1487" spans="1:2" x14ac:dyDescent="0.2">
      <c r="A1487" s="1"/>
      <c r="B1487" s="36"/>
    </row>
    <row r="1488" spans="1:2" x14ac:dyDescent="0.2">
      <c r="A1488" s="1"/>
      <c r="B1488" s="36"/>
    </row>
    <row r="1489" spans="1:2" x14ac:dyDescent="0.2">
      <c r="A1489" s="1"/>
      <c r="B1489" s="36"/>
    </row>
    <row r="1490" spans="1:2" x14ac:dyDescent="0.2">
      <c r="A1490" s="1"/>
      <c r="B1490" s="36"/>
    </row>
    <row r="1491" spans="1:2" x14ac:dyDescent="0.2">
      <c r="A1491" s="1"/>
      <c r="B1491" s="36"/>
    </row>
    <row r="1492" spans="1:2" x14ac:dyDescent="0.2">
      <c r="A1492" s="1"/>
      <c r="B1492" s="36"/>
    </row>
    <row r="1493" spans="1:2" x14ac:dyDescent="0.2">
      <c r="A1493" s="1"/>
      <c r="B1493" s="36"/>
    </row>
    <row r="1494" spans="1:2" x14ac:dyDescent="0.2">
      <c r="A1494" s="1"/>
      <c r="B1494" s="36"/>
    </row>
    <row r="1495" spans="1:2" x14ac:dyDescent="0.2">
      <c r="A1495" s="1"/>
      <c r="B1495" s="36"/>
    </row>
    <row r="1496" spans="1:2" x14ac:dyDescent="0.2">
      <c r="A1496" s="1"/>
      <c r="B1496" s="36"/>
    </row>
    <row r="1497" spans="1:2" x14ac:dyDescent="0.2">
      <c r="A1497" s="1"/>
      <c r="B1497" s="36"/>
    </row>
    <row r="1498" spans="1:2" x14ac:dyDescent="0.2">
      <c r="A1498" s="1"/>
      <c r="B1498" s="36"/>
    </row>
    <row r="1499" spans="1:2" x14ac:dyDescent="0.2">
      <c r="A1499" s="1"/>
      <c r="B1499" s="36"/>
    </row>
    <row r="1500" spans="1:2" x14ac:dyDescent="0.2">
      <c r="A1500" s="1"/>
      <c r="B1500" s="36"/>
    </row>
    <row r="1501" spans="1:2" x14ac:dyDescent="0.2">
      <c r="A1501" s="1"/>
      <c r="B1501" s="36"/>
    </row>
    <row r="1502" spans="1:2" x14ac:dyDescent="0.2">
      <c r="A1502" s="1"/>
      <c r="B1502" s="36"/>
    </row>
    <row r="1503" spans="1:2" x14ac:dyDescent="0.2">
      <c r="A1503" s="1"/>
      <c r="B1503" s="36"/>
    </row>
    <row r="1504" spans="1:2" x14ac:dyDescent="0.2">
      <c r="A1504" s="1"/>
      <c r="B1504" s="36"/>
    </row>
    <row r="1505" spans="1:2" x14ac:dyDescent="0.2">
      <c r="A1505" s="1"/>
      <c r="B1505" s="36"/>
    </row>
    <row r="1506" spans="1:2" x14ac:dyDescent="0.2">
      <c r="A1506" s="1"/>
      <c r="B1506" s="36"/>
    </row>
    <row r="1507" spans="1:2" x14ac:dyDescent="0.2">
      <c r="A1507" s="1"/>
      <c r="B1507" s="36"/>
    </row>
    <row r="1508" spans="1:2" x14ac:dyDescent="0.2">
      <c r="A1508" s="1"/>
      <c r="B1508" s="36"/>
    </row>
    <row r="1509" spans="1:2" x14ac:dyDescent="0.2">
      <c r="A1509" s="1"/>
      <c r="B1509" s="36"/>
    </row>
    <row r="1510" spans="1:2" x14ac:dyDescent="0.2">
      <c r="A1510" s="1"/>
      <c r="B1510" s="36"/>
    </row>
    <row r="1511" spans="1:2" x14ac:dyDescent="0.2">
      <c r="A1511" s="1"/>
      <c r="B1511" s="36"/>
    </row>
    <row r="1512" spans="1:2" x14ac:dyDescent="0.2">
      <c r="A1512" s="1"/>
      <c r="B1512" s="36"/>
    </row>
    <row r="1513" spans="1:2" x14ac:dyDescent="0.2">
      <c r="A1513" s="1"/>
      <c r="B1513" s="36"/>
    </row>
    <row r="1514" spans="1:2" x14ac:dyDescent="0.2">
      <c r="A1514" s="1"/>
      <c r="B1514" s="36"/>
    </row>
    <row r="1515" spans="1:2" x14ac:dyDescent="0.2">
      <c r="A1515" s="1"/>
      <c r="B1515" s="36"/>
    </row>
    <row r="1516" spans="1:2" x14ac:dyDescent="0.2">
      <c r="A1516" s="1"/>
      <c r="B1516" s="36"/>
    </row>
    <row r="1517" spans="1:2" x14ac:dyDescent="0.2">
      <c r="A1517" s="1"/>
      <c r="B1517" s="36"/>
    </row>
    <row r="1518" spans="1:2" x14ac:dyDescent="0.2">
      <c r="A1518" s="1"/>
      <c r="B1518" s="36"/>
    </row>
    <row r="1519" spans="1:2" x14ac:dyDescent="0.2">
      <c r="A1519" s="1"/>
      <c r="B1519" s="36"/>
    </row>
    <row r="1520" spans="1:2" x14ac:dyDescent="0.2">
      <c r="A1520" s="1"/>
      <c r="B1520" s="36"/>
    </row>
    <row r="1521" spans="1:2" x14ac:dyDescent="0.2">
      <c r="A1521" s="1"/>
      <c r="B1521" s="36"/>
    </row>
    <row r="1522" spans="1:2" x14ac:dyDescent="0.2">
      <c r="A1522" s="1"/>
      <c r="B1522" s="36"/>
    </row>
    <row r="1523" spans="1:2" x14ac:dyDescent="0.2">
      <c r="A1523" s="1"/>
      <c r="B1523" s="36"/>
    </row>
    <row r="1524" spans="1:2" x14ac:dyDescent="0.2">
      <c r="A1524" s="1"/>
      <c r="B1524" s="36"/>
    </row>
    <row r="1525" spans="1:2" x14ac:dyDescent="0.2">
      <c r="A1525" s="1"/>
      <c r="B1525" s="36"/>
    </row>
    <row r="1526" spans="1:2" x14ac:dyDescent="0.2">
      <c r="A1526" s="1"/>
      <c r="B1526" s="36"/>
    </row>
    <row r="1527" spans="1:2" x14ac:dyDescent="0.2">
      <c r="A1527" s="1"/>
      <c r="B1527" s="36"/>
    </row>
    <row r="1528" spans="1:2" x14ac:dyDescent="0.2">
      <c r="A1528" s="1"/>
      <c r="B1528" s="36"/>
    </row>
    <row r="1529" spans="1:2" x14ac:dyDescent="0.2">
      <c r="A1529" s="1"/>
      <c r="B1529" s="36"/>
    </row>
    <row r="1530" spans="1:2" x14ac:dyDescent="0.2">
      <c r="A1530" s="1"/>
      <c r="B1530" s="36"/>
    </row>
    <row r="1531" spans="1:2" x14ac:dyDescent="0.2">
      <c r="A1531" s="1"/>
      <c r="B1531" s="36"/>
    </row>
    <row r="1532" spans="1:2" x14ac:dyDescent="0.2">
      <c r="A1532" s="1"/>
      <c r="B1532" s="36"/>
    </row>
    <row r="1533" spans="1:2" x14ac:dyDescent="0.2">
      <c r="A1533" s="1"/>
      <c r="B1533" s="36"/>
    </row>
    <row r="1534" spans="1:2" x14ac:dyDescent="0.2">
      <c r="A1534" s="1"/>
      <c r="B1534" s="36"/>
    </row>
    <row r="1535" spans="1:2" x14ac:dyDescent="0.2">
      <c r="A1535" s="1"/>
      <c r="B1535" s="36"/>
    </row>
    <row r="1536" spans="1:2" x14ac:dyDescent="0.2">
      <c r="A1536" s="1"/>
      <c r="B1536" s="36"/>
    </row>
    <row r="1537" spans="1:2" x14ac:dyDescent="0.2">
      <c r="A1537" s="1"/>
      <c r="B1537" s="36"/>
    </row>
    <row r="1538" spans="1:2" x14ac:dyDescent="0.2">
      <c r="A1538" s="1"/>
      <c r="B1538" s="36"/>
    </row>
    <row r="1539" spans="1:2" x14ac:dyDescent="0.2">
      <c r="A1539" s="1"/>
      <c r="B1539" s="36"/>
    </row>
    <row r="1540" spans="1:2" x14ac:dyDescent="0.2">
      <c r="A1540" s="1"/>
      <c r="B1540" s="36"/>
    </row>
    <row r="1541" spans="1:2" x14ac:dyDescent="0.2">
      <c r="A1541" s="1"/>
      <c r="B1541" s="36"/>
    </row>
    <row r="1542" spans="1:2" x14ac:dyDescent="0.2">
      <c r="A1542" s="1"/>
      <c r="B1542" s="36"/>
    </row>
    <row r="1543" spans="1:2" x14ac:dyDescent="0.2">
      <c r="A1543" s="1"/>
      <c r="B1543" s="36"/>
    </row>
    <row r="1544" spans="1:2" x14ac:dyDescent="0.2">
      <c r="A1544" s="1"/>
      <c r="B1544" s="36"/>
    </row>
    <row r="1545" spans="1:2" x14ac:dyDescent="0.2">
      <c r="A1545" s="1"/>
      <c r="B1545" s="36"/>
    </row>
    <row r="1546" spans="1:2" x14ac:dyDescent="0.2">
      <c r="A1546" s="1"/>
      <c r="B1546" s="36"/>
    </row>
    <row r="1547" spans="1:2" x14ac:dyDescent="0.2">
      <c r="A1547" s="1"/>
      <c r="B1547" s="36"/>
    </row>
    <row r="1548" spans="1:2" x14ac:dyDescent="0.2">
      <c r="A1548" s="1"/>
      <c r="B1548" s="36"/>
    </row>
    <row r="1549" spans="1:2" x14ac:dyDescent="0.2">
      <c r="A1549" s="1"/>
      <c r="B1549" s="36"/>
    </row>
    <row r="1550" spans="1:2" x14ac:dyDescent="0.2">
      <c r="A1550" s="1"/>
      <c r="B1550" s="36"/>
    </row>
    <row r="1551" spans="1:2" x14ac:dyDescent="0.2">
      <c r="A1551" s="1"/>
      <c r="B1551" s="36"/>
    </row>
    <row r="1552" spans="1:2" x14ac:dyDescent="0.2">
      <c r="A1552" s="1"/>
      <c r="B1552" s="36"/>
    </row>
    <row r="1553" spans="1:2" x14ac:dyDescent="0.2">
      <c r="A1553" s="1"/>
      <c r="B1553" s="36"/>
    </row>
    <row r="1554" spans="1:2" x14ac:dyDescent="0.2">
      <c r="A1554" s="1"/>
      <c r="B1554" s="36"/>
    </row>
    <row r="1555" spans="1:2" x14ac:dyDescent="0.2">
      <c r="A1555" s="1"/>
      <c r="B1555" s="36"/>
    </row>
    <row r="1556" spans="1:2" x14ac:dyDescent="0.2">
      <c r="A1556" s="1"/>
      <c r="B1556" s="36"/>
    </row>
    <row r="1557" spans="1:2" x14ac:dyDescent="0.2">
      <c r="A1557" s="1"/>
      <c r="B1557" s="36"/>
    </row>
    <row r="1558" spans="1:2" x14ac:dyDescent="0.2">
      <c r="A1558" s="1"/>
      <c r="B1558" s="36"/>
    </row>
    <row r="1559" spans="1:2" x14ac:dyDescent="0.2">
      <c r="A1559" s="1"/>
      <c r="B1559" s="36"/>
    </row>
    <row r="1560" spans="1:2" x14ac:dyDescent="0.2">
      <c r="A1560" s="1"/>
      <c r="B1560" s="36"/>
    </row>
    <row r="1561" spans="1:2" x14ac:dyDescent="0.2">
      <c r="A1561" s="1"/>
      <c r="B1561" s="36"/>
    </row>
    <row r="1562" spans="1:2" x14ac:dyDescent="0.2">
      <c r="A1562" s="1"/>
      <c r="B1562" s="36"/>
    </row>
    <row r="1563" spans="1:2" x14ac:dyDescent="0.2">
      <c r="A1563" s="1"/>
      <c r="B1563" s="36"/>
    </row>
    <row r="1564" spans="1:2" x14ac:dyDescent="0.2">
      <c r="A1564" s="1"/>
      <c r="B1564" s="36"/>
    </row>
    <row r="1565" spans="1:2" x14ac:dyDescent="0.2">
      <c r="A1565" s="1"/>
      <c r="B1565" s="36"/>
    </row>
    <row r="1566" spans="1:2" x14ac:dyDescent="0.2">
      <c r="A1566" s="1"/>
      <c r="B1566" s="36"/>
    </row>
    <row r="1567" spans="1:2" x14ac:dyDescent="0.2">
      <c r="A1567" s="1"/>
      <c r="B1567" s="36"/>
    </row>
    <row r="1568" spans="1:2" x14ac:dyDescent="0.2">
      <c r="A1568" s="1"/>
      <c r="B1568" s="36"/>
    </row>
    <row r="1569" spans="1:2" x14ac:dyDescent="0.2">
      <c r="A1569" s="1"/>
      <c r="B1569" s="36"/>
    </row>
    <row r="1570" spans="1:2" x14ac:dyDescent="0.2">
      <c r="A1570" s="1"/>
      <c r="B1570" s="36"/>
    </row>
    <row r="1571" spans="1:2" x14ac:dyDescent="0.2">
      <c r="A1571" s="1"/>
      <c r="B1571" s="36"/>
    </row>
    <row r="1572" spans="1:2" x14ac:dyDescent="0.2">
      <c r="A1572" s="1"/>
      <c r="B1572" s="36"/>
    </row>
    <row r="1573" spans="1:2" x14ac:dyDescent="0.2">
      <c r="A1573" s="1"/>
      <c r="B1573" s="36"/>
    </row>
    <row r="1574" spans="1:2" x14ac:dyDescent="0.2">
      <c r="A1574" s="1"/>
      <c r="B1574" s="36"/>
    </row>
    <row r="1575" spans="1:2" x14ac:dyDescent="0.2">
      <c r="A1575" s="1"/>
      <c r="B1575" s="36"/>
    </row>
    <row r="1576" spans="1:2" x14ac:dyDescent="0.2">
      <c r="A1576" s="1"/>
      <c r="B1576" s="36"/>
    </row>
    <row r="1577" spans="1:2" x14ac:dyDescent="0.2">
      <c r="A1577" s="1"/>
      <c r="B1577" s="36"/>
    </row>
    <row r="1578" spans="1:2" x14ac:dyDescent="0.2">
      <c r="A1578" s="1"/>
      <c r="B1578" s="36"/>
    </row>
    <row r="1579" spans="1:2" x14ac:dyDescent="0.2">
      <c r="A1579" s="1"/>
      <c r="B1579" s="36"/>
    </row>
    <row r="1580" spans="1:2" x14ac:dyDescent="0.2">
      <c r="A1580" s="1"/>
      <c r="B1580" s="36"/>
    </row>
    <row r="1581" spans="1:2" x14ac:dyDescent="0.2">
      <c r="A1581" s="1"/>
      <c r="B1581" s="36"/>
    </row>
    <row r="1582" spans="1:2" x14ac:dyDescent="0.2">
      <c r="A1582" s="1"/>
      <c r="B1582" s="36"/>
    </row>
    <row r="1583" spans="1:2" x14ac:dyDescent="0.2">
      <c r="A1583" s="1"/>
      <c r="B1583" s="36"/>
    </row>
    <row r="1584" spans="1:2" x14ac:dyDescent="0.2">
      <c r="A1584" s="1"/>
      <c r="B1584" s="36"/>
    </row>
    <row r="1585" spans="1:2" x14ac:dyDescent="0.2">
      <c r="A1585" s="1"/>
      <c r="B1585" s="36"/>
    </row>
    <row r="1586" spans="1:2" x14ac:dyDescent="0.2">
      <c r="A1586" s="1"/>
      <c r="B1586" s="36"/>
    </row>
    <row r="1587" spans="1:2" x14ac:dyDescent="0.2">
      <c r="A1587" s="1"/>
      <c r="B1587" s="36"/>
    </row>
    <row r="1588" spans="1:2" x14ac:dyDescent="0.2">
      <c r="A1588" s="1"/>
      <c r="B1588" s="36"/>
    </row>
    <row r="1589" spans="1:2" x14ac:dyDescent="0.2">
      <c r="A1589" s="1"/>
      <c r="B1589" s="36"/>
    </row>
    <row r="1590" spans="1:2" x14ac:dyDescent="0.2">
      <c r="A1590" s="1"/>
      <c r="B1590" s="36"/>
    </row>
    <row r="1591" spans="1:2" x14ac:dyDescent="0.2">
      <c r="A1591" s="1"/>
      <c r="B1591" s="36"/>
    </row>
    <row r="1592" spans="1:2" x14ac:dyDescent="0.2">
      <c r="A1592" s="1"/>
      <c r="B1592" s="36"/>
    </row>
    <row r="1593" spans="1:2" x14ac:dyDescent="0.2">
      <c r="A1593" s="1"/>
      <c r="B1593" s="36"/>
    </row>
    <row r="1594" spans="1:2" x14ac:dyDescent="0.2">
      <c r="A1594" s="1"/>
      <c r="B1594" s="36"/>
    </row>
    <row r="1595" spans="1:2" x14ac:dyDescent="0.2">
      <c r="A1595" s="1"/>
      <c r="B1595" s="36"/>
    </row>
    <row r="1596" spans="1:2" x14ac:dyDescent="0.2">
      <c r="A1596" s="1"/>
      <c r="B1596" s="36"/>
    </row>
    <row r="1597" spans="1:2" x14ac:dyDescent="0.2">
      <c r="A1597" s="1"/>
      <c r="B1597" s="36"/>
    </row>
    <row r="1598" spans="1:2" x14ac:dyDescent="0.2">
      <c r="A1598" s="1"/>
      <c r="B1598" s="36"/>
    </row>
    <row r="1599" spans="1:2" x14ac:dyDescent="0.2">
      <c r="A1599" s="1"/>
      <c r="B1599" s="36"/>
    </row>
    <row r="1600" spans="1:2" x14ac:dyDescent="0.2">
      <c r="A1600" s="1"/>
      <c r="B1600" s="36"/>
    </row>
    <row r="1601" spans="1:2" x14ac:dyDescent="0.2">
      <c r="A1601" s="1"/>
      <c r="B1601" s="36"/>
    </row>
    <row r="1602" spans="1:2" x14ac:dyDescent="0.2">
      <c r="A1602" s="1"/>
      <c r="B1602" s="36"/>
    </row>
    <row r="1603" spans="1:2" x14ac:dyDescent="0.2">
      <c r="A1603" s="1"/>
      <c r="B1603" s="36"/>
    </row>
    <row r="1604" spans="1:2" x14ac:dyDescent="0.2">
      <c r="A1604" s="1"/>
      <c r="B1604" s="36"/>
    </row>
    <row r="1605" spans="1:2" x14ac:dyDescent="0.2">
      <c r="A1605" s="1"/>
      <c r="B1605" s="36"/>
    </row>
    <row r="1606" spans="1:2" x14ac:dyDescent="0.2">
      <c r="A1606" s="1"/>
      <c r="B1606" s="36"/>
    </row>
    <row r="1607" spans="1:2" x14ac:dyDescent="0.2">
      <c r="A1607" s="1"/>
      <c r="B1607" s="36"/>
    </row>
    <row r="1608" spans="1:2" x14ac:dyDescent="0.2">
      <c r="A1608" s="1"/>
      <c r="B1608" s="36"/>
    </row>
    <row r="1609" spans="1:2" x14ac:dyDescent="0.2">
      <c r="A1609" s="1"/>
      <c r="B1609" s="36"/>
    </row>
    <row r="1610" spans="1:2" x14ac:dyDescent="0.2">
      <c r="A1610" s="1"/>
      <c r="B1610" s="36"/>
    </row>
    <row r="1611" spans="1:2" x14ac:dyDescent="0.2">
      <c r="A1611" s="1"/>
      <c r="B1611" s="36"/>
    </row>
    <row r="1612" spans="1:2" x14ac:dyDescent="0.2">
      <c r="A1612" s="1"/>
      <c r="B1612" s="36"/>
    </row>
    <row r="1613" spans="1:2" x14ac:dyDescent="0.2">
      <c r="A1613" s="1"/>
      <c r="B1613" s="36"/>
    </row>
    <row r="1614" spans="1:2" x14ac:dyDescent="0.2">
      <c r="A1614" s="1"/>
      <c r="B1614" s="36"/>
    </row>
    <row r="1615" spans="1:2" x14ac:dyDescent="0.2">
      <c r="A1615" s="1"/>
      <c r="B1615" s="36"/>
    </row>
    <row r="1616" spans="1:2" x14ac:dyDescent="0.2">
      <c r="A1616" s="1"/>
      <c r="B1616" s="36"/>
    </row>
    <row r="1617" spans="1:2" x14ac:dyDescent="0.2">
      <c r="A1617" s="1"/>
      <c r="B1617" s="36"/>
    </row>
    <row r="1618" spans="1:2" x14ac:dyDescent="0.2">
      <c r="A1618" s="1"/>
      <c r="B1618" s="36"/>
    </row>
    <row r="1619" spans="1:2" x14ac:dyDescent="0.2">
      <c r="A1619" s="1"/>
      <c r="B1619" s="36"/>
    </row>
    <row r="1620" spans="1:2" x14ac:dyDescent="0.2">
      <c r="A1620" s="1"/>
      <c r="B1620" s="36"/>
    </row>
    <row r="1621" spans="1:2" x14ac:dyDescent="0.2">
      <c r="A1621" s="1"/>
      <c r="B1621" s="36"/>
    </row>
    <row r="1622" spans="1:2" x14ac:dyDescent="0.2">
      <c r="A1622" s="1"/>
      <c r="B1622" s="36"/>
    </row>
    <row r="1623" spans="1:2" x14ac:dyDescent="0.2">
      <c r="A1623" s="1"/>
      <c r="B1623" s="36"/>
    </row>
    <row r="1624" spans="1:2" x14ac:dyDescent="0.2">
      <c r="A1624" s="1"/>
      <c r="B1624" s="36"/>
    </row>
    <row r="1625" spans="1:2" x14ac:dyDescent="0.2">
      <c r="A1625" s="1"/>
      <c r="B1625" s="36"/>
    </row>
    <row r="1626" spans="1:2" x14ac:dyDescent="0.2">
      <c r="A1626" s="1"/>
      <c r="B1626" s="36"/>
    </row>
    <row r="1627" spans="1:2" x14ac:dyDescent="0.2">
      <c r="A1627" s="1"/>
      <c r="B1627" s="36"/>
    </row>
    <row r="1628" spans="1:2" x14ac:dyDescent="0.2">
      <c r="A1628" s="1"/>
      <c r="B1628" s="36"/>
    </row>
    <row r="1629" spans="1:2" x14ac:dyDescent="0.2">
      <c r="A1629" s="1"/>
      <c r="B1629" s="36"/>
    </row>
    <row r="1630" spans="1:2" x14ac:dyDescent="0.2">
      <c r="A1630" s="1"/>
      <c r="B1630" s="36"/>
    </row>
    <row r="1631" spans="1:2" x14ac:dyDescent="0.2">
      <c r="A1631" s="1"/>
      <c r="B1631" s="36"/>
    </row>
    <row r="1632" spans="1:2" x14ac:dyDescent="0.2">
      <c r="A1632" s="1"/>
      <c r="B1632" s="36"/>
    </row>
    <row r="1633" spans="1:2" x14ac:dyDescent="0.2">
      <c r="A1633" s="1"/>
      <c r="B1633" s="36"/>
    </row>
    <row r="1634" spans="1:2" x14ac:dyDescent="0.2">
      <c r="A1634" s="1"/>
      <c r="B1634" s="36"/>
    </row>
    <row r="1635" spans="1:2" x14ac:dyDescent="0.2">
      <c r="A1635" s="1"/>
      <c r="B1635" s="36"/>
    </row>
    <row r="1636" spans="1:2" x14ac:dyDescent="0.2">
      <c r="A1636" s="1"/>
      <c r="B1636" s="36"/>
    </row>
    <row r="1637" spans="1:2" x14ac:dyDescent="0.2">
      <c r="A1637" s="1"/>
      <c r="B1637" s="36"/>
    </row>
    <row r="1638" spans="1:2" x14ac:dyDescent="0.2">
      <c r="A1638" s="1"/>
      <c r="B1638" s="36"/>
    </row>
    <row r="1639" spans="1:2" x14ac:dyDescent="0.2">
      <c r="A1639" s="1"/>
      <c r="B1639" s="36"/>
    </row>
    <row r="1640" spans="1:2" x14ac:dyDescent="0.2">
      <c r="A1640" s="1"/>
      <c r="B1640" s="36"/>
    </row>
    <row r="1641" spans="1:2" x14ac:dyDescent="0.2">
      <c r="A1641" s="1"/>
      <c r="B1641" s="36"/>
    </row>
    <row r="1642" spans="1:2" x14ac:dyDescent="0.2">
      <c r="A1642" s="1"/>
      <c r="B1642" s="36"/>
    </row>
    <row r="1643" spans="1:2" x14ac:dyDescent="0.2">
      <c r="A1643" s="1"/>
      <c r="B1643" s="36"/>
    </row>
    <row r="1644" spans="1:2" x14ac:dyDescent="0.2">
      <c r="A1644" s="1"/>
      <c r="B1644" s="36"/>
    </row>
    <row r="1645" spans="1:2" x14ac:dyDescent="0.2">
      <c r="A1645" s="1"/>
      <c r="B1645" s="36"/>
    </row>
    <row r="1646" spans="1:2" x14ac:dyDescent="0.2">
      <c r="A1646" s="1"/>
      <c r="B1646" s="36"/>
    </row>
    <row r="1647" spans="1:2" x14ac:dyDescent="0.2">
      <c r="A1647" s="1"/>
      <c r="B1647" s="36"/>
    </row>
    <row r="1648" spans="1:2" x14ac:dyDescent="0.2">
      <c r="A1648" s="1"/>
      <c r="B1648" s="36"/>
    </row>
    <row r="1649" spans="1:2" x14ac:dyDescent="0.2">
      <c r="A1649" s="1"/>
      <c r="B1649" s="36"/>
    </row>
    <row r="1650" spans="1:2" x14ac:dyDescent="0.2">
      <c r="A1650" s="1"/>
      <c r="B1650" s="36"/>
    </row>
    <row r="1651" spans="1:2" x14ac:dyDescent="0.2">
      <c r="A1651" s="1"/>
      <c r="B1651" s="36"/>
    </row>
    <row r="1652" spans="1:2" x14ac:dyDescent="0.2">
      <c r="A1652" s="1"/>
      <c r="B1652" s="36"/>
    </row>
    <row r="1653" spans="1:2" x14ac:dyDescent="0.2">
      <c r="A1653" s="1"/>
      <c r="B1653" s="36"/>
    </row>
    <row r="1654" spans="1:2" x14ac:dyDescent="0.2">
      <c r="A1654" s="1"/>
      <c r="B1654" s="36"/>
    </row>
    <row r="1655" spans="1:2" x14ac:dyDescent="0.2">
      <c r="A1655" s="1"/>
      <c r="B1655" s="36"/>
    </row>
    <row r="1656" spans="1:2" x14ac:dyDescent="0.2">
      <c r="A1656" s="1"/>
      <c r="B1656" s="36"/>
    </row>
    <row r="1657" spans="1:2" x14ac:dyDescent="0.2">
      <c r="A1657" s="1"/>
      <c r="B1657" s="36"/>
    </row>
    <row r="1658" spans="1:2" x14ac:dyDescent="0.2">
      <c r="A1658" s="1"/>
      <c r="B1658" s="36"/>
    </row>
    <row r="1659" spans="1:2" x14ac:dyDescent="0.2">
      <c r="A1659" s="1"/>
      <c r="B1659" s="36"/>
    </row>
    <row r="1660" spans="1:2" x14ac:dyDescent="0.2">
      <c r="A1660" s="1"/>
      <c r="B1660" s="36"/>
    </row>
    <row r="1661" spans="1:2" x14ac:dyDescent="0.2">
      <c r="A1661" s="1"/>
      <c r="B1661" s="36"/>
    </row>
    <row r="1662" spans="1:2" x14ac:dyDescent="0.2">
      <c r="A1662" s="1"/>
      <c r="B1662" s="36"/>
    </row>
    <row r="1663" spans="1:2" x14ac:dyDescent="0.2">
      <c r="A1663" s="1"/>
      <c r="B1663" s="36"/>
    </row>
    <row r="1664" spans="1:2" x14ac:dyDescent="0.2">
      <c r="A1664" s="1"/>
      <c r="B1664" s="36"/>
    </row>
    <row r="1665" spans="1:2" x14ac:dyDescent="0.2">
      <c r="A1665" s="1"/>
      <c r="B1665" s="36"/>
    </row>
    <row r="1666" spans="1:2" x14ac:dyDescent="0.2">
      <c r="A1666" s="1"/>
      <c r="B1666" s="36"/>
    </row>
    <row r="1667" spans="1:2" x14ac:dyDescent="0.2">
      <c r="A1667" s="1"/>
      <c r="B1667" s="36"/>
    </row>
    <row r="1668" spans="1:2" x14ac:dyDescent="0.2">
      <c r="A1668" s="1"/>
      <c r="B1668" s="36"/>
    </row>
    <row r="1669" spans="1:2" x14ac:dyDescent="0.2">
      <c r="A1669" s="1"/>
      <c r="B1669" s="36"/>
    </row>
    <row r="1670" spans="1:2" x14ac:dyDescent="0.2">
      <c r="A1670" s="1"/>
      <c r="B1670" s="36"/>
    </row>
    <row r="1671" spans="1:2" x14ac:dyDescent="0.2">
      <c r="A1671" s="1"/>
      <c r="B1671" s="36"/>
    </row>
    <row r="1672" spans="1:2" x14ac:dyDescent="0.2">
      <c r="A1672" s="1"/>
      <c r="B1672" s="36"/>
    </row>
    <row r="1673" spans="1:2" x14ac:dyDescent="0.2">
      <c r="A1673" s="1"/>
      <c r="B1673" s="36"/>
    </row>
    <row r="1674" spans="1:2" x14ac:dyDescent="0.2">
      <c r="A1674" s="1"/>
      <c r="B1674" s="36"/>
    </row>
    <row r="1675" spans="1:2" x14ac:dyDescent="0.2">
      <c r="A1675" s="1"/>
      <c r="B1675" s="36"/>
    </row>
    <row r="1676" spans="1:2" x14ac:dyDescent="0.2">
      <c r="A1676" s="1"/>
      <c r="B1676" s="36"/>
    </row>
    <row r="1677" spans="1:2" x14ac:dyDescent="0.2">
      <c r="A1677" s="1"/>
      <c r="B1677" s="36"/>
    </row>
    <row r="1678" spans="1:2" x14ac:dyDescent="0.2">
      <c r="A1678" s="1"/>
      <c r="B1678" s="36"/>
    </row>
    <row r="1679" spans="1:2" x14ac:dyDescent="0.2">
      <c r="A1679" s="1"/>
      <c r="B1679" s="36"/>
    </row>
    <row r="1680" spans="1:2" x14ac:dyDescent="0.2">
      <c r="A1680" s="1"/>
      <c r="B1680" s="36"/>
    </row>
    <row r="1681" spans="1:2" x14ac:dyDescent="0.2">
      <c r="A1681" s="1"/>
      <c r="B1681" s="36"/>
    </row>
    <row r="1682" spans="1:2" x14ac:dyDescent="0.2">
      <c r="A1682" s="1"/>
      <c r="B1682" s="36"/>
    </row>
    <row r="1683" spans="1:2" x14ac:dyDescent="0.2">
      <c r="A1683" s="1"/>
      <c r="B1683" s="36"/>
    </row>
    <row r="1684" spans="1:2" x14ac:dyDescent="0.2">
      <c r="A1684" s="1"/>
      <c r="B1684" s="36"/>
    </row>
    <row r="1685" spans="1:2" x14ac:dyDescent="0.2">
      <c r="A1685" s="1"/>
      <c r="B1685" s="36"/>
    </row>
    <row r="1686" spans="1:2" x14ac:dyDescent="0.2">
      <c r="A1686" s="1"/>
      <c r="B1686" s="36"/>
    </row>
    <row r="1687" spans="1:2" x14ac:dyDescent="0.2">
      <c r="A1687" s="1"/>
      <c r="B1687" s="36"/>
    </row>
    <row r="1688" spans="1:2" x14ac:dyDescent="0.2">
      <c r="A1688" s="1"/>
      <c r="B1688" s="36"/>
    </row>
    <row r="1689" spans="1:2" x14ac:dyDescent="0.2">
      <c r="A1689" s="1"/>
      <c r="B1689" s="36"/>
    </row>
    <row r="1690" spans="1:2" x14ac:dyDescent="0.2">
      <c r="A1690" s="1"/>
      <c r="B1690" s="36"/>
    </row>
    <row r="1691" spans="1:2" x14ac:dyDescent="0.2">
      <c r="A1691" s="1"/>
      <c r="B1691" s="36"/>
    </row>
    <row r="1692" spans="1:2" x14ac:dyDescent="0.2">
      <c r="A1692" s="1"/>
      <c r="B1692" s="36"/>
    </row>
    <row r="1693" spans="1:2" x14ac:dyDescent="0.2">
      <c r="A1693" s="1"/>
      <c r="B1693" s="36"/>
    </row>
    <row r="1694" spans="1:2" x14ac:dyDescent="0.2">
      <c r="A1694" s="1"/>
      <c r="B1694" s="36"/>
    </row>
    <row r="1695" spans="1:2" x14ac:dyDescent="0.2">
      <c r="A1695" s="1"/>
      <c r="B1695" s="36"/>
    </row>
    <row r="1696" spans="1:2" x14ac:dyDescent="0.2">
      <c r="A1696" s="1"/>
      <c r="B1696" s="36"/>
    </row>
    <row r="1697" spans="1:2" x14ac:dyDescent="0.2">
      <c r="A1697" s="1"/>
      <c r="B1697" s="36"/>
    </row>
    <row r="1698" spans="1:2" x14ac:dyDescent="0.2">
      <c r="A1698" s="1"/>
      <c r="B1698" s="36"/>
    </row>
    <row r="1699" spans="1:2" x14ac:dyDescent="0.2">
      <c r="A1699" s="1"/>
      <c r="B1699" s="36"/>
    </row>
    <row r="1700" spans="1:2" x14ac:dyDescent="0.2">
      <c r="A1700" s="1"/>
      <c r="B1700" s="36"/>
    </row>
    <row r="1701" spans="1:2" x14ac:dyDescent="0.2">
      <c r="A1701" s="1"/>
      <c r="B1701" s="36"/>
    </row>
    <row r="1702" spans="1:2" x14ac:dyDescent="0.2">
      <c r="A1702" s="1"/>
      <c r="B1702" s="36"/>
    </row>
    <row r="1703" spans="1:2" x14ac:dyDescent="0.2">
      <c r="A1703" s="1"/>
      <c r="B1703" s="36"/>
    </row>
    <row r="1704" spans="1:2" x14ac:dyDescent="0.2">
      <c r="A1704" s="1"/>
      <c r="B1704" s="36"/>
    </row>
    <row r="1705" spans="1:2" x14ac:dyDescent="0.2">
      <c r="A1705" s="1"/>
      <c r="B1705" s="36"/>
    </row>
    <row r="1706" spans="1:2" x14ac:dyDescent="0.2">
      <c r="A1706" s="1"/>
      <c r="B1706" s="36"/>
    </row>
    <row r="1707" spans="1:2" x14ac:dyDescent="0.2">
      <c r="A1707" s="1"/>
      <c r="B1707" s="36"/>
    </row>
    <row r="1708" spans="1:2" x14ac:dyDescent="0.2">
      <c r="A1708" s="1"/>
      <c r="B1708" s="36"/>
    </row>
    <row r="1709" spans="1:2" x14ac:dyDescent="0.2">
      <c r="A1709" s="1"/>
      <c r="B1709" s="36"/>
    </row>
    <row r="1710" spans="1:2" x14ac:dyDescent="0.2">
      <c r="A1710" s="1"/>
      <c r="B1710" s="36"/>
    </row>
    <row r="1711" spans="1:2" x14ac:dyDescent="0.2">
      <c r="A1711" s="1"/>
      <c r="B1711" s="36"/>
    </row>
    <row r="1712" spans="1:2" x14ac:dyDescent="0.2">
      <c r="A1712" s="1"/>
      <c r="B1712" s="36"/>
    </row>
    <row r="1713" spans="1:2" x14ac:dyDescent="0.2">
      <c r="A1713" s="1"/>
      <c r="B1713" s="36"/>
    </row>
    <row r="1714" spans="1:2" x14ac:dyDescent="0.2">
      <c r="A1714" s="1"/>
      <c r="B1714" s="36"/>
    </row>
    <row r="1715" spans="1:2" x14ac:dyDescent="0.2">
      <c r="A1715" s="1"/>
      <c r="B1715" s="36"/>
    </row>
    <row r="1716" spans="1:2" x14ac:dyDescent="0.2">
      <c r="A1716" s="1"/>
      <c r="B1716" s="36"/>
    </row>
    <row r="1717" spans="1:2" x14ac:dyDescent="0.2">
      <c r="A1717" s="1"/>
      <c r="B1717" s="36"/>
    </row>
    <row r="1718" spans="1:2" x14ac:dyDescent="0.2">
      <c r="A1718" s="1"/>
      <c r="B1718" s="36"/>
    </row>
    <row r="1719" spans="1:2" x14ac:dyDescent="0.2">
      <c r="A1719" s="1"/>
      <c r="B1719" s="36"/>
    </row>
    <row r="1720" spans="1:2" x14ac:dyDescent="0.2">
      <c r="A1720" s="1"/>
      <c r="B1720" s="36"/>
    </row>
    <row r="1721" spans="1:2" x14ac:dyDescent="0.2">
      <c r="A1721" s="1"/>
      <c r="B1721" s="36"/>
    </row>
    <row r="1722" spans="1:2" x14ac:dyDescent="0.2">
      <c r="A1722" s="1"/>
      <c r="B1722" s="36"/>
    </row>
    <row r="1723" spans="1:2" x14ac:dyDescent="0.2">
      <c r="A1723" s="1"/>
      <c r="B1723" s="36"/>
    </row>
    <row r="1724" spans="1:2" x14ac:dyDescent="0.2">
      <c r="A1724" s="1"/>
      <c r="B1724" s="36"/>
    </row>
    <row r="1725" spans="1:2" x14ac:dyDescent="0.2">
      <c r="A1725" s="1"/>
      <c r="B1725" s="36"/>
    </row>
    <row r="1726" spans="1:2" x14ac:dyDescent="0.2">
      <c r="A1726" s="1"/>
      <c r="B1726" s="36"/>
    </row>
    <row r="1727" spans="1:2" x14ac:dyDescent="0.2">
      <c r="A1727" s="1"/>
      <c r="B1727" s="36"/>
    </row>
    <row r="1728" spans="1:2" x14ac:dyDescent="0.2">
      <c r="A1728" s="1"/>
      <c r="B1728" s="36"/>
    </row>
    <row r="1729" spans="1:2" x14ac:dyDescent="0.2">
      <c r="A1729" s="1"/>
      <c r="B1729" s="36"/>
    </row>
    <row r="1730" spans="1:2" x14ac:dyDescent="0.2">
      <c r="A1730" s="1"/>
      <c r="B1730" s="36"/>
    </row>
    <row r="1731" spans="1:2" x14ac:dyDescent="0.2">
      <c r="A1731" s="1"/>
      <c r="B1731" s="36"/>
    </row>
    <row r="1732" spans="1:2" x14ac:dyDescent="0.2">
      <c r="A1732" s="1"/>
      <c r="B1732" s="36"/>
    </row>
    <row r="1733" spans="1:2" x14ac:dyDescent="0.2">
      <c r="A1733" s="1"/>
      <c r="B1733" s="36"/>
    </row>
    <row r="1734" spans="1:2" x14ac:dyDescent="0.2">
      <c r="A1734" s="1"/>
      <c r="B1734" s="36"/>
    </row>
    <row r="1735" spans="1:2" x14ac:dyDescent="0.2">
      <c r="A1735" s="1"/>
      <c r="B1735" s="36"/>
    </row>
    <row r="1736" spans="1:2" x14ac:dyDescent="0.2">
      <c r="A1736" s="1"/>
      <c r="B1736" s="36"/>
    </row>
    <row r="1737" spans="1:2" x14ac:dyDescent="0.2">
      <c r="A1737" s="1"/>
      <c r="B1737" s="36"/>
    </row>
    <row r="1738" spans="1:2" x14ac:dyDescent="0.2">
      <c r="A1738" s="1"/>
      <c r="B1738" s="36"/>
    </row>
    <row r="1739" spans="1:2" x14ac:dyDescent="0.2">
      <c r="A1739" s="1"/>
      <c r="B1739" s="36"/>
    </row>
    <row r="1740" spans="1:2" x14ac:dyDescent="0.2">
      <c r="A1740" s="1"/>
      <c r="B1740" s="36"/>
    </row>
    <row r="1741" spans="1:2" x14ac:dyDescent="0.2">
      <c r="A1741" s="1"/>
      <c r="B1741" s="36"/>
    </row>
    <row r="1742" spans="1:2" x14ac:dyDescent="0.2">
      <c r="A1742" s="1"/>
      <c r="B1742" s="36"/>
    </row>
    <row r="1743" spans="1:2" x14ac:dyDescent="0.2">
      <c r="A1743" s="1"/>
      <c r="B1743" s="36"/>
    </row>
    <row r="1744" spans="1:2" x14ac:dyDescent="0.2">
      <c r="A1744" s="1"/>
      <c r="B1744" s="36"/>
    </row>
    <row r="1745" spans="1:2" x14ac:dyDescent="0.2">
      <c r="A1745" s="1"/>
      <c r="B1745" s="36"/>
    </row>
    <row r="1746" spans="1:2" x14ac:dyDescent="0.2">
      <c r="A1746" s="1"/>
      <c r="B1746" s="36"/>
    </row>
    <row r="1747" spans="1:2" x14ac:dyDescent="0.2">
      <c r="A1747" s="1"/>
      <c r="B1747" s="36"/>
    </row>
    <row r="1748" spans="1:2" x14ac:dyDescent="0.2">
      <c r="A1748" s="1"/>
      <c r="B1748" s="36"/>
    </row>
    <row r="1749" spans="1:2" x14ac:dyDescent="0.2">
      <c r="A1749" s="1"/>
      <c r="B1749" s="36"/>
    </row>
    <row r="1750" spans="1:2" x14ac:dyDescent="0.2">
      <c r="A1750" s="1"/>
      <c r="B1750" s="36"/>
    </row>
    <row r="1751" spans="1:2" x14ac:dyDescent="0.2">
      <c r="A1751" s="1"/>
      <c r="B1751" s="36"/>
    </row>
    <row r="1752" spans="1:2" x14ac:dyDescent="0.2">
      <c r="A1752" s="1"/>
      <c r="B1752" s="36"/>
    </row>
    <row r="1753" spans="1:2" x14ac:dyDescent="0.2">
      <c r="A1753" s="1"/>
      <c r="B1753" s="36"/>
    </row>
    <row r="1754" spans="1:2" x14ac:dyDescent="0.2">
      <c r="A1754" s="1"/>
      <c r="B1754" s="36"/>
    </row>
    <row r="1755" spans="1:2" x14ac:dyDescent="0.2">
      <c r="A1755" s="1"/>
      <c r="B1755" s="36"/>
    </row>
    <row r="1756" spans="1:2" x14ac:dyDescent="0.2">
      <c r="A1756" s="1"/>
      <c r="B1756" s="36"/>
    </row>
    <row r="1757" spans="1:2" x14ac:dyDescent="0.2">
      <c r="A1757" s="1"/>
      <c r="B1757" s="36"/>
    </row>
    <row r="1758" spans="1:2" x14ac:dyDescent="0.2">
      <c r="A1758" s="1"/>
      <c r="B1758" s="36"/>
    </row>
    <row r="1759" spans="1:2" x14ac:dyDescent="0.2">
      <c r="A1759" s="1"/>
      <c r="B1759" s="36"/>
    </row>
    <row r="1760" spans="1:2" x14ac:dyDescent="0.2">
      <c r="A1760" s="1"/>
      <c r="B1760" s="36"/>
    </row>
    <row r="1761" spans="1:2" x14ac:dyDescent="0.2">
      <c r="A1761" s="1"/>
      <c r="B1761" s="36"/>
    </row>
    <row r="1762" spans="1:2" x14ac:dyDescent="0.2">
      <c r="A1762" s="1"/>
      <c r="B1762" s="36"/>
    </row>
    <row r="1763" spans="1:2" x14ac:dyDescent="0.2">
      <c r="A1763" s="1"/>
      <c r="B1763" s="36"/>
    </row>
    <row r="1764" spans="1:2" x14ac:dyDescent="0.2">
      <c r="A1764" s="1"/>
      <c r="B1764" s="36"/>
    </row>
    <row r="1765" spans="1:2" x14ac:dyDescent="0.2">
      <c r="A1765" s="1"/>
      <c r="B1765" s="36"/>
    </row>
    <row r="1766" spans="1:2" x14ac:dyDescent="0.2">
      <c r="A1766" s="1"/>
      <c r="B1766" s="36"/>
    </row>
    <row r="1767" spans="1:2" x14ac:dyDescent="0.2">
      <c r="A1767" s="1"/>
      <c r="B1767" s="36"/>
    </row>
    <row r="1768" spans="1:2" x14ac:dyDescent="0.2">
      <c r="A1768" s="1"/>
      <c r="B1768" s="36"/>
    </row>
    <row r="1769" spans="1:2" x14ac:dyDescent="0.2">
      <c r="A1769" s="1"/>
      <c r="B1769" s="36"/>
    </row>
    <row r="1770" spans="1:2" x14ac:dyDescent="0.2">
      <c r="A1770" s="1"/>
      <c r="B1770" s="36"/>
    </row>
    <row r="1771" spans="1:2" x14ac:dyDescent="0.2">
      <c r="A1771" s="1"/>
      <c r="B1771" s="36"/>
    </row>
    <row r="1772" spans="1:2" x14ac:dyDescent="0.2">
      <c r="A1772" s="1"/>
      <c r="B1772" s="36"/>
    </row>
    <row r="1773" spans="1:2" x14ac:dyDescent="0.2">
      <c r="A1773" s="1"/>
      <c r="B1773" s="36"/>
    </row>
    <row r="1774" spans="1:2" x14ac:dyDescent="0.2">
      <c r="A1774" s="1"/>
      <c r="B1774" s="36"/>
    </row>
    <row r="1775" spans="1:2" x14ac:dyDescent="0.2">
      <c r="A1775" s="1"/>
      <c r="B1775" s="36"/>
    </row>
    <row r="1776" spans="1:2" x14ac:dyDescent="0.2">
      <c r="A1776" s="1"/>
      <c r="B1776" s="36"/>
    </row>
    <row r="1777" spans="1:2" x14ac:dyDescent="0.2">
      <c r="A1777" s="1"/>
      <c r="B1777" s="36"/>
    </row>
    <row r="1778" spans="1:2" x14ac:dyDescent="0.2">
      <c r="A1778" s="1"/>
      <c r="B1778" s="36"/>
    </row>
    <row r="1779" spans="1:2" x14ac:dyDescent="0.2">
      <c r="A1779" s="1"/>
      <c r="B1779" s="36"/>
    </row>
    <row r="1780" spans="1:2" x14ac:dyDescent="0.2">
      <c r="A1780" s="1"/>
      <c r="B1780" s="36"/>
    </row>
    <row r="1781" spans="1:2" x14ac:dyDescent="0.2">
      <c r="A1781" s="1"/>
      <c r="B1781" s="36"/>
    </row>
    <row r="1782" spans="1:2" x14ac:dyDescent="0.2">
      <c r="A1782" s="1"/>
      <c r="B1782" s="36"/>
    </row>
    <row r="1783" spans="1:2" x14ac:dyDescent="0.2">
      <c r="A1783" s="1"/>
      <c r="B1783" s="36"/>
    </row>
    <row r="1784" spans="1:2" x14ac:dyDescent="0.2">
      <c r="A1784" s="1"/>
      <c r="B1784" s="36"/>
    </row>
    <row r="1785" spans="1:2" x14ac:dyDescent="0.2">
      <c r="A1785" s="1"/>
      <c r="B1785" s="36"/>
    </row>
    <row r="1786" spans="1:2" x14ac:dyDescent="0.2">
      <c r="A1786" s="1"/>
      <c r="B1786" s="36"/>
    </row>
    <row r="1787" spans="1:2" x14ac:dyDescent="0.2">
      <c r="A1787" s="1"/>
      <c r="B1787" s="36"/>
    </row>
    <row r="1788" spans="1:2" x14ac:dyDescent="0.2">
      <c r="A1788" s="1"/>
      <c r="B1788" s="36"/>
    </row>
    <row r="1789" spans="1:2" x14ac:dyDescent="0.2">
      <c r="A1789" s="1"/>
      <c r="B1789" s="36"/>
    </row>
    <row r="1790" spans="1:2" x14ac:dyDescent="0.2">
      <c r="A1790" s="1"/>
      <c r="B1790" s="36"/>
    </row>
    <row r="1791" spans="1:2" x14ac:dyDescent="0.2">
      <c r="A1791" s="1"/>
      <c r="B1791" s="36"/>
    </row>
    <row r="1792" spans="1:2" x14ac:dyDescent="0.2">
      <c r="A1792" s="1"/>
      <c r="B1792" s="36"/>
    </row>
    <row r="1793" spans="1:2" x14ac:dyDescent="0.2">
      <c r="A1793" s="1"/>
      <c r="B1793" s="36"/>
    </row>
    <row r="1794" spans="1:2" x14ac:dyDescent="0.2">
      <c r="A1794" s="1"/>
      <c r="B1794" s="36"/>
    </row>
    <row r="1795" spans="1:2" x14ac:dyDescent="0.2">
      <c r="A1795" s="1"/>
      <c r="B1795" s="36"/>
    </row>
    <row r="1796" spans="1:2" x14ac:dyDescent="0.2">
      <c r="A1796" s="1"/>
      <c r="B1796" s="36"/>
    </row>
    <row r="1797" spans="1:2" x14ac:dyDescent="0.2">
      <c r="A1797" s="1"/>
      <c r="B1797" s="36"/>
    </row>
    <row r="1798" spans="1:2" x14ac:dyDescent="0.2">
      <c r="A1798" s="1"/>
      <c r="B1798" s="36"/>
    </row>
    <row r="1799" spans="1:2" x14ac:dyDescent="0.2">
      <c r="A1799" s="1"/>
      <c r="B1799" s="36"/>
    </row>
    <row r="1800" spans="1:2" x14ac:dyDescent="0.2">
      <c r="A1800" s="1"/>
      <c r="B1800" s="36"/>
    </row>
    <row r="1801" spans="1:2" x14ac:dyDescent="0.2">
      <c r="A1801" s="1"/>
      <c r="B1801" s="36"/>
    </row>
    <row r="1802" spans="1:2" x14ac:dyDescent="0.2">
      <c r="A1802" s="1"/>
      <c r="B1802" s="36"/>
    </row>
    <row r="1803" spans="1:2" x14ac:dyDescent="0.2">
      <c r="A1803" s="1"/>
      <c r="B1803" s="36"/>
    </row>
    <row r="1804" spans="1:2" x14ac:dyDescent="0.2">
      <c r="A1804" s="1"/>
      <c r="B1804" s="36"/>
    </row>
    <row r="1805" spans="1:2" x14ac:dyDescent="0.2">
      <c r="A1805" s="1"/>
      <c r="B1805" s="36"/>
    </row>
    <row r="1806" spans="1:2" x14ac:dyDescent="0.2">
      <c r="A1806" s="1"/>
      <c r="B1806" s="36"/>
    </row>
    <row r="1807" spans="1:2" x14ac:dyDescent="0.2">
      <c r="A1807" s="1"/>
      <c r="B1807" s="36"/>
    </row>
    <row r="1808" spans="1:2" x14ac:dyDescent="0.2">
      <c r="A1808" s="1"/>
      <c r="B1808" s="36"/>
    </row>
    <row r="1809" spans="1:2" x14ac:dyDescent="0.2">
      <c r="A1809" s="1"/>
      <c r="B1809" s="36"/>
    </row>
    <row r="1810" spans="1:2" x14ac:dyDescent="0.2">
      <c r="A1810" s="1"/>
      <c r="B1810" s="36"/>
    </row>
    <row r="1811" spans="1:2" x14ac:dyDescent="0.2">
      <c r="A1811" s="1"/>
      <c r="B1811" s="36"/>
    </row>
    <row r="1812" spans="1:2" x14ac:dyDescent="0.2">
      <c r="A1812" s="1"/>
      <c r="B1812" s="36"/>
    </row>
    <row r="1813" spans="1:2" x14ac:dyDescent="0.2">
      <c r="A1813" s="1"/>
      <c r="B1813" s="36"/>
    </row>
    <row r="1814" spans="1:2" x14ac:dyDescent="0.2">
      <c r="A1814" s="1"/>
      <c r="B1814" s="36"/>
    </row>
    <row r="1815" spans="1:2" x14ac:dyDescent="0.2">
      <c r="A1815" s="1"/>
      <c r="B1815" s="36"/>
    </row>
    <row r="1816" spans="1:2" x14ac:dyDescent="0.2">
      <c r="A1816" s="1"/>
      <c r="B1816" s="36"/>
    </row>
    <row r="1817" spans="1:2" x14ac:dyDescent="0.2">
      <c r="A1817" s="1"/>
      <c r="B1817" s="36"/>
    </row>
    <row r="1818" spans="1:2" x14ac:dyDescent="0.2">
      <c r="A1818" s="1"/>
      <c r="B1818" s="36"/>
    </row>
    <row r="1819" spans="1:2" x14ac:dyDescent="0.2">
      <c r="A1819" s="1"/>
      <c r="B1819" s="36"/>
    </row>
    <row r="1820" spans="1:2" x14ac:dyDescent="0.2">
      <c r="A1820" s="1"/>
      <c r="B1820" s="36"/>
    </row>
    <row r="1821" spans="1:2" x14ac:dyDescent="0.2">
      <c r="A1821" s="1"/>
      <c r="B1821" s="36"/>
    </row>
    <row r="1822" spans="1:2" x14ac:dyDescent="0.2">
      <c r="A1822" s="1"/>
      <c r="B1822" s="36"/>
    </row>
    <row r="1823" spans="1:2" x14ac:dyDescent="0.2">
      <c r="A1823" s="1"/>
      <c r="B1823" s="36"/>
    </row>
    <row r="1824" spans="1:2" x14ac:dyDescent="0.2">
      <c r="A1824" s="1"/>
      <c r="B1824" s="36"/>
    </row>
    <row r="1825" spans="1:2" x14ac:dyDescent="0.2">
      <c r="A1825" s="1"/>
      <c r="B1825" s="36"/>
    </row>
    <row r="1826" spans="1:2" x14ac:dyDescent="0.2">
      <c r="A1826" s="1"/>
      <c r="B1826" s="36"/>
    </row>
    <row r="1827" spans="1:2" x14ac:dyDescent="0.2">
      <c r="A1827" s="1"/>
      <c r="B1827" s="36"/>
    </row>
    <row r="1828" spans="1:2" x14ac:dyDescent="0.2">
      <c r="A1828" s="1"/>
      <c r="B1828" s="36"/>
    </row>
    <row r="1829" spans="1:2" x14ac:dyDescent="0.2">
      <c r="A1829" s="1"/>
      <c r="B1829" s="36"/>
    </row>
    <row r="1830" spans="1:2" x14ac:dyDescent="0.2">
      <c r="A1830" s="1"/>
      <c r="B1830" s="36"/>
    </row>
    <row r="1831" spans="1:2" x14ac:dyDescent="0.2">
      <c r="A1831" s="1"/>
      <c r="B1831" s="36"/>
    </row>
    <row r="1832" spans="1:2" x14ac:dyDescent="0.2">
      <c r="A1832" s="1"/>
      <c r="B1832" s="36"/>
    </row>
    <row r="1833" spans="1:2" x14ac:dyDescent="0.2">
      <c r="A1833" s="1"/>
      <c r="B1833" s="36"/>
    </row>
    <row r="1834" spans="1:2" x14ac:dyDescent="0.2">
      <c r="A1834" s="1"/>
      <c r="B1834" s="36"/>
    </row>
    <row r="1835" spans="1:2" x14ac:dyDescent="0.2">
      <c r="A1835" s="1"/>
      <c r="B1835" s="36"/>
    </row>
    <row r="1836" spans="1:2" x14ac:dyDescent="0.2">
      <c r="A1836" s="1"/>
      <c r="B1836" s="36"/>
    </row>
    <row r="1837" spans="1:2" x14ac:dyDescent="0.2">
      <c r="A1837" s="1"/>
      <c r="B1837" s="36"/>
    </row>
    <row r="1838" spans="1:2" x14ac:dyDescent="0.2">
      <c r="A1838" s="1"/>
      <c r="B1838" s="36"/>
    </row>
    <row r="1839" spans="1:2" x14ac:dyDescent="0.2">
      <c r="A1839" s="1"/>
      <c r="B1839" s="36"/>
    </row>
    <row r="1840" spans="1:2" x14ac:dyDescent="0.2">
      <c r="A1840" s="1"/>
      <c r="B1840" s="36"/>
    </row>
    <row r="1841" spans="1:2" x14ac:dyDescent="0.2">
      <c r="A1841" s="1"/>
      <c r="B1841" s="36"/>
    </row>
    <row r="1842" spans="1:2" x14ac:dyDescent="0.2">
      <c r="A1842" s="1"/>
      <c r="B1842" s="36"/>
    </row>
    <row r="1843" spans="1:2" x14ac:dyDescent="0.2">
      <c r="A1843" s="1"/>
      <c r="B1843" s="36"/>
    </row>
    <row r="1844" spans="1:2" x14ac:dyDescent="0.2">
      <c r="A1844" s="1"/>
      <c r="B1844" s="36"/>
    </row>
    <row r="1845" spans="1:2" x14ac:dyDescent="0.2">
      <c r="A1845" s="1"/>
      <c r="B1845" s="36"/>
    </row>
    <row r="1846" spans="1:2" x14ac:dyDescent="0.2">
      <c r="A1846" s="1"/>
      <c r="B1846" s="36"/>
    </row>
    <row r="1847" spans="1:2" x14ac:dyDescent="0.2">
      <c r="A1847" s="1"/>
      <c r="B1847" s="36"/>
    </row>
    <row r="1848" spans="1:2" x14ac:dyDescent="0.2">
      <c r="A1848" s="1"/>
      <c r="B1848" s="36"/>
    </row>
    <row r="1849" spans="1:2" x14ac:dyDescent="0.2">
      <c r="A1849" s="1"/>
      <c r="B1849" s="36"/>
    </row>
    <row r="1850" spans="1:2" x14ac:dyDescent="0.2">
      <c r="A1850" s="1"/>
      <c r="B1850" s="36"/>
    </row>
    <row r="1851" spans="1:2" x14ac:dyDescent="0.2">
      <c r="A1851" s="1"/>
      <c r="B1851" s="36"/>
    </row>
    <row r="1852" spans="1:2" x14ac:dyDescent="0.2">
      <c r="A1852" s="1"/>
      <c r="B1852" s="36"/>
    </row>
    <row r="1853" spans="1:2" x14ac:dyDescent="0.2">
      <c r="A1853" s="1"/>
      <c r="B1853" s="36"/>
    </row>
    <row r="1854" spans="1:2" x14ac:dyDescent="0.2">
      <c r="A1854" s="1"/>
      <c r="B1854" s="36"/>
    </row>
    <row r="1855" spans="1:2" x14ac:dyDescent="0.2">
      <c r="A1855" s="1"/>
      <c r="B1855" s="36"/>
    </row>
    <row r="1856" spans="1:2" x14ac:dyDescent="0.2">
      <c r="A1856" s="1"/>
      <c r="B1856" s="36"/>
    </row>
    <row r="1857" spans="1:2" x14ac:dyDescent="0.2">
      <c r="A1857" s="1"/>
      <c r="B1857" s="36"/>
    </row>
    <row r="1858" spans="1:2" x14ac:dyDescent="0.2">
      <c r="A1858" s="1"/>
      <c r="B1858" s="36"/>
    </row>
    <row r="1859" spans="1:2" x14ac:dyDescent="0.2">
      <c r="A1859" s="1"/>
      <c r="B1859" s="36"/>
    </row>
    <row r="1860" spans="1:2" x14ac:dyDescent="0.2">
      <c r="A1860" s="1"/>
      <c r="B1860" s="36"/>
    </row>
    <row r="1861" spans="1:2" x14ac:dyDescent="0.2">
      <c r="A1861" s="1"/>
      <c r="B1861" s="36"/>
    </row>
    <row r="1862" spans="1:2" x14ac:dyDescent="0.2">
      <c r="A1862" s="1"/>
      <c r="B1862" s="36"/>
    </row>
    <row r="1863" spans="1:2" x14ac:dyDescent="0.2">
      <c r="A1863" s="1"/>
      <c r="B1863" s="36"/>
    </row>
    <row r="1864" spans="1:2" x14ac:dyDescent="0.2">
      <c r="A1864" s="1"/>
      <c r="B1864" s="36"/>
    </row>
    <row r="1865" spans="1:2" x14ac:dyDescent="0.2">
      <c r="A1865" s="1"/>
      <c r="B1865" s="36"/>
    </row>
    <row r="1866" spans="1:2" x14ac:dyDescent="0.2">
      <c r="A1866" s="1"/>
      <c r="B1866" s="36"/>
    </row>
    <row r="1867" spans="1:2" x14ac:dyDescent="0.2">
      <c r="A1867" s="1"/>
      <c r="B1867" s="36"/>
    </row>
    <row r="1868" spans="1:2" x14ac:dyDescent="0.2">
      <c r="A1868" s="1"/>
      <c r="B1868" s="36"/>
    </row>
    <row r="1869" spans="1:2" x14ac:dyDescent="0.2">
      <c r="A1869" s="1"/>
      <c r="B1869" s="36"/>
    </row>
    <row r="1870" spans="1:2" x14ac:dyDescent="0.2">
      <c r="A1870" s="1"/>
      <c r="B1870" s="36"/>
    </row>
    <row r="1871" spans="1:2" x14ac:dyDescent="0.2">
      <c r="A1871" s="1"/>
      <c r="B1871" s="36"/>
    </row>
    <row r="1872" spans="1:2" x14ac:dyDescent="0.2">
      <c r="A1872" s="1"/>
      <c r="B1872" s="36"/>
    </row>
    <row r="1873" spans="1:2" x14ac:dyDescent="0.2">
      <c r="A1873" s="1"/>
      <c r="B1873" s="36"/>
    </row>
    <row r="1874" spans="1:2" x14ac:dyDescent="0.2">
      <c r="A1874" s="1"/>
      <c r="B1874" s="36"/>
    </row>
    <row r="1875" spans="1:2" x14ac:dyDescent="0.2">
      <c r="A1875" s="1"/>
      <c r="B1875" s="36"/>
    </row>
    <row r="1876" spans="1:2" x14ac:dyDescent="0.2">
      <c r="A1876" s="1"/>
      <c r="B1876" s="36"/>
    </row>
    <row r="1877" spans="1:2" x14ac:dyDescent="0.2">
      <c r="A1877" s="1"/>
      <c r="B1877" s="36"/>
    </row>
    <row r="1878" spans="1:2" x14ac:dyDescent="0.2">
      <c r="A1878" s="1"/>
      <c r="B1878" s="36"/>
    </row>
    <row r="1879" spans="1:2" x14ac:dyDescent="0.2">
      <c r="A1879" s="1"/>
      <c r="B1879" s="36"/>
    </row>
    <row r="1880" spans="1:2" x14ac:dyDescent="0.2">
      <c r="A1880" s="1"/>
      <c r="B1880" s="36"/>
    </row>
    <row r="1881" spans="1:2" x14ac:dyDescent="0.2">
      <c r="A1881" s="1"/>
      <c r="B1881" s="36"/>
    </row>
    <row r="1882" spans="1:2" x14ac:dyDescent="0.2">
      <c r="A1882" s="1"/>
      <c r="B1882" s="36"/>
    </row>
    <row r="1883" spans="1:2" x14ac:dyDescent="0.2">
      <c r="A1883" s="1"/>
      <c r="B1883" s="36"/>
    </row>
    <row r="1884" spans="1:2" x14ac:dyDescent="0.2">
      <c r="A1884" s="1"/>
      <c r="B1884" s="36"/>
    </row>
    <row r="1885" spans="1:2" x14ac:dyDescent="0.2">
      <c r="A1885" s="1"/>
      <c r="B1885" s="36"/>
    </row>
    <row r="1886" spans="1:2" x14ac:dyDescent="0.2">
      <c r="A1886" s="1"/>
      <c r="B1886" s="36"/>
    </row>
    <row r="1887" spans="1:2" x14ac:dyDescent="0.2">
      <c r="A1887" s="1"/>
      <c r="B1887" s="36"/>
    </row>
    <row r="1888" spans="1:2" x14ac:dyDescent="0.2">
      <c r="A1888" s="1"/>
      <c r="B1888" s="36"/>
    </row>
    <row r="1889" spans="1:2" x14ac:dyDescent="0.2">
      <c r="A1889" s="1"/>
      <c r="B1889" s="36"/>
    </row>
    <row r="1890" spans="1:2" x14ac:dyDescent="0.2">
      <c r="A1890" s="1"/>
      <c r="B1890" s="36"/>
    </row>
    <row r="1891" spans="1:2" x14ac:dyDescent="0.2">
      <c r="A1891" s="1"/>
      <c r="B1891" s="36"/>
    </row>
    <row r="1892" spans="1:2" x14ac:dyDescent="0.2">
      <c r="A1892" s="1"/>
      <c r="B1892" s="36"/>
    </row>
    <row r="1893" spans="1:2" x14ac:dyDescent="0.2">
      <c r="A1893" s="1"/>
      <c r="B1893" s="36"/>
    </row>
    <row r="1894" spans="1:2" x14ac:dyDescent="0.2">
      <c r="A1894" s="1"/>
      <c r="B1894" s="36"/>
    </row>
    <row r="1895" spans="1:2" x14ac:dyDescent="0.2">
      <c r="A1895" s="1"/>
      <c r="B1895" s="36"/>
    </row>
    <row r="1896" spans="1:2" x14ac:dyDescent="0.2">
      <c r="A1896" s="1"/>
      <c r="B1896" s="36"/>
    </row>
    <row r="1897" spans="1:2" x14ac:dyDescent="0.2">
      <c r="A1897" s="1"/>
      <c r="B1897" s="36"/>
    </row>
    <row r="1898" spans="1:2" x14ac:dyDescent="0.2">
      <c r="A1898" s="1"/>
      <c r="B1898" s="36"/>
    </row>
    <row r="1899" spans="1:2" x14ac:dyDescent="0.2">
      <c r="A1899" s="1"/>
      <c r="B1899" s="36"/>
    </row>
    <row r="1900" spans="1:2" x14ac:dyDescent="0.2">
      <c r="A1900" s="1"/>
      <c r="B1900" s="36"/>
    </row>
    <row r="1901" spans="1:2" x14ac:dyDescent="0.2">
      <c r="A1901" s="1"/>
      <c r="B1901" s="36"/>
    </row>
    <row r="1902" spans="1:2" x14ac:dyDescent="0.2">
      <c r="A1902" s="1"/>
      <c r="B1902" s="36"/>
    </row>
    <row r="1903" spans="1:2" x14ac:dyDescent="0.2">
      <c r="A1903" s="1"/>
      <c r="B1903" s="36"/>
    </row>
    <row r="1904" spans="1:2" x14ac:dyDescent="0.2">
      <c r="A1904" s="1"/>
      <c r="B1904" s="36"/>
    </row>
    <row r="1905" spans="1:2" x14ac:dyDescent="0.2">
      <c r="A1905" s="1"/>
      <c r="B1905" s="36"/>
    </row>
    <row r="1906" spans="1:2" x14ac:dyDescent="0.2">
      <c r="A1906" s="1"/>
      <c r="B1906" s="36"/>
    </row>
    <row r="1907" spans="1:2" x14ac:dyDescent="0.2">
      <c r="A1907" s="1"/>
      <c r="B1907" s="36"/>
    </row>
    <row r="1908" spans="1:2" x14ac:dyDescent="0.2">
      <c r="A1908" s="1"/>
      <c r="B1908" s="36"/>
    </row>
    <row r="1909" spans="1:2" x14ac:dyDescent="0.2">
      <c r="A1909" s="1"/>
      <c r="B1909" s="36"/>
    </row>
    <row r="1910" spans="1:2" x14ac:dyDescent="0.2">
      <c r="A1910" s="1"/>
      <c r="B1910" s="36"/>
    </row>
    <row r="1911" spans="1:2" x14ac:dyDescent="0.2">
      <c r="A1911" s="1"/>
      <c r="B1911" s="36"/>
    </row>
    <row r="1912" spans="1:2" x14ac:dyDescent="0.2">
      <c r="A1912" s="1"/>
      <c r="B1912" s="36"/>
    </row>
    <row r="1913" spans="1:2" x14ac:dyDescent="0.2">
      <c r="A1913" s="1"/>
      <c r="B1913" s="36"/>
    </row>
    <row r="1914" spans="1:2" x14ac:dyDescent="0.2">
      <c r="A1914" s="1"/>
      <c r="B1914" s="36"/>
    </row>
    <row r="1915" spans="1:2" x14ac:dyDescent="0.2">
      <c r="A1915" s="1"/>
      <c r="B1915" s="36"/>
    </row>
    <row r="1916" spans="1:2" x14ac:dyDescent="0.2">
      <c r="A1916" s="1"/>
      <c r="B1916" s="36"/>
    </row>
    <row r="1917" spans="1:2" x14ac:dyDescent="0.2">
      <c r="A1917" s="1"/>
      <c r="B1917" s="36"/>
    </row>
    <row r="1918" spans="1:2" x14ac:dyDescent="0.2">
      <c r="A1918" s="1"/>
      <c r="B1918" s="36"/>
    </row>
    <row r="1919" spans="1:2" x14ac:dyDescent="0.2">
      <c r="A1919" s="1"/>
      <c r="B1919" s="36"/>
    </row>
    <row r="1920" spans="1:2" x14ac:dyDescent="0.2">
      <c r="A1920" s="1"/>
      <c r="B1920" s="36"/>
    </row>
    <row r="1921" spans="1:2" x14ac:dyDescent="0.2">
      <c r="A1921" s="1"/>
      <c r="B1921" s="36"/>
    </row>
    <row r="1922" spans="1:2" x14ac:dyDescent="0.2">
      <c r="A1922" s="1"/>
      <c r="B1922" s="36"/>
    </row>
    <row r="1923" spans="1:2" x14ac:dyDescent="0.2">
      <c r="A1923" s="1"/>
      <c r="B1923" s="36"/>
    </row>
    <row r="1924" spans="1:2" x14ac:dyDescent="0.2">
      <c r="A1924" s="1"/>
      <c r="B1924" s="36"/>
    </row>
    <row r="1925" spans="1:2" x14ac:dyDescent="0.2">
      <c r="A1925" s="1"/>
      <c r="B1925" s="36"/>
    </row>
    <row r="1926" spans="1:2" x14ac:dyDescent="0.2">
      <c r="A1926" s="1"/>
      <c r="B1926" s="36"/>
    </row>
    <row r="1927" spans="1:2" x14ac:dyDescent="0.2">
      <c r="A1927" s="1"/>
      <c r="B1927" s="36"/>
    </row>
    <row r="1928" spans="1:2" x14ac:dyDescent="0.2">
      <c r="A1928" s="1"/>
      <c r="B1928" s="36"/>
    </row>
    <row r="1929" spans="1:2" x14ac:dyDescent="0.2">
      <c r="A1929" s="1"/>
      <c r="B1929" s="36"/>
    </row>
    <row r="1930" spans="1:2" x14ac:dyDescent="0.2">
      <c r="A1930" s="1"/>
      <c r="B1930" s="36"/>
    </row>
    <row r="1931" spans="1:2" x14ac:dyDescent="0.2">
      <c r="A1931" s="1"/>
      <c r="B1931" s="36"/>
    </row>
    <row r="1932" spans="1:2" x14ac:dyDescent="0.2">
      <c r="A1932" s="1"/>
      <c r="B1932" s="36"/>
    </row>
    <row r="1933" spans="1:2" x14ac:dyDescent="0.2">
      <c r="A1933" s="1"/>
      <c r="B1933" s="36"/>
    </row>
    <row r="1934" spans="1:2" x14ac:dyDescent="0.2">
      <c r="A1934" s="1"/>
      <c r="B1934" s="36"/>
    </row>
    <row r="1935" spans="1:2" x14ac:dyDescent="0.2">
      <c r="A1935" s="1"/>
      <c r="B1935" s="36"/>
    </row>
    <row r="1936" spans="1:2" x14ac:dyDescent="0.2">
      <c r="A1936" s="1"/>
      <c r="B1936" s="36"/>
    </row>
    <row r="1937" spans="1:2" x14ac:dyDescent="0.2">
      <c r="A1937" s="1"/>
      <c r="B1937" s="36"/>
    </row>
    <row r="1938" spans="1:2" x14ac:dyDescent="0.2">
      <c r="A1938" s="1"/>
      <c r="B1938" s="36"/>
    </row>
    <row r="1939" spans="1:2" x14ac:dyDescent="0.2">
      <c r="A1939" s="1"/>
      <c r="B1939" s="36"/>
    </row>
    <row r="1940" spans="1:2" x14ac:dyDescent="0.2">
      <c r="A1940" s="1"/>
      <c r="B1940" s="36"/>
    </row>
    <row r="1941" spans="1:2" x14ac:dyDescent="0.2">
      <c r="A1941" s="1"/>
      <c r="B1941" s="36"/>
    </row>
    <row r="1942" spans="1:2" x14ac:dyDescent="0.2">
      <c r="A1942" s="1"/>
      <c r="B1942" s="36"/>
    </row>
    <row r="1943" spans="1:2" x14ac:dyDescent="0.2">
      <c r="A1943" s="1"/>
      <c r="B1943" s="36"/>
    </row>
    <row r="1944" spans="1:2" x14ac:dyDescent="0.2">
      <c r="A1944" s="1"/>
      <c r="B1944" s="36"/>
    </row>
    <row r="1945" spans="1:2" x14ac:dyDescent="0.2">
      <c r="A1945" s="1"/>
      <c r="B1945" s="36"/>
    </row>
    <row r="1946" spans="1:2" x14ac:dyDescent="0.2">
      <c r="A1946" s="1"/>
      <c r="B1946" s="36"/>
    </row>
    <row r="1947" spans="1:2" x14ac:dyDescent="0.2">
      <c r="A1947" s="1"/>
      <c r="B1947" s="36"/>
    </row>
    <row r="1948" spans="1:2" x14ac:dyDescent="0.2">
      <c r="A1948" s="1"/>
      <c r="B1948" s="36"/>
    </row>
    <row r="1949" spans="1:2" x14ac:dyDescent="0.2">
      <c r="A1949" s="1"/>
      <c r="B1949" s="36"/>
    </row>
    <row r="1950" spans="1:2" x14ac:dyDescent="0.2">
      <c r="A1950" s="1"/>
      <c r="B1950" s="36"/>
    </row>
    <row r="1951" spans="1:2" x14ac:dyDescent="0.2">
      <c r="A1951" s="1"/>
      <c r="B1951" s="36"/>
    </row>
    <row r="1952" spans="1:2" x14ac:dyDescent="0.2">
      <c r="A1952" s="1"/>
      <c r="B1952" s="36"/>
    </row>
    <row r="1953" spans="1:2" x14ac:dyDescent="0.2">
      <c r="A1953" s="1"/>
      <c r="B1953" s="36"/>
    </row>
    <row r="1954" spans="1:2" x14ac:dyDescent="0.2">
      <c r="A1954" s="1"/>
      <c r="B1954" s="36"/>
    </row>
    <row r="1955" spans="1:2" x14ac:dyDescent="0.2">
      <c r="A1955" s="1"/>
      <c r="B1955" s="36"/>
    </row>
    <row r="1956" spans="1:2" x14ac:dyDescent="0.2">
      <c r="A1956" s="1"/>
      <c r="B1956" s="36"/>
    </row>
    <row r="1957" spans="1:2" x14ac:dyDescent="0.2">
      <c r="A1957" s="1"/>
      <c r="B1957" s="36"/>
    </row>
    <row r="1958" spans="1:2" x14ac:dyDescent="0.2">
      <c r="A1958" s="1"/>
      <c r="B1958" s="36"/>
    </row>
    <row r="1959" spans="1:2" x14ac:dyDescent="0.2">
      <c r="A1959" s="1"/>
      <c r="B1959" s="36"/>
    </row>
    <row r="1960" spans="1:2" x14ac:dyDescent="0.2">
      <c r="A1960" s="1"/>
      <c r="B1960" s="36"/>
    </row>
    <row r="1961" spans="1:2" x14ac:dyDescent="0.2">
      <c r="A1961" s="1"/>
      <c r="B1961" s="36"/>
    </row>
    <row r="1962" spans="1:2" x14ac:dyDescent="0.2">
      <c r="A1962" s="1"/>
      <c r="B1962" s="36"/>
    </row>
    <row r="1963" spans="1:2" x14ac:dyDescent="0.2">
      <c r="A1963" s="1"/>
      <c r="B1963" s="36"/>
    </row>
    <row r="1964" spans="1:2" x14ac:dyDescent="0.2">
      <c r="A1964" s="1"/>
      <c r="B1964" s="36"/>
    </row>
    <row r="1965" spans="1:2" x14ac:dyDescent="0.2">
      <c r="A1965" s="1"/>
      <c r="B1965" s="36"/>
    </row>
    <row r="1966" spans="1:2" x14ac:dyDescent="0.2">
      <c r="A1966" s="1"/>
      <c r="B1966" s="36"/>
    </row>
    <row r="1967" spans="1:2" x14ac:dyDescent="0.2">
      <c r="A1967" s="1"/>
      <c r="B1967" s="36"/>
    </row>
    <row r="1968" spans="1:2" x14ac:dyDescent="0.2">
      <c r="A1968" s="1"/>
      <c r="B1968" s="36"/>
    </row>
    <row r="1969" spans="1:2" x14ac:dyDescent="0.2">
      <c r="A1969" s="1"/>
      <c r="B1969" s="36"/>
    </row>
    <row r="1970" spans="1:2" x14ac:dyDescent="0.2">
      <c r="A1970" s="1"/>
      <c r="B1970" s="36"/>
    </row>
    <row r="1971" spans="1:2" x14ac:dyDescent="0.2">
      <c r="A1971" s="1"/>
      <c r="B1971" s="36"/>
    </row>
    <row r="1972" spans="1:2" x14ac:dyDescent="0.2">
      <c r="A1972" s="1"/>
      <c r="B1972" s="36"/>
    </row>
    <row r="1973" spans="1:2" x14ac:dyDescent="0.2">
      <c r="A1973" s="1"/>
      <c r="B1973" s="36"/>
    </row>
    <row r="1974" spans="1:2" x14ac:dyDescent="0.2">
      <c r="A1974" s="1"/>
      <c r="B1974" s="36"/>
    </row>
    <row r="1975" spans="1:2" x14ac:dyDescent="0.2">
      <c r="A1975" s="1"/>
      <c r="B1975" s="36"/>
    </row>
    <row r="1976" spans="1:2" x14ac:dyDescent="0.2">
      <c r="A1976" s="1"/>
      <c r="B1976" s="36"/>
    </row>
    <row r="1977" spans="1:2" x14ac:dyDescent="0.2">
      <c r="A1977" s="1"/>
      <c r="B1977" s="36"/>
    </row>
    <row r="1978" spans="1:2" x14ac:dyDescent="0.2">
      <c r="A1978" s="1"/>
      <c r="B1978" s="36"/>
    </row>
    <row r="1979" spans="1:2" x14ac:dyDescent="0.2">
      <c r="A1979" s="1"/>
      <c r="B1979" s="36"/>
    </row>
    <row r="1980" spans="1:2" x14ac:dyDescent="0.2">
      <c r="A1980" s="1"/>
      <c r="B1980" s="36"/>
    </row>
    <row r="1981" spans="1:2" x14ac:dyDescent="0.2">
      <c r="A1981" s="1"/>
      <c r="B1981" s="36"/>
    </row>
    <row r="1982" spans="1:2" x14ac:dyDescent="0.2">
      <c r="A1982" s="1"/>
      <c r="B1982" s="36"/>
    </row>
    <row r="1983" spans="1:2" x14ac:dyDescent="0.2">
      <c r="A1983" s="1"/>
      <c r="B1983" s="36"/>
    </row>
    <row r="1984" spans="1:2" x14ac:dyDescent="0.2">
      <c r="A1984" s="1"/>
      <c r="B1984" s="36"/>
    </row>
    <row r="1985" spans="1:2" x14ac:dyDescent="0.2">
      <c r="A1985" s="1"/>
      <c r="B1985" s="36"/>
    </row>
    <row r="1986" spans="1:2" x14ac:dyDescent="0.2">
      <c r="A1986" s="1"/>
      <c r="B1986" s="36"/>
    </row>
    <row r="1987" spans="1:2" x14ac:dyDescent="0.2">
      <c r="A1987" s="1"/>
      <c r="B1987" s="36"/>
    </row>
    <row r="1988" spans="1:2" x14ac:dyDescent="0.2">
      <c r="A1988" s="1"/>
      <c r="B1988" s="36"/>
    </row>
    <row r="1989" spans="1:2" x14ac:dyDescent="0.2">
      <c r="A1989" s="1"/>
      <c r="B1989" s="36"/>
    </row>
    <row r="1990" spans="1:2" x14ac:dyDescent="0.2">
      <c r="A1990" s="1"/>
      <c r="B1990" s="36"/>
    </row>
    <row r="1991" spans="1:2" x14ac:dyDescent="0.2">
      <c r="A1991" s="1"/>
      <c r="B1991" s="36"/>
    </row>
    <row r="1992" spans="1:2" x14ac:dyDescent="0.2">
      <c r="A1992" s="1"/>
      <c r="B1992" s="36"/>
    </row>
    <row r="1993" spans="1:2" x14ac:dyDescent="0.2">
      <c r="A1993" s="1"/>
      <c r="B1993" s="36"/>
    </row>
    <row r="1994" spans="1:2" x14ac:dyDescent="0.2">
      <c r="A1994" s="1"/>
      <c r="B1994" s="36"/>
    </row>
    <row r="1995" spans="1:2" x14ac:dyDescent="0.2">
      <c r="A1995" s="1"/>
      <c r="B1995" s="36"/>
    </row>
    <row r="1996" spans="1:2" x14ac:dyDescent="0.2">
      <c r="A1996" s="1"/>
      <c r="B1996" s="36"/>
    </row>
    <row r="1997" spans="1:2" x14ac:dyDescent="0.2">
      <c r="A1997" s="1"/>
      <c r="B1997" s="36"/>
    </row>
    <row r="1998" spans="1:2" x14ac:dyDescent="0.2">
      <c r="A1998" s="1"/>
      <c r="B1998" s="36"/>
    </row>
    <row r="1999" spans="1:2" x14ac:dyDescent="0.2">
      <c r="A1999" s="1"/>
      <c r="B1999" s="36"/>
    </row>
    <row r="2000" spans="1:2" x14ac:dyDescent="0.2">
      <c r="A2000" s="1"/>
      <c r="B2000" s="36"/>
    </row>
    <row r="2001" spans="1:2" x14ac:dyDescent="0.2">
      <c r="A2001" s="1"/>
      <c r="B2001" s="36"/>
    </row>
    <row r="2002" spans="1:2" x14ac:dyDescent="0.2">
      <c r="A2002" s="1"/>
      <c r="B2002" s="36"/>
    </row>
    <row r="2003" spans="1:2" x14ac:dyDescent="0.2">
      <c r="A2003" s="1"/>
      <c r="B2003" s="36"/>
    </row>
    <row r="2004" spans="1:2" x14ac:dyDescent="0.2">
      <c r="A2004" s="1"/>
      <c r="B2004" s="36"/>
    </row>
    <row r="2005" spans="1:2" x14ac:dyDescent="0.2">
      <c r="A2005" s="1"/>
      <c r="B2005" s="36"/>
    </row>
    <row r="2006" spans="1:2" x14ac:dyDescent="0.2">
      <c r="A2006" s="1"/>
      <c r="B2006" s="36"/>
    </row>
    <row r="2007" spans="1:2" x14ac:dyDescent="0.2">
      <c r="A2007" s="1"/>
      <c r="B2007" s="36"/>
    </row>
    <row r="2008" spans="1:2" x14ac:dyDescent="0.2">
      <c r="A2008" s="1"/>
      <c r="B2008" s="36"/>
    </row>
    <row r="2009" spans="1:2" x14ac:dyDescent="0.2">
      <c r="A2009" s="1"/>
      <c r="B2009" s="36"/>
    </row>
    <row r="2010" spans="1:2" x14ac:dyDescent="0.2">
      <c r="A2010" s="1"/>
      <c r="B2010" s="36"/>
    </row>
    <row r="2011" spans="1:2" x14ac:dyDescent="0.2">
      <c r="A2011" s="1"/>
      <c r="B2011" s="36"/>
    </row>
    <row r="2012" spans="1:2" x14ac:dyDescent="0.2">
      <c r="A2012" s="1"/>
      <c r="B2012" s="36"/>
    </row>
    <row r="2013" spans="1:2" x14ac:dyDescent="0.2">
      <c r="A2013" s="1"/>
      <c r="B2013" s="36"/>
    </row>
    <row r="2014" spans="1:2" x14ac:dyDescent="0.2">
      <c r="A2014" s="1"/>
      <c r="B2014" s="36"/>
    </row>
    <row r="2015" spans="1:2" x14ac:dyDescent="0.2">
      <c r="A2015" s="1"/>
      <c r="B2015" s="36"/>
    </row>
    <row r="2016" spans="1:2" x14ac:dyDescent="0.2">
      <c r="A2016" s="1"/>
      <c r="B2016" s="36"/>
    </row>
    <row r="2017" spans="1:2" x14ac:dyDescent="0.2">
      <c r="A2017" s="1"/>
      <c r="B2017" s="36"/>
    </row>
    <row r="2018" spans="1:2" x14ac:dyDescent="0.2">
      <c r="A2018" s="1"/>
      <c r="B2018" s="36"/>
    </row>
    <row r="2019" spans="1:2" x14ac:dyDescent="0.2">
      <c r="A2019" s="1"/>
      <c r="B2019" s="36"/>
    </row>
    <row r="2020" spans="1:2" x14ac:dyDescent="0.2">
      <c r="A2020" s="1"/>
      <c r="B2020" s="36"/>
    </row>
    <row r="2021" spans="1:2" x14ac:dyDescent="0.2">
      <c r="A2021" s="1"/>
      <c r="B2021" s="36"/>
    </row>
    <row r="2022" spans="1:2" x14ac:dyDescent="0.2">
      <c r="A2022" s="1"/>
      <c r="B2022" s="36"/>
    </row>
    <row r="2023" spans="1:2" x14ac:dyDescent="0.2">
      <c r="A2023" s="1"/>
      <c r="B2023" s="36"/>
    </row>
    <row r="2024" spans="1:2" x14ac:dyDescent="0.2">
      <c r="A2024" s="1"/>
      <c r="B2024" s="36"/>
    </row>
    <row r="2025" spans="1:2" x14ac:dyDescent="0.2">
      <c r="A2025" s="1"/>
      <c r="B2025" s="36"/>
    </row>
    <row r="2026" spans="1:2" x14ac:dyDescent="0.2">
      <c r="A2026" s="1"/>
      <c r="B2026" s="36"/>
    </row>
    <row r="2027" spans="1:2" x14ac:dyDescent="0.2">
      <c r="A2027" s="1"/>
      <c r="B2027" s="36"/>
    </row>
    <row r="2028" spans="1:2" x14ac:dyDescent="0.2">
      <c r="A2028" s="1"/>
      <c r="B2028" s="36"/>
    </row>
    <row r="2029" spans="1:2" x14ac:dyDescent="0.2">
      <c r="A2029" s="1"/>
      <c r="B2029" s="36"/>
    </row>
    <row r="2030" spans="1:2" x14ac:dyDescent="0.2">
      <c r="A2030" s="1"/>
      <c r="B2030" s="36"/>
    </row>
    <row r="2031" spans="1:2" x14ac:dyDescent="0.2">
      <c r="A2031" s="1"/>
      <c r="B2031" s="36"/>
    </row>
    <row r="2032" spans="1:2" x14ac:dyDescent="0.2">
      <c r="A2032" s="1"/>
      <c r="B2032" s="36"/>
    </row>
    <row r="2033" spans="1:2" x14ac:dyDescent="0.2">
      <c r="A2033" s="1"/>
      <c r="B2033" s="36"/>
    </row>
    <row r="2034" spans="1:2" x14ac:dyDescent="0.2">
      <c r="A2034" s="1"/>
      <c r="B2034" s="36"/>
    </row>
    <row r="2035" spans="1:2" x14ac:dyDescent="0.2">
      <c r="A2035" s="1"/>
      <c r="B2035" s="36"/>
    </row>
    <row r="2036" spans="1:2" x14ac:dyDescent="0.2">
      <c r="A2036" s="1"/>
      <c r="B2036" s="36"/>
    </row>
    <row r="2037" spans="1:2" x14ac:dyDescent="0.2">
      <c r="A2037" s="1"/>
      <c r="B2037" s="36"/>
    </row>
    <row r="2038" spans="1:2" x14ac:dyDescent="0.2">
      <c r="A2038" s="1"/>
      <c r="B2038" s="36"/>
    </row>
    <row r="2039" spans="1:2" x14ac:dyDescent="0.2">
      <c r="A2039" s="1"/>
      <c r="B2039" s="36"/>
    </row>
    <row r="2040" spans="1:2" x14ac:dyDescent="0.2">
      <c r="A2040" s="1"/>
      <c r="B2040" s="36"/>
    </row>
    <row r="2041" spans="1:2" x14ac:dyDescent="0.2">
      <c r="A2041" s="1"/>
      <c r="B2041" s="36"/>
    </row>
    <row r="2042" spans="1:2" x14ac:dyDescent="0.2">
      <c r="A2042" s="1"/>
      <c r="B2042" s="36"/>
    </row>
    <row r="2043" spans="1:2" x14ac:dyDescent="0.2">
      <c r="A2043" s="1"/>
      <c r="B2043" s="36"/>
    </row>
    <row r="2044" spans="1:2" x14ac:dyDescent="0.2">
      <c r="A2044" s="1"/>
      <c r="B2044" s="36"/>
    </row>
    <row r="2045" spans="1:2" x14ac:dyDescent="0.2">
      <c r="A2045" s="1"/>
      <c r="B2045" s="36"/>
    </row>
    <row r="2046" spans="1:2" x14ac:dyDescent="0.2">
      <c r="A2046" s="1"/>
      <c r="B2046" s="36"/>
    </row>
    <row r="2047" spans="1:2" x14ac:dyDescent="0.2">
      <c r="A2047" s="1"/>
      <c r="B2047" s="36"/>
    </row>
    <row r="2048" spans="1:2" x14ac:dyDescent="0.2">
      <c r="A2048" s="1"/>
      <c r="B2048" s="36"/>
    </row>
    <row r="2049" spans="1:2" x14ac:dyDescent="0.2">
      <c r="A2049" s="1"/>
      <c r="B2049" s="36"/>
    </row>
    <row r="2050" spans="1:2" x14ac:dyDescent="0.2">
      <c r="A2050" s="1"/>
      <c r="B2050" s="36"/>
    </row>
    <row r="2051" spans="1:2" x14ac:dyDescent="0.2">
      <c r="A2051" s="1"/>
      <c r="B2051" s="36"/>
    </row>
    <row r="2052" spans="1:2" x14ac:dyDescent="0.2">
      <c r="A2052" s="1"/>
      <c r="B2052" s="36"/>
    </row>
    <row r="2053" spans="1:2" x14ac:dyDescent="0.2">
      <c r="A2053" s="1"/>
      <c r="B2053" s="36"/>
    </row>
    <row r="2054" spans="1:2" x14ac:dyDescent="0.2">
      <c r="A2054" s="1"/>
      <c r="B2054" s="36"/>
    </row>
    <row r="2055" spans="1:2" x14ac:dyDescent="0.2">
      <c r="A2055" s="1"/>
      <c r="B2055" s="36"/>
    </row>
    <row r="2056" spans="1:2" x14ac:dyDescent="0.2">
      <c r="A2056" s="1"/>
      <c r="B2056" s="36"/>
    </row>
    <row r="2057" spans="1:2" x14ac:dyDescent="0.2">
      <c r="A2057" s="1"/>
      <c r="B2057" s="36"/>
    </row>
    <row r="2058" spans="1:2" x14ac:dyDescent="0.2">
      <c r="A2058" s="1"/>
      <c r="B2058" s="36"/>
    </row>
    <row r="2059" spans="1:2" x14ac:dyDescent="0.2">
      <c r="A2059" s="1"/>
      <c r="B2059" s="36"/>
    </row>
    <row r="2060" spans="1:2" x14ac:dyDescent="0.2">
      <c r="A2060" s="1"/>
      <c r="B2060" s="36"/>
    </row>
    <row r="2061" spans="1:2" x14ac:dyDescent="0.2">
      <c r="A2061" s="1"/>
      <c r="B2061" s="36"/>
    </row>
    <row r="2062" spans="1:2" x14ac:dyDescent="0.2">
      <c r="A2062" s="1"/>
      <c r="B2062" s="36"/>
    </row>
    <row r="2063" spans="1:2" x14ac:dyDescent="0.2">
      <c r="A2063" s="1"/>
      <c r="B2063" s="36"/>
    </row>
    <row r="2064" spans="1:2" x14ac:dyDescent="0.2">
      <c r="A2064" s="1"/>
      <c r="B2064" s="36"/>
    </row>
    <row r="2065" spans="1:2" x14ac:dyDescent="0.2">
      <c r="A2065" s="1"/>
      <c r="B2065" s="36"/>
    </row>
    <row r="2066" spans="1:2" x14ac:dyDescent="0.2">
      <c r="A2066" s="1"/>
      <c r="B2066" s="36"/>
    </row>
    <row r="2067" spans="1:2" x14ac:dyDescent="0.2">
      <c r="A2067" s="1"/>
      <c r="B2067" s="36"/>
    </row>
    <row r="2068" spans="1:2" x14ac:dyDescent="0.2">
      <c r="A2068" s="1"/>
      <c r="B2068" s="36"/>
    </row>
    <row r="2069" spans="1:2" x14ac:dyDescent="0.2">
      <c r="A2069" s="1"/>
      <c r="B2069" s="36"/>
    </row>
    <row r="2070" spans="1:2" x14ac:dyDescent="0.2">
      <c r="A2070" s="1"/>
      <c r="B2070" s="36"/>
    </row>
    <row r="2071" spans="1:2" x14ac:dyDescent="0.2">
      <c r="A2071" s="1"/>
      <c r="B2071" s="36"/>
    </row>
    <row r="2072" spans="1:2" x14ac:dyDescent="0.2">
      <c r="A2072" s="1"/>
      <c r="B2072" s="36"/>
    </row>
    <row r="2073" spans="1:2" x14ac:dyDescent="0.2">
      <c r="A2073" s="1"/>
      <c r="B2073" s="36"/>
    </row>
    <row r="2074" spans="1:2" x14ac:dyDescent="0.2">
      <c r="A2074" s="1"/>
      <c r="B2074" s="36"/>
    </row>
    <row r="2075" spans="1:2" x14ac:dyDescent="0.2">
      <c r="A2075" s="1"/>
      <c r="B2075" s="36"/>
    </row>
    <row r="2076" spans="1:2" x14ac:dyDescent="0.2">
      <c r="A2076" s="1"/>
      <c r="B2076" s="36"/>
    </row>
    <row r="2077" spans="1:2" x14ac:dyDescent="0.2">
      <c r="A2077" s="1"/>
      <c r="B2077" s="36"/>
    </row>
    <row r="2078" spans="1:2" x14ac:dyDescent="0.2">
      <c r="A2078" s="1"/>
      <c r="B2078" s="36"/>
    </row>
    <row r="2079" spans="1:2" x14ac:dyDescent="0.2">
      <c r="A2079" s="1"/>
      <c r="B2079" s="36"/>
    </row>
    <row r="2080" spans="1:2" x14ac:dyDescent="0.2">
      <c r="A2080" s="1"/>
      <c r="B2080" s="36"/>
    </row>
    <row r="2081" spans="1:2" x14ac:dyDescent="0.2">
      <c r="A2081" s="1"/>
      <c r="B2081" s="36"/>
    </row>
    <row r="2082" spans="1:2" x14ac:dyDescent="0.2">
      <c r="A2082" s="1"/>
      <c r="B2082" s="36"/>
    </row>
    <row r="2083" spans="1:2" x14ac:dyDescent="0.2">
      <c r="A2083" s="1"/>
      <c r="B2083" s="36"/>
    </row>
    <row r="2084" spans="1:2" x14ac:dyDescent="0.2">
      <c r="A2084" s="1"/>
      <c r="B2084" s="36"/>
    </row>
    <row r="2085" spans="1:2" x14ac:dyDescent="0.2">
      <c r="A2085" s="1"/>
      <c r="B2085" s="36"/>
    </row>
    <row r="2086" spans="1:2" x14ac:dyDescent="0.2">
      <c r="A2086" s="1"/>
      <c r="B2086" s="36"/>
    </row>
    <row r="2087" spans="1:2" x14ac:dyDescent="0.2">
      <c r="A2087" s="1"/>
      <c r="B2087" s="36"/>
    </row>
    <row r="2088" spans="1:2" x14ac:dyDescent="0.2">
      <c r="A2088" s="1"/>
      <c r="B2088" s="36"/>
    </row>
    <row r="2089" spans="1:2" x14ac:dyDescent="0.2">
      <c r="A2089" s="1"/>
      <c r="B2089" s="36"/>
    </row>
    <row r="2090" spans="1:2" x14ac:dyDescent="0.2">
      <c r="A2090" s="1"/>
      <c r="B2090" s="36"/>
    </row>
    <row r="2091" spans="1:2" x14ac:dyDescent="0.2">
      <c r="A2091" s="1"/>
      <c r="B2091" s="36"/>
    </row>
    <row r="2092" spans="1:2" x14ac:dyDescent="0.2">
      <c r="A2092" s="1"/>
      <c r="B2092" s="36"/>
    </row>
    <row r="2093" spans="1:2" x14ac:dyDescent="0.2">
      <c r="A2093" s="1"/>
      <c r="B2093" s="36"/>
    </row>
    <row r="2094" spans="1:2" x14ac:dyDescent="0.2">
      <c r="A2094" s="1"/>
      <c r="B2094" s="36"/>
    </row>
    <row r="2095" spans="1:2" x14ac:dyDescent="0.2">
      <c r="A2095" s="1"/>
      <c r="B2095" s="36"/>
    </row>
    <row r="2096" spans="1:2" x14ac:dyDescent="0.2">
      <c r="A2096" s="1"/>
      <c r="B2096" s="36"/>
    </row>
    <row r="2097" spans="1:2" x14ac:dyDescent="0.2">
      <c r="A2097" s="1"/>
      <c r="B2097" s="36"/>
    </row>
    <row r="2098" spans="1:2" x14ac:dyDescent="0.2">
      <c r="A2098" s="1"/>
      <c r="B2098" s="36"/>
    </row>
    <row r="2099" spans="1:2" x14ac:dyDescent="0.2">
      <c r="A2099" s="1"/>
      <c r="B2099" s="36"/>
    </row>
    <row r="2100" spans="1:2" x14ac:dyDescent="0.2">
      <c r="A2100" s="1"/>
      <c r="B2100" s="36"/>
    </row>
    <row r="2101" spans="1:2" x14ac:dyDescent="0.2">
      <c r="A2101" s="1"/>
      <c r="B2101" s="36"/>
    </row>
    <row r="2102" spans="1:2" x14ac:dyDescent="0.2">
      <c r="A2102" s="1"/>
      <c r="B2102" s="36"/>
    </row>
    <row r="2103" spans="1:2" x14ac:dyDescent="0.2">
      <c r="A2103" s="1"/>
      <c r="B2103" s="36"/>
    </row>
    <row r="2104" spans="1:2" x14ac:dyDescent="0.2">
      <c r="A2104" s="1"/>
      <c r="B2104" s="36"/>
    </row>
    <row r="2105" spans="1:2" x14ac:dyDescent="0.2">
      <c r="A2105" s="1"/>
      <c r="B2105" s="36"/>
    </row>
    <row r="2106" spans="1:2" x14ac:dyDescent="0.2">
      <c r="A2106" s="1"/>
      <c r="B2106" s="36"/>
    </row>
    <row r="2107" spans="1:2" x14ac:dyDescent="0.2">
      <c r="A2107" s="1"/>
      <c r="B2107" s="36"/>
    </row>
    <row r="2108" spans="1:2" x14ac:dyDescent="0.2">
      <c r="A2108" s="1"/>
      <c r="B2108" s="36"/>
    </row>
    <row r="2109" spans="1:2" x14ac:dyDescent="0.2">
      <c r="A2109" s="1"/>
      <c r="B2109" s="36"/>
    </row>
    <row r="2110" spans="1:2" x14ac:dyDescent="0.2">
      <c r="A2110" s="1"/>
      <c r="B2110" s="36"/>
    </row>
    <row r="2111" spans="1:2" x14ac:dyDescent="0.2">
      <c r="A2111" s="1"/>
      <c r="B2111" s="36"/>
    </row>
    <row r="2112" spans="1:2" x14ac:dyDescent="0.2">
      <c r="A2112" s="1"/>
      <c r="B2112" s="36"/>
    </row>
    <row r="2113" spans="1:2" x14ac:dyDescent="0.2">
      <c r="A2113" s="1"/>
      <c r="B2113" s="36"/>
    </row>
    <row r="2114" spans="1:2" x14ac:dyDescent="0.2">
      <c r="A2114" s="1"/>
      <c r="B2114" s="36"/>
    </row>
    <row r="2115" spans="1:2" x14ac:dyDescent="0.2">
      <c r="A2115" s="1"/>
      <c r="B2115" s="36"/>
    </row>
    <row r="2116" spans="1:2" x14ac:dyDescent="0.2">
      <c r="A2116" s="1"/>
      <c r="B2116" s="36"/>
    </row>
    <row r="2117" spans="1:2" x14ac:dyDescent="0.2">
      <c r="A2117" s="1"/>
      <c r="B2117" s="36"/>
    </row>
    <row r="2118" spans="1:2" x14ac:dyDescent="0.2">
      <c r="A2118" s="1"/>
      <c r="B2118" s="36"/>
    </row>
    <row r="2119" spans="1:2" x14ac:dyDescent="0.2">
      <c r="A2119" s="1"/>
      <c r="B2119" s="36"/>
    </row>
    <row r="2120" spans="1:2" x14ac:dyDescent="0.2">
      <c r="A2120" s="1"/>
      <c r="B2120" s="36"/>
    </row>
    <row r="2121" spans="1:2" x14ac:dyDescent="0.2">
      <c r="A2121" s="1"/>
      <c r="B2121" s="36"/>
    </row>
    <row r="2122" spans="1:2" x14ac:dyDescent="0.2">
      <c r="A2122" s="1"/>
      <c r="B2122" s="36"/>
    </row>
    <row r="2123" spans="1:2" x14ac:dyDescent="0.2">
      <c r="A2123" s="1"/>
      <c r="B2123" s="36"/>
    </row>
    <row r="2124" spans="1:2" x14ac:dyDescent="0.2">
      <c r="A2124" s="1"/>
      <c r="B2124" s="36"/>
    </row>
    <row r="2125" spans="1:2" x14ac:dyDescent="0.2">
      <c r="A2125" s="1"/>
      <c r="B2125" s="36"/>
    </row>
    <row r="2126" spans="1:2" x14ac:dyDescent="0.2">
      <c r="A2126" s="1"/>
      <c r="B2126" s="36"/>
    </row>
    <row r="2127" spans="1:2" x14ac:dyDescent="0.2">
      <c r="A2127" s="1"/>
      <c r="B2127" s="36"/>
    </row>
    <row r="2128" spans="1:2" x14ac:dyDescent="0.2">
      <c r="A2128" s="1"/>
      <c r="B2128" s="36"/>
    </row>
    <row r="2129" spans="1:2" x14ac:dyDescent="0.2">
      <c r="A2129" s="1"/>
      <c r="B2129" s="36"/>
    </row>
    <row r="2130" spans="1:2" x14ac:dyDescent="0.2">
      <c r="A2130" s="1"/>
      <c r="B2130" s="36"/>
    </row>
    <row r="2131" spans="1:2" x14ac:dyDescent="0.2">
      <c r="A2131" s="1"/>
      <c r="B2131" s="36"/>
    </row>
    <row r="2132" spans="1:2" x14ac:dyDescent="0.2">
      <c r="A2132" s="1"/>
      <c r="B2132" s="36"/>
    </row>
    <row r="2133" spans="1:2" x14ac:dyDescent="0.2">
      <c r="A2133" s="1"/>
      <c r="B2133" s="36"/>
    </row>
    <row r="2134" spans="1:2" x14ac:dyDescent="0.2">
      <c r="A2134" s="1"/>
      <c r="B2134" s="36"/>
    </row>
    <row r="2135" spans="1:2" x14ac:dyDescent="0.2">
      <c r="A2135" s="1"/>
      <c r="B2135" s="36"/>
    </row>
    <row r="2136" spans="1:2" x14ac:dyDescent="0.2">
      <c r="A2136" s="1"/>
      <c r="B2136" s="36"/>
    </row>
    <row r="2137" spans="1:2" x14ac:dyDescent="0.2">
      <c r="A2137" s="1"/>
      <c r="B2137" s="36"/>
    </row>
    <row r="2138" spans="1:2" x14ac:dyDescent="0.2">
      <c r="A2138" s="1"/>
      <c r="B2138" s="36"/>
    </row>
    <row r="2139" spans="1:2" x14ac:dyDescent="0.2">
      <c r="A2139" s="1"/>
      <c r="B2139" s="36"/>
    </row>
    <row r="2140" spans="1:2" x14ac:dyDescent="0.2">
      <c r="A2140" s="1"/>
      <c r="B2140" s="36"/>
    </row>
    <row r="2141" spans="1:2" x14ac:dyDescent="0.2">
      <c r="A2141" s="1"/>
      <c r="B2141" s="36"/>
    </row>
    <row r="2142" spans="1:2" x14ac:dyDescent="0.2">
      <c r="A2142" s="1"/>
      <c r="B2142" s="36"/>
    </row>
    <row r="2143" spans="1:2" x14ac:dyDescent="0.2">
      <c r="A2143" s="1"/>
      <c r="B2143" s="36"/>
    </row>
    <row r="2144" spans="1:2" x14ac:dyDescent="0.2">
      <c r="A2144" s="1"/>
      <c r="B2144" s="36"/>
    </row>
    <row r="2145" spans="1:2" x14ac:dyDescent="0.2">
      <c r="A2145" s="1"/>
      <c r="B2145" s="36"/>
    </row>
    <row r="2146" spans="1:2" x14ac:dyDescent="0.2">
      <c r="A2146" s="1"/>
      <c r="B2146" s="36"/>
    </row>
    <row r="2147" spans="1:2" x14ac:dyDescent="0.2">
      <c r="A2147" s="1"/>
      <c r="B2147" s="36"/>
    </row>
    <row r="2148" spans="1:2" x14ac:dyDescent="0.2">
      <c r="A2148" s="1"/>
      <c r="B2148" s="36"/>
    </row>
    <row r="2149" spans="1:2" x14ac:dyDescent="0.2">
      <c r="A2149" s="1"/>
      <c r="B2149" s="36"/>
    </row>
    <row r="2150" spans="1:2" x14ac:dyDescent="0.2">
      <c r="A2150" s="1"/>
      <c r="B2150" s="36"/>
    </row>
    <row r="2151" spans="1:2" x14ac:dyDescent="0.2">
      <c r="A2151" s="1"/>
      <c r="B2151" s="36"/>
    </row>
    <row r="2152" spans="1:2" x14ac:dyDescent="0.2">
      <c r="A2152" s="1"/>
      <c r="B2152" s="36"/>
    </row>
    <row r="2153" spans="1:2" x14ac:dyDescent="0.2">
      <c r="A2153" s="1"/>
      <c r="B2153" s="36"/>
    </row>
    <row r="2154" spans="1:2" x14ac:dyDescent="0.2">
      <c r="A2154" s="1"/>
      <c r="B2154" s="36"/>
    </row>
    <row r="2155" spans="1:2" x14ac:dyDescent="0.2">
      <c r="A2155" s="1"/>
      <c r="B2155" s="36"/>
    </row>
    <row r="2156" spans="1:2" x14ac:dyDescent="0.2">
      <c r="A2156" s="1"/>
      <c r="B2156" s="36"/>
    </row>
    <row r="2157" spans="1:2" x14ac:dyDescent="0.2">
      <c r="A2157" s="1"/>
      <c r="B2157" s="36"/>
    </row>
    <row r="2158" spans="1:2" x14ac:dyDescent="0.2">
      <c r="A2158" s="1"/>
      <c r="B2158" s="36"/>
    </row>
    <row r="2159" spans="1:2" x14ac:dyDescent="0.2">
      <c r="A2159" s="1"/>
      <c r="B2159" s="36"/>
    </row>
    <row r="2160" spans="1:2" x14ac:dyDescent="0.2">
      <c r="A2160" s="1"/>
      <c r="B2160" s="36"/>
    </row>
    <row r="2161" spans="1:2" x14ac:dyDescent="0.2">
      <c r="A2161" s="1"/>
      <c r="B2161" s="36"/>
    </row>
    <row r="2162" spans="1:2" x14ac:dyDescent="0.2">
      <c r="A2162" s="1"/>
      <c r="B2162" s="36"/>
    </row>
    <row r="2163" spans="1:2" x14ac:dyDescent="0.2">
      <c r="A2163" s="1"/>
      <c r="B2163" s="36"/>
    </row>
    <row r="2164" spans="1:2" x14ac:dyDescent="0.2">
      <c r="A2164" s="1"/>
      <c r="B2164" s="36"/>
    </row>
    <row r="2165" spans="1:2" x14ac:dyDescent="0.2">
      <c r="A2165" s="1"/>
      <c r="B2165" s="36"/>
    </row>
    <row r="2166" spans="1:2" x14ac:dyDescent="0.2">
      <c r="A2166" s="1"/>
      <c r="B2166" s="36"/>
    </row>
    <row r="2167" spans="1:2" x14ac:dyDescent="0.2">
      <c r="A2167" s="1"/>
      <c r="B2167" s="36"/>
    </row>
    <row r="2168" spans="1:2" x14ac:dyDescent="0.2">
      <c r="A2168" s="1"/>
      <c r="B2168" s="36"/>
    </row>
    <row r="2169" spans="1:2" x14ac:dyDescent="0.2">
      <c r="A2169" s="1"/>
      <c r="B2169" s="36"/>
    </row>
    <row r="2170" spans="1:2" x14ac:dyDescent="0.2">
      <c r="A2170" s="1"/>
      <c r="B2170" s="36"/>
    </row>
    <row r="2171" spans="1:2" x14ac:dyDescent="0.2">
      <c r="A2171" s="1"/>
      <c r="B2171" s="36"/>
    </row>
    <row r="2172" spans="1:2" x14ac:dyDescent="0.2">
      <c r="A2172" s="1"/>
      <c r="B2172" s="36"/>
    </row>
    <row r="2173" spans="1:2" x14ac:dyDescent="0.2">
      <c r="A2173" s="1"/>
      <c r="B2173" s="36"/>
    </row>
    <row r="2174" spans="1:2" x14ac:dyDescent="0.2">
      <c r="A2174" s="1"/>
      <c r="B2174" s="36"/>
    </row>
    <row r="2175" spans="1:2" x14ac:dyDescent="0.2">
      <c r="A2175" s="1"/>
      <c r="B2175" s="36"/>
    </row>
    <row r="2176" spans="1:2" x14ac:dyDescent="0.2">
      <c r="A2176" s="1"/>
      <c r="B2176" s="36"/>
    </row>
    <row r="2177" spans="1:2" x14ac:dyDescent="0.2">
      <c r="A2177" s="1"/>
      <c r="B2177" s="36"/>
    </row>
    <row r="2178" spans="1:2" x14ac:dyDescent="0.2">
      <c r="A2178" s="1"/>
      <c r="B2178" s="36"/>
    </row>
    <row r="2179" spans="1:2" x14ac:dyDescent="0.2">
      <c r="A2179" s="1"/>
      <c r="B2179" s="36"/>
    </row>
    <row r="2180" spans="1:2" x14ac:dyDescent="0.2">
      <c r="A2180" s="1"/>
      <c r="B2180" s="36"/>
    </row>
    <row r="2181" spans="1:2" x14ac:dyDescent="0.2">
      <c r="A2181" s="1"/>
      <c r="B2181" s="36"/>
    </row>
    <row r="2182" spans="1:2" x14ac:dyDescent="0.2">
      <c r="A2182" s="1"/>
      <c r="B2182" s="36"/>
    </row>
    <row r="2183" spans="1:2" x14ac:dyDescent="0.2">
      <c r="A2183" s="1"/>
      <c r="B2183" s="36"/>
    </row>
    <row r="2184" spans="1:2" x14ac:dyDescent="0.2">
      <c r="A2184" s="1"/>
      <c r="B2184" s="36"/>
    </row>
    <row r="2185" spans="1:2" x14ac:dyDescent="0.2">
      <c r="A2185" s="1"/>
      <c r="B2185" s="36"/>
    </row>
    <row r="2186" spans="1:2" x14ac:dyDescent="0.2">
      <c r="A2186" s="1"/>
      <c r="B2186" s="36"/>
    </row>
    <row r="2187" spans="1:2" x14ac:dyDescent="0.2">
      <c r="A2187" s="1"/>
      <c r="B2187" s="36"/>
    </row>
    <row r="2188" spans="1:2" x14ac:dyDescent="0.2">
      <c r="A2188" s="1"/>
      <c r="B2188" s="36"/>
    </row>
    <row r="2189" spans="1:2" x14ac:dyDescent="0.2">
      <c r="A2189" s="1"/>
      <c r="B2189" s="36"/>
    </row>
    <row r="2190" spans="1:2" x14ac:dyDescent="0.2">
      <c r="A2190" s="1"/>
      <c r="B2190" s="36"/>
    </row>
    <row r="2191" spans="1:2" x14ac:dyDescent="0.2">
      <c r="A2191" s="1"/>
      <c r="B2191" s="36"/>
    </row>
    <row r="2192" spans="1:2" x14ac:dyDescent="0.2">
      <c r="A2192" s="1"/>
      <c r="B2192" s="36"/>
    </row>
    <row r="2193" spans="1:2" x14ac:dyDescent="0.2">
      <c r="A2193" s="1"/>
      <c r="B2193" s="36"/>
    </row>
    <row r="2194" spans="1:2" x14ac:dyDescent="0.2">
      <c r="A2194" s="1"/>
      <c r="B2194" s="36"/>
    </row>
    <row r="2195" spans="1:2" x14ac:dyDescent="0.2">
      <c r="A2195" s="1"/>
      <c r="B2195" s="36"/>
    </row>
    <row r="2196" spans="1:2" x14ac:dyDescent="0.2">
      <c r="A2196" s="1"/>
      <c r="B2196" s="36"/>
    </row>
    <row r="2197" spans="1:2" x14ac:dyDescent="0.2">
      <c r="A2197" s="1"/>
      <c r="B2197" s="36"/>
    </row>
    <row r="2198" spans="1:2" x14ac:dyDescent="0.2">
      <c r="A2198" s="1"/>
      <c r="B2198" s="36"/>
    </row>
    <row r="2199" spans="1:2" x14ac:dyDescent="0.2">
      <c r="A2199" s="1"/>
      <c r="B2199" s="36"/>
    </row>
    <row r="2200" spans="1:2" x14ac:dyDescent="0.2">
      <c r="A2200" s="1"/>
      <c r="B2200" s="36"/>
    </row>
    <row r="2201" spans="1:2" x14ac:dyDescent="0.2">
      <c r="A2201" s="1"/>
      <c r="B2201" s="36"/>
    </row>
    <row r="2202" spans="1:2" x14ac:dyDescent="0.2">
      <c r="A2202" s="1"/>
      <c r="B2202" s="36"/>
    </row>
    <row r="2203" spans="1:2" x14ac:dyDescent="0.2">
      <c r="A2203" s="1"/>
      <c r="B2203" s="36"/>
    </row>
    <row r="2204" spans="1:2" x14ac:dyDescent="0.2">
      <c r="A2204" s="1"/>
      <c r="B2204" s="36"/>
    </row>
    <row r="2205" spans="1:2" x14ac:dyDescent="0.2">
      <c r="A2205" s="1"/>
      <c r="B2205" s="36"/>
    </row>
    <row r="2206" spans="1:2" x14ac:dyDescent="0.2">
      <c r="A2206" s="1"/>
      <c r="B2206" s="36"/>
    </row>
    <row r="2207" spans="1:2" x14ac:dyDescent="0.2">
      <c r="A2207" s="1"/>
      <c r="B2207" s="36"/>
    </row>
    <row r="2208" spans="1:2" x14ac:dyDescent="0.2">
      <c r="A2208" s="1"/>
      <c r="B2208" s="36"/>
    </row>
    <row r="2209" spans="1:2" x14ac:dyDescent="0.2">
      <c r="A2209" s="1"/>
      <c r="B2209" s="36"/>
    </row>
    <row r="2210" spans="1:2" x14ac:dyDescent="0.2">
      <c r="A2210" s="1"/>
      <c r="B2210" s="36"/>
    </row>
    <row r="2211" spans="1:2" x14ac:dyDescent="0.2">
      <c r="A2211" s="1"/>
      <c r="B2211" s="36"/>
    </row>
    <row r="2212" spans="1:2" x14ac:dyDescent="0.2">
      <c r="A2212" s="1"/>
      <c r="B2212" s="36"/>
    </row>
    <row r="2213" spans="1:2" x14ac:dyDescent="0.2">
      <c r="A2213" s="1"/>
      <c r="B2213" s="36"/>
    </row>
    <row r="2214" spans="1:2" x14ac:dyDescent="0.2">
      <c r="A2214" s="1"/>
      <c r="B2214" s="36"/>
    </row>
    <row r="2215" spans="1:2" x14ac:dyDescent="0.2">
      <c r="A2215" s="1"/>
      <c r="B2215" s="36"/>
    </row>
    <row r="2216" spans="1:2" x14ac:dyDescent="0.2">
      <c r="A2216" s="1"/>
      <c r="B2216" s="36"/>
    </row>
    <row r="2217" spans="1:2" x14ac:dyDescent="0.2">
      <c r="A2217" s="1"/>
      <c r="B2217" s="36"/>
    </row>
    <row r="2218" spans="1:2" x14ac:dyDescent="0.2">
      <c r="A2218" s="1"/>
      <c r="B2218" s="36"/>
    </row>
    <row r="2219" spans="1:2" x14ac:dyDescent="0.2">
      <c r="A2219" s="1"/>
      <c r="B2219" s="36"/>
    </row>
    <row r="2220" spans="1:2" x14ac:dyDescent="0.2">
      <c r="A2220" s="1"/>
      <c r="B2220" s="36"/>
    </row>
    <row r="2221" spans="1:2" x14ac:dyDescent="0.2">
      <c r="A2221" s="1"/>
      <c r="B2221" s="36"/>
    </row>
    <row r="2222" spans="1:2" x14ac:dyDescent="0.2">
      <c r="A2222" s="1"/>
      <c r="B2222" s="36"/>
    </row>
    <row r="2223" spans="1:2" x14ac:dyDescent="0.2">
      <c r="A2223" s="1"/>
      <c r="B2223" s="36"/>
    </row>
    <row r="2224" spans="1:2" x14ac:dyDescent="0.2">
      <c r="A2224" s="1"/>
      <c r="B2224" s="36"/>
    </row>
    <row r="2225" spans="1:2" x14ac:dyDescent="0.2">
      <c r="A2225" s="1"/>
      <c r="B2225" s="36"/>
    </row>
    <row r="2226" spans="1:2" x14ac:dyDescent="0.2">
      <c r="A2226" s="1"/>
      <c r="B2226" s="36"/>
    </row>
    <row r="2227" spans="1:2" x14ac:dyDescent="0.2">
      <c r="A2227" s="1"/>
      <c r="B2227" s="36"/>
    </row>
    <row r="2228" spans="1:2" x14ac:dyDescent="0.2">
      <c r="A2228" s="1"/>
      <c r="B2228" s="36"/>
    </row>
    <row r="2229" spans="1:2" x14ac:dyDescent="0.2">
      <c r="A2229" s="1"/>
      <c r="B2229" s="36"/>
    </row>
    <row r="2230" spans="1:2" x14ac:dyDescent="0.2">
      <c r="A2230" s="1"/>
      <c r="B2230" s="36"/>
    </row>
    <row r="2231" spans="1:2" x14ac:dyDescent="0.2">
      <c r="A2231" s="1"/>
      <c r="B2231" s="36"/>
    </row>
    <row r="2232" spans="1:2" x14ac:dyDescent="0.2">
      <c r="A2232" s="1"/>
      <c r="B2232" s="36"/>
    </row>
    <row r="2233" spans="1:2" x14ac:dyDescent="0.2">
      <c r="A2233" s="1"/>
      <c r="B2233" s="36"/>
    </row>
    <row r="2234" spans="1:2" x14ac:dyDescent="0.2">
      <c r="A2234" s="1"/>
      <c r="B2234" s="36"/>
    </row>
    <row r="2235" spans="1:2" x14ac:dyDescent="0.2">
      <c r="A2235" s="1"/>
      <c r="B2235" s="36"/>
    </row>
    <row r="2236" spans="1:2" x14ac:dyDescent="0.2">
      <c r="A2236" s="1"/>
      <c r="B2236" s="36"/>
    </row>
    <row r="2237" spans="1:2" x14ac:dyDescent="0.2">
      <c r="A2237" s="1"/>
      <c r="B2237" s="36"/>
    </row>
    <row r="2238" spans="1:2" x14ac:dyDescent="0.2">
      <c r="A2238" s="1"/>
      <c r="B2238" s="36"/>
    </row>
    <row r="2239" spans="1:2" x14ac:dyDescent="0.2">
      <c r="A2239" s="1"/>
      <c r="B2239" s="36"/>
    </row>
    <row r="2240" spans="1:2" x14ac:dyDescent="0.2">
      <c r="A2240" s="1"/>
      <c r="B2240" s="36"/>
    </row>
    <row r="2241" spans="1:2" x14ac:dyDescent="0.2">
      <c r="A2241" s="1"/>
      <c r="B2241" s="36"/>
    </row>
    <row r="2242" spans="1:2" x14ac:dyDescent="0.2">
      <c r="A2242" s="1"/>
      <c r="B2242" s="36"/>
    </row>
    <row r="2243" spans="1:2" x14ac:dyDescent="0.2">
      <c r="A2243" s="1"/>
      <c r="B2243" s="36"/>
    </row>
    <row r="2244" spans="1:2" x14ac:dyDescent="0.2">
      <c r="A2244" s="1"/>
      <c r="B2244" s="36"/>
    </row>
    <row r="2245" spans="1:2" x14ac:dyDescent="0.2">
      <c r="A2245" s="1"/>
      <c r="B2245" s="36"/>
    </row>
    <row r="2246" spans="1:2" x14ac:dyDescent="0.2">
      <c r="A2246" s="1"/>
      <c r="B2246" s="36"/>
    </row>
    <row r="2247" spans="1:2" x14ac:dyDescent="0.2">
      <c r="A2247" s="1"/>
      <c r="B2247" s="36"/>
    </row>
    <row r="2248" spans="1:2" x14ac:dyDescent="0.2">
      <c r="A2248" s="1"/>
      <c r="B2248" s="36"/>
    </row>
    <row r="2249" spans="1:2" x14ac:dyDescent="0.2">
      <c r="A2249" s="1"/>
      <c r="B2249" s="36"/>
    </row>
    <row r="2250" spans="1:2" x14ac:dyDescent="0.2">
      <c r="A2250" s="1"/>
      <c r="B2250" s="36"/>
    </row>
    <row r="2251" spans="1:2" x14ac:dyDescent="0.2">
      <c r="A2251" s="1"/>
      <c r="B2251" s="36"/>
    </row>
    <row r="2252" spans="1:2" x14ac:dyDescent="0.2">
      <c r="A2252" s="1"/>
      <c r="B2252" s="36"/>
    </row>
    <row r="2253" spans="1:2" x14ac:dyDescent="0.2">
      <c r="A2253" s="1"/>
      <c r="B2253" s="36"/>
    </row>
    <row r="2254" spans="1:2" x14ac:dyDescent="0.2">
      <c r="A2254" s="1"/>
      <c r="B2254" s="36"/>
    </row>
    <row r="2255" spans="1:2" x14ac:dyDescent="0.2">
      <c r="A2255" s="1"/>
      <c r="B2255" s="36"/>
    </row>
    <row r="2256" spans="1:2" x14ac:dyDescent="0.2">
      <c r="A2256" s="1"/>
      <c r="B2256" s="36"/>
    </row>
    <row r="2257" spans="1:2" x14ac:dyDescent="0.2">
      <c r="A2257" s="1"/>
      <c r="B2257" s="36"/>
    </row>
    <row r="2258" spans="1:2" x14ac:dyDescent="0.2">
      <c r="A2258" s="1"/>
      <c r="B2258" s="36"/>
    </row>
    <row r="2259" spans="1:2" x14ac:dyDescent="0.2">
      <c r="A2259" s="1"/>
      <c r="B2259" s="36"/>
    </row>
    <row r="2260" spans="1:2" x14ac:dyDescent="0.2">
      <c r="A2260" s="1"/>
      <c r="B2260" s="36"/>
    </row>
    <row r="2261" spans="1:2" x14ac:dyDescent="0.2">
      <c r="A2261" s="1"/>
      <c r="B2261" s="36"/>
    </row>
    <row r="2262" spans="1:2" x14ac:dyDescent="0.2">
      <c r="A2262" s="1"/>
      <c r="B2262" s="36"/>
    </row>
    <row r="2263" spans="1:2" x14ac:dyDescent="0.2">
      <c r="A2263" s="1"/>
      <c r="B2263" s="36"/>
    </row>
    <row r="2264" spans="1:2" x14ac:dyDescent="0.2">
      <c r="A2264" s="1"/>
      <c r="B2264" s="36"/>
    </row>
    <row r="2265" spans="1:2" x14ac:dyDescent="0.2">
      <c r="A2265" s="1"/>
      <c r="B2265" s="36"/>
    </row>
    <row r="2266" spans="1:2" x14ac:dyDescent="0.2">
      <c r="A2266" s="1"/>
      <c r="B2266" s="36"/>
    </row>
    <row r="2267" spans="1:2" x14ac:dyDescent="0.2">
      <c r="A2267" s="1"/>
      <c r="B2267" s="36"/>
    </row>
    <row r="2268" spans="1:2" x14ac:dyDescent="0.2">
      <c r="A2268" s="1"/>
      <c r="B2268" s="36"/>
    </row>
    <row r="2269" spans="1:2" x14ac:dyDescent="0.2">
      <c r="A2269" s="1"/>
      <c r="B2269" s="36"/>
    </row>
    <row r="2270" spans="1:2" x14ac:dyDescent="0.2">
      <c r="A2270" s="1"/>
      <c r="B2270" s="36"/>
    </row>
    <row r="2271" spans="1:2" x14ac:dyDescent="0.2">
      <c r="A2271" s="1"/>
      <c r="B2271" s="36"/>
    </row>
    <row r="2272" spans="1:2" x14ac:dyDescent="0.2">
      <c r="A2272" s="1"/>
      <c r="B2272" s="36"/>
    </row>
    <row r="2273" spans="1:2" x14ac:dyDescent="0.2">
      <c r="A2273" s="1"/>
      <c r="B2273" s="36"/>
    </row>
    <row r="2274" spans="1:2" x14ac:dyDescent="0.2">
      <c r="A2274" s="1"/>
      <c r="B2274" s="36"/>
    </row>
    <row r="2275" spans="1:2" x14ac:dyDescent="0.2">
      <c r="A2275" s="1"/>
      <c r="B2275" s="36"/>
    </row>
    <row r="2276" spans="1:2" x14ac:dyDescent="0.2">
      <c r="A2276" s="1"/>
      <c r="B2276" s="36"/>
    </row>
    <row r="2277" spans="1:2" x14ac:dyDescent="0.2">
      <c r="A2277" s="1"/>
      <c r="B2277" s="36"/>
    </row>
    <row r="2278" spans="1:2" x14ac:dyDescent="0.2">
      <c r="A2278" s="1"/>
      <c r="B2278" s="36"/>
    </row>
    <row r="2279" spans="1:2" x14ac:dyDescent="0.2">
      <c r="A2279" s="1"/>
      <c r="B2279" s="36"/>
    </row>
    <row r="2280" spans="1:2" x14ac:dyDescent="0.2">
      <c r="A2280" s="1"/>
      <c r="B2280" s="36"/>
    </row>
    <row r="2281" spans="1:2" x14ac:dyDescent="0.2">
      <c r="A2281" s="1"/>
      <c r="B2281" s="36"/>
    </row>
    <row r="2282" spans="1:2" x14ac:dyDescent="0.2">
      <c r="A2282" s="1"/>
      <c r="B2282" s="36"/>
    </row>
    <row r="2283" spans="1:2" x14ac:dyDescent="0.2">
      <c r="A2283" s="1"/>
      <c r="B2283" s="36"/>
    </row>
    <row r="2284" spans="1:2" x14ac:dyDescent="0.2">
      <c r="A2284" s="1"/>
      <c r="B2284" s="36"/>
    </row>
    <row r="2285" spans="1:2" x14ac:dyDescent="0.2">
      <c r="A2285" s="1"/>
      <c r="B2285" s="36"/>
    </row>
    <row r="2286" spans="1:2" x14ac:dyDescent="0.2">
      <c r="A2286" s="1"/>
      <c r="B2286" s="36"/>
    </row>
    <row r="2287" spans="1:2" x14ac:dyDescent="0.2">
      <c r="A2287" s="1"/>
      <c r="B2287" s="36"/>
    </row>
    <row r="2288" spans="1:2" x14ac:dyDescent="0.2">
      <c r="A2288" s="1"/>
      <c r="B2288" s="36"/>
    </row>
    <row r="2289" spans="1:2" x14ac:dyDescent="0.2">
      <c r="A2289" s="1"/>
      <c r="B2289" s="36"/>
    </row>
    <row r="2290" spans="1:2" x14ac:dyDescent="0.2">
      <c r="A2290" s="1"/>
      <c r="B2290" s="36"/>
    </row>
    <row r="2291" spans="1:2" x14ac:dyDescent="0.2">
      <c r="A2291" s="1"/>
      <c r="B2291" s="36"/>
    </row>
    <row r="2292" spans="1:2" x14ac:dyDescent="0.2">
      <c r="A2292" s="1"/>
      <c r="B2292" s="36"/>
    </row>
    <row r="2293" spans="1:2" x14ac:dyDescent="0.2">
      <c r="A2293" s="1"/>
      <c r="B2293" s="36"/>
    </row>
    <row r="2294" spans="1:2" x14ac:dyDescent="0.2">
      <c r="A2294" s="1"/>
      <c r="B2294" s="36"/>
    </row>
    <row r="2295" spans="1:2" x14ac:dyDescent="0.2">
      <c r="A2295" s="1"/>
      <c r="B2295" s="36"/>
    </row>
    <row r="2296" spans="1:2" x14ac:dyDescent="0.2">
      <c r="A2296" s="1"/>
      <c r="B2296" s="36"/>
    </row>
    <row r="2297" spans="1:2" x14ac:dyDescent="0.2">
      <c r="A2297" s="1"/>
      <c r="B2297" s="36"/>
    </row>
    <row r="2298" spans="1:2" x14ac:dyDescent="0.2">
      <c r="A2298" s="1"/>
      <c r="B2298" s="36"/>
    </row>
    <row r="2299" spans="1:2" x14ac:dyDescent="0.2">
      <c r="A2299" s="1"/>
      <c r="B2299" s="36"/>
    </row>
    <row r="2300" spans="1:2" x14ac:dyDescent="0.2">
      <c r="A2300" s="1"/>
      <c r="B2300" s="36"/>
    </row>
    <row r="2301" spans="1:2" x14ac:dyDescent="0.2">
      <c r="A2301" s="1"/>
      <c r="B2301" s="36"/>
    </row>
    <row r="2302" spans="1:2" x14ac:dyDescent="0.2">
      <c r="A2302" s="1"/>
      <c r="B2302" s="36"/>
    </row>
    <row r="2303" spans="1:2" x14ac:dyDescent="0.2">
      <c r="A2303" s="1"/>
      <c r="B2303" s="36"/>
    </row>
    <row r="2304" spans="1:2" x14ac:dyDescent="0.2">
      <c r="A2304" s="1"/>
      <c r="B2304" s="36"/>
    </row>
    <row r="2305" spans="1:2" x14ac:dyDescent="0.2">
      <c r="A2305" s="1"/>
      <c r="B2305" s="36"/>
    </row>
    <row r="2306" spans="1:2" x14ac:dyDescent="0.2">
      <c r="A2306" s="1"/>
      <c r="B2306" s="36"/>
    </row>
    <row r="2307" spans="1:2" x14ac:dyDescent="0.2">
      <c r="A2307" s="1"/>
      <c r="B2307" s="36"/>
    </row>
    <row r="2308" spans="1:2" x14ac:dyDescent="0.2">
      <c r="A2308" s="1"/>
      <c r="B2308" s="36"/>
    </row>
    <row r="2309" spans="1:2" x14ac:dyDescent="0.2">
      <c r="A2309" s="1"/>
      <c r="B2309" s="36"/>
    </row>
    <row r="2310" spans="1:2" x14ac:dyDescent="0.2">
      <c r="A2310" s="1"/>
      <c r="B2310" s="36"/>
    </row>
    <row r="2311" spans="1:2" x14ac:dyDescent="0.2">
      <c r="A2311" s="1"/>
      <c r="B2311" s="36"/>
    </row>
    <row r="2312" spans="1:2" x14ac:dyDescent="0.2">
      <c r="A2312" s="1"/>
      <c r="B2312" s="36"/>
    </row>
    <row r="2313" spans="1:2" x14ac:dyDescent="0.2">
      <c r="A2313" s="1"/>
      <c r="B2313" s="36"/>
    </row>
    <row r="2314" spans="1:2" x14ac:dyDescent="0.2">
      <c r="A2314" s="1"/>
      <c r="B2314" s="36"/>
    </row>
    <row r="2315" spans="1:2" x14ac:dyDescent="0.2">
      <c r="A2315" s="1"/>
      <c r="B2315" s="36"/>
    </row>
    <row r="2316" spans="1:2" x14ac:dyDescent="0.2">
      <c r="A2316" s="1"/>
      <c r="B2316" s="36"/>
    </row>
    <row r="2317" spans="1:2" x14ac:dyDescent="0.2">
      <c r="A2317" s="1"/>
      <c r="B2317" s="36"/>
    </row>
    <row r="2318" spans="1:2" x14ac:dyDescent="0.2">
      <c r="A2318" s="1"/>
      <c r="B2318" s="36"/>
    </row>
    <row r="2319" spans="1:2" x14ac:dyDescent="0.2">
      <c r="A2319" s="1"/>
      <c r="B2319" s="36"/>
    </row>
    <row r="2320" spans="1:2" x14ac:dyDescent="0.2">
      <c r="A2320" s="1"/>
      <c r="B2320" s="36"/>
    </row>
    <row r="2321" spans="1:2" x14ac:dyDescent="0.2">
      <c r="A2321" s="1"/>
      <c r="B2321" s="36"/>
    </row>
    <row r="2322" spans="1:2" x14ac:dyDescent="0.2">
      <c r="A2322" s="1"/>
      <c r="B2322" s="36"/>
    </row>
    <row r="2323" spans="1:2" x14ac:dyDescent="0.2">
      <c r="A2323" s="1"/>
      <c r="B2323" s="36"/>
    </row>
    <row r="2324" spans="1:2" x14ac:dyDescent="0.2">
      <c r="A2324" s="1"/>
      <c r="B2324" s="36"/>
    </row>
    <row r="2325" spans="1:2" x14ac:dyDescent="0.2">
      <c r="A2325" s="1"/>
      <c r="B2325" s="36"/>
    </row>
    <row r="2326" spans="1:2" x14ac:dyDescent="0.2">
      <c r="A2326" s="1"/>
      <c r="B2326" s="36"/>
    </row>
    <row r="2327" spans="1:2" x14ac:dyDescent="0.2">
      <c r="A2327" s="1"/>
      <c r="B2327" s="36"/>
    </row>
    <row r="2328" spans="1:2" x14ac:dyDescent="0.2">
      <c r="A2328" s="1"/>
      <c r="B2328" s="36"/>
    </row>
    <row r="2329" spans="1:2" x14ac:dyDescent="0.2">
      <c r="A2329" s="1"/>
      <c r="B2329" s="36"/>
    </row>
    <row r="2330" spans="1:2" x14ac:dyDescent="0.2">
      <c r="A2330" s="1"/>
      <c r="B2330" s="36"/>
    </row>
    <row r="2331" spans="1:2" x14ac:dyDescent="0.2">
      <c r="A2331" s="1"/>
      <c r="B2331" s="36"/>
    </row>
    <row r="2332" spans="1:2" x14ac:dyDescent="0.2">
      <c r="A2332" s="1"/>
      <c r="B2332" s="36"/>
    </row>
    <row r="2333" spans="1:2" x14ac:dyDescent="0.2">
      <c r="A2333" s="1"/>
      <c r="B2333" s="36"/>
    </row>
    <row r="2334" spans="1:2" x14ac:dyDescent="0.2">
      <c r="A2334" s="1"/>
      <c r="B2334" s="36"/>
    </row>
    <row r="2335" spans="1:2" x14ac:dyDescent="0.2">
      <c r="A2335" s="1"/>
      <c r="B2335" s="36"/>
    </row>
    <row r="2336" spans="1:2" x14ac:dyDescent="0.2">
      <c r="A2336" s="1"/>
      <c r="B2336" s="36"/>
    </row>
    <row r="2337" spans="1:2" x14ac:dyDescent="0.2">
      <c r="A2337" s="1"/>
      <c r="B2337" s="36"/>
    </row>
    <row r="2338" spans="1:2" x14ac:dyDescent="0.2">
      <c r="A2338" s="1"/>
      <c r="B2338" s="36"/>
    </row>
    <row r="2339" spans="1:2" x14ac:dyDescent="0.2">
      <c r="A2339" s="1"/>
      <c r="B2339" s="36"/>
    </row>
    <row r="2340" spans="1:2" x14ac:dyDescent="0.2">
      <c r="A2340" s="1"/>
      <c r="B2340" s="36"/>
    </row>
    <row r="2341" spans="1:2" x14ac:dyDescent="0.2">
      <c r="A2341" s="1"/>
      <c r="B2341" s="36"/>
    </row>
    <row r="2342" spans="1:2" x14ac:dyDescent="0.2">
      <c r="A2342" s="1"/>
      <c r="B2342" s="36"/>
    </row>
    <row r="2343" spans="1:2" x14ac:dyDescent="0.2">
      <c r="A2343" s="1"/>
      <c r="B2343" s="36"/>
    </row>
    <row r="2344" spans="1:2" x14ac:dyDescent="0.2">
      <c r="A2344" s="1"/>
      <c r="B2344" s="36"/>
    </row>
    <row r="2345" spans="1:2" x14ac:dyDescent="0.2">
      <c r="A2345" s="1"/>
      <c r="B2345" s="36"/>
    </row>
    <row r="2346" spans="1:2" x14ac:dyDescent="0.2">
      <c r="A2346" s="1"/>
      <c r="B2346" s="36"/>
    </row>
    <row r="2347" spans="1:2" x14ac:dyDescent="0.2">
      <c r="A2347" s="1"/>
      <c r="B2347" s="36"/>
    </row>
    <row r="2348" spans="1:2" x14ac:dyDescent="0.2">
      <c r="A2348" s="1"/>
      <c r="B2348" s="36"/>
    </row>
    <row r="2349" spans="1:2" x14ac:dyDescent="0.2">
      <c r="A2349" s="1"/>
      <c r="B2349" s="36"/>
    </row>
    <row r="2350" spans="1:2" x14ac:dyDescent="0.2">
      <c r="A2350" s="1"/>
      <c r="B2350" s="36"/>
    </row>
    <row r="2351" spans="1:2" x14ac:dyDescent="0.2">
      <c r="A2351" s="1"/>
      <c r="B2351" s="36"/>
    </row>
    <row r="2352" spans="1:2" x14ac:dyDescent="0.2">
      <c r="A2352" s="1"/>
      <c r="B2352" s="36"/>
    </row>
    <row r="2353" spans="1:2" x14ac:dyDescent="0.2">
      <c r="A2353" s="1"/>
      <c r="B2353" s="36"/>
    </row>
    <row r="2354" spans="1:2" x14ac:dyDescent="0.2">
      <c r="A2354" s="1"/>
      <c r="B2354" s="36"/>
    </row>
    <row r="2355" spans="1:2" x14ac:dyDescent="0.2">
      <c r="A2355" s="1"/>
      <c r="B2355" s="36"/>
    </row>
    <row r="2356" spans="1:2" x14ac:dyDescent="0.2">
      <c r="A2356" s="1"/>
      <c r="B2356" s="36"/>
    </row>
    <row r="2357" spans="1:2" x14ac:dyDescent="0.2">
      <c r="A2357" s="1"/>
      <c r="B2357" s="36"/>
    </row>
    <row r="2358" spans="1:2" x14ac:dyDescent="0.2">
      <c r="A2358" s="1"/>
      <c r="B2358" s="36"/>
    </row>
    <row r="2359" spans="1:2" x14ac:dyDescent="0.2">
      <c r="A2359" s="1"/>
      <c r="B2359" s="36"/>
    </row>
    <row r="2360" spans="1:2" x14ac:dyDescent="0.2">
      <c r="A2360" s="1"/>
      <c r="B2360" s="36"/>
    </row>
    <row r="2361" spans="1:2" x14ac:dyDescent="0.2">
      <c r="A2361" s="1"/>
      <c r="B2361" s="36"/>
    </row>
    <row r="2362" spans="1:2" x14ac:dyDescent="0.2">
      <c r="A2362" s="1"/>
      <c r="B2362" s="36"/>
    </row>
    <row r="2363" spans="1:2" x14ac:dyDescent="0.2">
      <c r="A2363" s="1"/>
      <c r="B2363" s="36"/>
    </row>
    <row r="2364" spans="1:2" x14ac:dyDescent="0.2">
      <c r="A2364" s="1"/>
      <c r="B2364" s="36"/>
    </row>
    <row r="2365" spans="1:2" x14ac:dyDescent="0.2">
      <c r="A2365" s="1"/>
      <c r="B2365" s="36"/>
    </row>
    <row r="2366" spans="1:2" x14ac:dyDescent="0.2">
      <c r="A2366" s="1"/>
      <c r="B2366" s="36"/>
    </row>
    <row r="2367" spans="1:2" x14ac:dyDescent="0.2">
      <c r="A2367" s="1"/>
      <c r="B2367" s="36"/>
    </row>
    <row r="2368" spans="1:2" x14ac:dyDescent="0.2">
      <c r="A2368" s="1"/>
      <c r="B2368" s="36"/>
    </row>
    <row r="2369" spans="1:2" x14ac:dyDescent="0.2">
      <c r="A2369" s="1"/>
      <c r="B2369" s="36"/>
    </row>
    <row r="2370" spans="1:2" x14ac:dyDescent="0.2">
      <c r="A2370" s="1"/>
      <c r="B2370" s="36"/>
    </row>
    <row r="2371" spans="1:2" x14ac:dyDescent="0.2">
      <c r="A2371" s="1"/>
      <c r="B2371" s="36"/>
    </row>
    <row r="2372" spans="1:2" x14ac:dyDescent="0.2">
      <c r="A2372" s="1"/>
      <c r="B2372" s="36"/>
    </row>
    <row r="2373" spans="1:2" x14ac:dyDescent="0.2">
      <c r="A2373" s="1"/>
      <c r="B2373" s="36"/>
    </row>
    <row r="2374" spans="1:2" x14ac:dyDescent="0.2">
      <c r="A2374" s="1"/>
      <c r="B2374" s="36"/>
    </row>
    <row r="2375" spans="1:2" x14ac:dyDescent="0.2">
      <c r="A2375" s="1"/>
      <c r="B2375" s="36"/>
    </row>
    <row r="2376" spans="1:2" x14ac:dyDescent="0.2">
      <c r="A2376" s="1"/>
      <c r="B2376" s="36"/>
    </row>
    <row r="2377" spans="1:2" x14ac:dyDescent="0.2">
      <c r="A2377" s="1"/>
      <c r="B2377" s="36"/>
    </row>
    <row r="2378" spans="1:2" x14ac:dyDescent="0.2">
      <c r="A2378" s="1"/>
      <c r="B2378" s="36"/>
    </row>
    <row r="2379" spans="1:2" x14ac:dyDescent="0.2">
      <c r="A2379" s="1"/>
      <c r="B2379" s="36"/>
    </row>
    <row r="2380" spans="1:2" x14ac:dyDescent="0.2">
      <c r="A2380" s="1"/>
      <c r="B2380" s="36"/>
    </row>
    <row r="2381" spans="1:2" x14ac:dyDescent="0.2">
      <c r="A2381" s="1"/>
      <c r="B2381" s="36"/>
    </row>
    <row r="2382" spans="1:2" x14ac:dyDescent="0.2">
      <c r="A2382" s="1"/>
      <c r="B2382" s="36"/>
    </row>
    <row r="2383" spans="1:2" x14ac:dyDescent="0.2">
      <c r="A2383" s="1"/>
      <c r="B2383" s="36"/>
    </row>
    <row r="2384" spans="1:2" x14ac:dyDescent="0.2">
      <c r="A2384" s="1"/>
      <c r="B2384" s="36"/>
    </row>
    <row r="2385" spans="1:2" x14ac:dyDescent="0.2">
      <c r="A2385" s="1"/>
      <c r="B2385" s="36"/>
    </row>
    <row r="2386" spans="1:2" x14ac:dyDescent="0.2">
      <c r="A2386" s="1"/>
      <c r="B2386" s="36"/>
    </row>
    <row r="2387" spans="1:2" x14ac:dyDescent="0.2">
      <c r="A2387" s="1"/>
      <c r="B2387" s="36"/>
    </row>
    <row r="2388" spans="1:2" x14ac:dyDescent="0.2">
      <c r="A2388" s="1"/>
      <c r="B2388" s="36"/>
    </row>
    <row r="2389" spans="1:2" x14ac:dyDescent="0.2">
      <c r="A2389" s="1"/>
      <c r="B2389" s="36"/>
    </row>
    <row r="2390" spans="1:2" x14ac:dyDescent="0.2">
      <c r="A2390" s="1"/>
      <c r="B2390" s="36"/>
    </row>
    <row r="2391" spans="1:2" x14ac:dyDescent="0.2">
      <c r="A2391" s="1"/>
      <c r="B2391" s="36"/>
    </row>
    <row r="2392" spans="1:2" x14ac:dyDescent="0.2">
      <c r="A2392" s="1"/>
      <c r="B2392" s="36"/>
    </row>
    <row r="2393" spans="1:2" x14ac:dyDescent="0.2">
      <c r="A2393" s="1"/>
      <c r="B2393" s="36"/>
    </row>
    <row r="2394" spans="1:2" x14ac:dyDescent="0.2">
      <c r="A2394" s="1"/>
      <c r="B2394" s="36"/>
    </row>
    <row r="2395" spans="1:2" x14ac:dyDescent="0.2">
      <c r="A2395" s="1"/>
      <c r="B2395" s="36"/>
    </row>
    <row r="2396" spans="1:2" x14ac:dyDescent="0.2">
      <c r="A2396" s="1"/>
      <c r="B2396" s="36"/>
    </row>
    <row r="2397" spans="1:2" x14ac:dyDescent="0.2">
      <c r="A2397" s="1"/>
      <c r="B2397" s="36"/>
    </row>
    <row r="2398" spans="1:2" x14ac:dyDescent="0.2">
      <c r="A2398" s="1"/>
      <c r="B2398" s="36"/>
    </row>
    <row r="2399" spans="1:2" x14ac:dyDescent="0.2">
      <c r="A2399" s="1"/>
      <c r="B2399" s="36"/>
    </row>
    <row r="2400" spans="1:2" x14ac:dyDescent="0.2">
      <c r="A2400" s="1"/>
      <c r="B2400" s="36"/>
    </row>
    <row r="2401" spans="1:2" x14ac:dyDescent="0.2">
      <c r="A2401" s="1"/>
      <c r="B2401" s="36"/>
    </row>
    <row r="2402" spans="1:2" x14ac:dyDescent="0.2">
      <c r="A2402" s="1"/>
      <c r="B2402" s="36"/>
    </row>
    <row r="2403" spans="1:2" x14ac:dyDescent="0.2">
      <c r="A2403" s="1"/>
      <c r="B2403" s="36"/>
    </row>
    <row r="2404" spans="1:2" x14ac:dyDescent="0.2">
      <c r="A2404" s="1"/>
      <c r="B2404" s="36"/>
    </row>
    <row r="2405" spans="1:2" x14ac:dyDescent="0.2">
      <c r="A2405" s="1"/>
      <c r="B2405" s="36"/>
    </row>
    <row r="2406" spans="1:2" x14ac:dyDescent="0.2">
      <c r="A2406" s="1"/>
      <c r="B2406" s="36"/>
    </row>
    <row r="2407" spans="1:2" x14ac:dyDescent="0.2">
      <c r="A2407" s="1"/>
      <c r="B2407" s="36"/>
    </row>
    <row r="2408" spans="1:2" x14ac:dyDescent="0.2">
      <c r="A2408" s="1"/>
      <c r="B2408" s="36"/>
    </row>
    <row r="2409" spans="1:2" x14ac:dyDescent="0.2">
      <c r="A2409" s="1"/>
      <c r="B2409" s="36"/>
    </row>
    <row r="2410" spans="1:2" x14ac:dyDescent="0.2">
      <c r="A2410" s="1"/>
      <c r="B2410" s="36"/>
    </row>
    <row r="2411" spans="1:2" x14ac:dyDescent="0.2">
      <c r="A2411" s="1"/>
      <c r="B2411" s="36"/>
    </row>
    <row r="2412" spans="1:2" x14ac:dyDescent="0.2">
      <c r="A2412" s="1"/>
      <c r="B2412" s="36"/>
    </row>
    <row r="2413" spans="1:2" x14ac:dyDescent="0.2">
      <c r="A2413" s="1"/>
      <c r="B2413" s="36"/>
    </row>
    <row r="2414" spans="1:2" x14ac:dyDescent="0.2">
      <c r="A2414" s="1"/>
      <c r="B2414" s="36"/>
    </row>
    <row r="2415" spans="1:2" x14ac:dyDescent="0.2">
      <c r="A2415" s="1"/>
      <c r="B2415" s="36"/>
    </row>
    <row r="2416" spans="1:2" x14ac:dyDescent="0.2">
      <c r="A2416" s="1"/>
      <c r="B2416" s="36"/>
    </row>
    <row r="2417" spans="1:2" x14ac:dyDescent="0.2">
      <c r="A2417" s="1"/>
      <c r="B2417" s="36"/>
    </row>
    <row r="2418" spans="1:2" x14ac:dyDescent="0.2">
      <c r="A2418" s="1"/>
      <c r="B2418" s="36"/>
    </row>
    <row r="2419" spans="1:2" x14ac:dyDescent="0.2">
      <c r="A2419" s="1"/>
      <c r="B2419" s="36"/>
    </row>
    <row r="2420" spans="1:2" x14ac:dyDescent="0.2">
      <c r="A2420" s="1"/>
      <c r="B2420" s="36"/>
    </row>
    <row r="2421" spans="1:2" x14ac:dyDescent="0.2">
      <c r="A2421" s="1"/>
      <c r="B2421" s="36"/>
    </row>
    <row r="2422" spans="1:2" x14ac:dyDescent="0.2">
      <c r="A2422" s="1"/>
      <c r="B2422" s="36"/>
    </row>
    <row r="2423" spans="1:2" x14ac:dyDescent="0.2">
      <c r="A2423" s="1"/>
      <c r="B2423" s="36"/>
    </row>
    <row r="2424" spans="1:2" x14ac:dyDescent="0.2">
      <c r="A2424" s="1"/>
      <c r="B2424" s="36"/>
    </row>
    <row r="2425" spans="1:2" x14ac:dyDescent="0.2">
      <c r="A2425" s="1"/>
      <c r="B2425" s="36"/>
    </row>
    <row r="2426" spans="1:2" x14ac:dyDescent="0.2">
      <c r="A2426" s="1"/>
      <c r="B2426" s="36"/>
    </row>
    <row r="2427" spans="1:2" x14ac:dyDescent="0.2">
      <c r="A2427" s="1"/>
      <c r="B2427" s="36"/>
    </row>
    <row r="2428" spans="1:2" x14ac:dyDescent="0.2">
      <c r="A2428" s="1"/>
      <c r="B2428" s="36"/>
    </row>
    <row r="2429" spans="1:2" x14ac:dyDescent="0.2">
      <c r="A2429" s="1"/>
      <c r="B2429" s="36"/>
    </row>
    <row r="2430" spans="1:2" x14ac:dyDescent="0.2">
      <c r="A2430" s="1"/>
      <c r="B2430" s="36"/>
    </row>
    <row r="2431" spans="1:2" x14ac:dyDescent="0.2">
      <c r="A2431" s="1"/>
      <c r="B2431" s="36"/>
    </row>
    <row r="2432" spans="1:2" x14ac:dyDescent="0.2">
      <c r="A2432" s="1"/>
      <c r="B2432" s="36"/>
    </row>
    <row r="2433" spans="1:2" x14ac:dyDescent="0.2">
      <c r="A2433" s="1"/>
      <c r="B2433" s="36"/>
    </row>
    <row r="2434" spans="1:2" x14ac:dyDescent="0.2">
      <c r="A2434" s="1"/>
      <c r="B2434" s="36"/>
    </row>
    <row r="2435" spans="1:2" x14ac:dyDescent="0.2">
      <c r="A2435" s="1"/>
      <c r="B2435" s="36"/>
    </row>
    <row r="2436" spans="1:2" x14ac:dyDescent="0.2">
      <c r="A2436" s="1"/>
      <c r="B2436" s="36"/>
    </row>
    <row r="2437" spans="1:2" x14ac:dyDescent="0.2">
      <c r="A2437" s="1"/>
      <c r="B2437" s="36"/>
    </row>
    <row r="2438" spans="1:2" x14ac:dyDescent="0.2">
      <c r="A2438" s="1"/>
      <c r="B2438" s="36"/>
    </row>
    <row r="2439" spans="1:2" x14ac:dyDescent="0.2">
      <c r="A2439" s="1"/>
      <c r="B2439" s="36"/>
    </row>
    <row r="2440" spans="1:2" x14ac:dyDescent="0.2">
      <c r="A2440" s="1"/>
      <c r="B2440" s="36"/>
    </row>
    <row r="2441" spans="1:2" x14ac:dyDescent="0.2">
      <c r="A2441" s="1"/>
      <c r="B2441" s="36"/>
    </row>
    <row r="2442" spans="1:2" x14ac:dyDescent="0.2">
      <c r="A2442" s="1"/>
      <c r="B2442" s="36"/>
    </row>
    <row r="2443" spans="1:2" x14ac:dyDescent="0.2">
      <c r="A2443" s="1"/>
      <c r="B2443" s="36"/>
    </row>
    <row r="2444" spans="1:2" x14ac:dyDescent="0.2">
      <c r="A2444" s="1"/>
      <c r="B2444" s="36"/>
    </row>
    <row r="2445" spans="1:2" x14ac:dyDescent="0.2">
      <c r="A2445" s="1"/>
      <c r="B2445" s="36"/>
    </row>
    <row r="2446" spans="1:2" x14ac:dyDescent="0.2">
      <c r="A2446" s="1"/>
      <c r="B2446" s="36"/>
    </row>
    <row r="2447" spans="1:2" x14ac:dyDescent="0.2">
      <c r="A2447" s="1"/>
      <c r="B2447" s="36"/>
    </row>
    <row r="2448" spans="1:2" x14ac:dyDescent="0.2">
      <c r="A2448" s="1"/>
      <c r="B2448" s="36"/>
    </row>
    <row r="2449" spans="1:2" x14ac:dyDescent="0.2">
      <c r="A2449" s="1"/>
      <c r="B2449" s="36"/>
    </row>
    <row r="2450" spans="1:2" x14ac:dyDescent="0.2">
      <c r="A2450" s="1"/>
      <c r="B2450" s="36"/>
    </row>
    <row r="2451" spans="1:2" x14ac:dyDescent="0.2">
      <c r="A2451" s="1"/>
      <c r="B2451" s="36"/>
    </row>
    <row r="2452" spans="1:2" x14ac:dyDescent="0.2">
      <c r="A2452" s="1"/>
      <c r="B2452" s="36"/>
    </row>
    <row r="2453" spans="1:2" x14ac:dyDescent="0.2">
      <c r="A2453" s="1"/>
      <c r="B2453" s="36"/>
    </row>
    <row r="2454" spans="1:2" x14ac:dyDescent="0.2">
      <c r="A2454" s="1"/>
      <c r="B2454" s="36"/>
    </row>
    <row r="2455" spans="1:2" x14ac:dyDescent="0.2">
      <c r="A2455" s="1"/>
      <c r="B2455" s="36"/>
    </row>
    <row r="2456" spans="1:2" x14ac:dyDescent="0.2">
      <c r="A2456" s="1"/>
      <c r="B2456" s="36"/>
    </row>
    <row r="2457" spans="1:2" x14ac:dyDescent="0.2">
      <c r="A2457" s="1"/>
      <c r="B2457" s="36"/>
    </row>
    <row r="2458" spans="1:2" x14ac:dyDescent="0.2">
      <c r="A2458" s="1"/>
      <c r="B2458" s="36"/>
    </row>
    <row r="2459" spans="1:2" x14ac:dyDescent="0.2">
      <c r="A2459" s="1"/>
      <c r="B2459" s="36"/>
    </row>
    <row r="2460" spans="1:2" x14ac:dyDescent="0.2">
      <c r="A2460" s="1"/>
      <c r="B2460" s="36"/>
    </row>
    <row r="2461" spans="1:2" x14ac:dyDescent="0.2">
      <c r="A2461" s="1"/>
      <c r="B2461" s="36"/>
    </row>
    <row r="2462" spans="1:2" x14ac:dyDescent="0.2">
      <c r="A2462" s="1"/>
      <c r="B2462" s="36"/>
    </row>
    <row r="2463" spans="1:2" x14ac:dyDescent="0.2">
      <c r="A2463" s="1"/>
      <c r="B2463" s="36"/>
    </row>
    <row r="2464" spans="1:2" x14ac:dyDescent="0.2">
      <c r="A2464" s="1"/>
      <c r="B2464" s="36"/>
    </row>
    <row r="2465" spans="1:2" x14ac:dyDescent="0.2">
      <c r="A2465" s="1"/>
      <c r="B2465" s="36"/>
    </row>
    <row r="2466" spans="1:2" x14ac:dyDescent="0.2">
      <c r="A2466" s="1"/>
      <c r="B2466" s="36"/>
    </row>
    <row r="2467" spans="1:2" x14ac:dyDescent="0.2">
      <c r="A2467" s="1"/>
      <c r="B2467" s="36"/>
    </row>
    <row r="2468" spans="1:2" x14ac:dyDescent="0.2">
      <c r="A2468" s="1"/>
      <c r="B2468" s="36"/>
    </row>
    <row r="2469" spans="1:2" x14ac:dyDescent="0.2">
      <c r="A2469" s="1"/>
      <c r="B2469" s="36"/>
    </row>
    <row r="2470" spans="1:2" x14ac:dyDescent="0.2">
      <c r="A2470" s="1"/>
      <c r="B2470" s="36"/>
    </row>
    <row r="2471" spans="1:2" x14ac:dyDescent="0.2">
      <c r="A2471" s="1"/>
      <c r="B2471" s="36"/>
    </row>
    <row r="2472" spans="1:2" x14ac:dyDescent="0.2">
      <c r="A2472" s="1"/>
      <c r="B2472" s="36"/>
    </row>
    <row r="2473" spans="1:2" x14ac:dyDescent="0.2">
      <c r="A2473" s="1"/>
      <c r="B2473" s="36"/>
    </row>
    <row r="2474" spans="1:2" x14ac:dyDescent="0.2">
      <c r="A2474" s="1"/>
      <c r="B2474" s="36"/>
    </row>
    <row r="2475" spans="1:2" x14ac:dyDescent="0.2">
      <c r="A2475" s="1"/>
      <c r="B2475" s="36"/>
    </row>
    <row r="2476" spans="1:2" x14ac:dyDescent="0.2">
      <c r="A2476" s="1"/>
      <c r="B2476" s="36"/>
    </row>
    <row r="2477" spans="1:2" x14ac:dyDescent="0.2">
      <c r="A2477" s="1"/>
      <c r="B2477" s="36"/>
    </row>
    <row r="2478" spans="1:2" x14ac:dyDescent="0.2">
      <c r="A2478" s="1"/>
      <c r="B2478" s="36"/>
    </row>
    <row r="2479" spans="1:2" x14ac:dyDescent="0.2">
      <c r="A2479" s="1"/>
      <c r="B2479" s="36"/>
    </row>
    <row r="2480" spans="1:2" x14ac:dyDescent="0.2">
      <c r="A2480" s="1"/>
      <c r="B2480" s="36"/>
    </row>
    <row r="2481" spans="1:2" x14ac:dyDescent="0.2">
      <c r="A2481" s="1"/>
      <c r="B2481" s="36"/>
    </row>
    <row r="2482" spans="1:2" x14ac:dyDescent="0.2">
      <c r="A2482" s="1"/>
      <c r="B2482" s="36"/>
    </row>
    <row r="2483" spans="1:2" x14ac:dyDescent="0.2">
      <c r="A2483" s="1"/>
      <c r="B2483" s="36"/>
    </row>
    <row r="2484" spans="1:2" x14ac:dyDescent="0.2">
      <c r="A2484" s="1"/>
      <c r="B2484" s="36"/>
    </row>
    <row r="2485" spans="1:2" x14ac:dyDescent="0.2">
      <c r="A2485" s="1"/>
      <c r="B2485" s="36"/>
    </row>
    <row r="2486" spans="1:2" x14ac:dyDescent="0.2">
      <c r="A2486" s="1"/>
      <c r="B2486" s="36"/>
    </row>
    <row r="2487" spans="1:2" x14ac:dyDescent="0.2">
      <c r="A2487" s="1"/>
      <c r="B2487" s="36"/>
    </row>
    <row r="2488" spans="1:2" x14ac:dyDescent="0.2">
      <c r="A2488" s="1"/>
      <c r="B2488" s="36"/>
    </row>
    <row r="2489" spans="1:2" x14ac:dyDescent="0.2">
      <c r="A2489" s="1"/>
      <c r="B2489" s="36"/>
    </row>
    <row r="2490" spans="1:2" x14ac:dyDescent="0.2">
      <c r="A2490" s="1"/>
      <c r="B2490" s="36"/>
    </row>
    <row r="2491" spans="1:2" x14ac:dyDescent="0.2">
      <c r="A2491" s="1"/>
      <c r="B2491" s="36"/>
    </row>
    <row r="2492" spans="1:2" x14ac:dyDescent="0.2">
      <c r="A2492" s="1"/>
      <c r="B2492" s="36"/>
    </row>
    <row r="2493" spans="1:2" x14ac:dyDescent="0.2">
      <c r="A2493" s="1"/>
      <c r="B2493" s="36"/>
    </row>
    <row r="2494" spans="1:2" x14ac:dyDescent="0.2">
      <c r="A2494" s="1"/>
      <c r="B2494" s="36"/>
    </row>
    <row r="2495" spans="1:2" x14ac:dyDescent="0.2">
      <c r="A2495" s="1"/>
      <c r="B2495" s="36"/>
    </row>
    <row r="2496" spans="1:2" x14ac:dyDescent="0.2">
      <c r="A2496" s="1"/>
      <c r="B2496" s="36"/>
    </row>
    <row r="2497" spans="1:2" x14ac:dyDescent="0.2">
      <c r="A2497" s="1"/>
      <c r="B2497" s="36"/>
    </row>
    <row r="2498" spans="1:2" x14ac:dyDescent="0.2">
      <c r="A2498" s="1"/>
      <c r="B2498" s="36"/>
    </row>
    <row r="2499" spans="1:2" x14ac:dyDescent="0.2">
      <c r="A2499" s="1"/>
      <c r="B2499" s="36"/>
    </row>
    <row r="2500" spans="1:2" x14ac:dyDescent="0.2">
      <c r="A2500" s="1"/>
      <c r="B2500" s="36"/>
    </row>
    <row r="2501" spans="1:2" x14ac:dyDescent="0.2">
      <c r="A2501" s="1"/>
      <c r="B2501" s="36"/>
    </row>
    <row r="2502" spans="1:2" x14ac:dyDescent="0.2">
      <c r="A2502" s="1"/>
      <c r="B2502" s="36"/>
    </row>
    <row r="2503" spans="1:2" x14ac:dyDescent="0.2">
      <c r="A2503" s="1"/>
      <c r="B2503" s="36"/>
    </row>
    <row r="2504" spans="1:2" x14ac:dyDescent="0.2">
      <c r="A2504" s="1"/>
      <c r="B2504" s="36"/>
    </row>
    <row r="2505" spans="1:2" x14ac:dyDescent="0.2">
      <c r="A2505" s="1"/>
      <c r="B2505" s="36"/>
    </row>
    <row r="2506" spans="1:2" x14ac:dyDescent="0.2">
      <c r="A2506" s="1"/>
      <c r="B2506" s="36"/>
    </row>
    <row r="2507" spans="1:2" x14ac:dyDescent="0.2">
      <c r="A2507" s="1"/>
      <c r="B2507" s="36"/>
    </row>
    <row r="2508" spans="1:2" x14ac:dyDescent="0.2">
      <c r="A2508" s="1"/>
      <c r="B2508" s="36"/>
    </row>
    <row r="2509" spans="1:2" x14ac:dyDescent="0.2">
      <c r="A2509" s="1"/>
      <c r="B2509" s="36"/>
    </row>
    <row r="2510" spans="1:2" x14ac:dyDescent="0.2">
      <c r="A2510" s="1"/>
      <c r="B2510" s="36"/>
    </row>
    <row r="2511" spans="1:2" x14ac:dyDescent="0.2">
      <c r="A2511" s="1"/>
      <c r="B2511" s="36"/>
    </row>
    <row r="2512" spans="1:2" x14ac:dyDescent="0.2">
      <c r="A2512" s="1"/>
      <c r="B2512" s="36"/>
    </row>
    <row r="2513" spans="1:2" x14ac:dyDescent="0.2">
      <c r="A2513" s="1"/>
      <c r="B2513" s="36"/>
    </row>
    <row r="2514" spans="1:2" x14ac:dyDescent="0.2">
      <c r="A2514" s="1"/>
      <c r="B2514" s="36"/>
    </row>
    <row r="2515" spans="1:2" x14ac:dyDescent="0.2">
      <c r="A2515" s="1"/>
      <c r="B2515" s="36"/>
    </row>
    <row r="2516" spans="1:2" x14ac:dyDescent="0.2">
      <c r="A2516" s="1"/>
      <c r="B2516" s="36"/>
    </row>
    <row r="2517" spans="1:2" x14ac:dyDescent="0.2">
      <c r="A2517" s="1"/>
      <c r="B2517" s="36"/>
    </row>
    <row r="2518" spans="1:2" x14ac:dyDescent="0.2">
      <c r="A2518" s="1"/>
      <c r="B2518" s="36"/>
    </row>
    <row r="2519" spans="1:2" x14ac:dyDescent="0.2">
      <c r="A2519" s="1"/>
      <c r="B2519" s="36"/>
    </row>
    <row r="2520" spans="1:2" x14ac:dyDescent="0.2">
      <c r="A2520" s="1"/>
      <c r="B2520" s="36"/>
    </row>
    <row r="2521" spans="1:2" x14ac:dyDescent="0.2">
      <c r="A2521" s="1"/>
      <c r="B2521" s="36"/>
    </row>
    <row r="2522" spans="1:2" x14ac:dyDescent="0.2">
      <c r="A2522" s="1"/>
      <c r="B2522" s="36"/>
    </row>
    <row r="2523" spans="1:2" x14ac:dyDescent="0.2">
      <c r="A2523" s="1"/>
      <c r="B2523" s="36"/>
    </row>
    <row r="2524" spans="1:2" x14ac:dyDescent="0.2">
      <c r="A2524" s="1"/>
      <c r="B2524" s="36"/>
    </row>
    <row r="2525" spans="1:2" x14ac:dyDescent="0.2">
      <c r="A2525" s="1"/>
      <c r="B2525" s="36"/>
    </row>
    <row r="2526" spans="1:2" x14ac:dyDescent="0.2">
      <c r="A2526" s="1"/>
      <c r="B2526" s="36"/>
    </row>
    <row r="2527" spans="1:2" x14ac:dyDescent="0.2">
      <c r="A2527" s="1"/>
      <c r="B2527" s="36"/>
    </row>
    <row r="2528" spans="1:2" x14ac:dyDescent="0.2">
      <c r="A2528" s="1"/>
      <c r="B2528" s="36"/>
    </row>
    <row r="2529" spans="1:2" x14ac:dyDescent="0.2">
      <c r="A2529" s="1"/>
      <c r="B2529" s="36"/>
    </row>
    <row r="2530" spans="1:2" x14ac:dyDescent="0.2">
      <c r="A2530" s="1"/>
      <c r="B2530" s="36"/>
    </row>
    <row r="2531" spans="1:2" x14ac:dyDescent="0.2">
      <c r="A2531" s="1"/>
      <c r="B2531" s="36"/>
    </row>
    <row r="2532" spans="1:2" x14ac:dyDescent="0.2">
      <c r="A2532" s="1"/>
      <c r="B2532" s="36"/>
    </row>
    <row r="2533" spans="1:2" x14ac:dyDescent="0.2">
      <c r="A2533" s="1"/>
      <c r="B2533" s="36"/>
    </row>
    <row r="2534" spans="1:2" x14ac:dyDescent="0.2">
      <c r="A2534" s="1"/>
      <c r="B2534" s="36"/>
    </row>
    <row r="2535" spans="1:2" x14ac:dyDescent="0.2">
      <c r="A2535" s="1"/>
      <c r="B2535" s="36"/>
    </row>
    <row r="2536" spans="1:2" x14ac:dyDescent="0.2">
      <c r="A2536" s="1"/>
      <c r="B2536" s="36"/>
    </row>
    <row r="2537" spans="1:2" x14ac:dyDescent="0.2">
      <c r="A2537" s="1"/>
      <c r="B2537" s="36"/>
    </row>
    <row r="2538" spans="1:2" x14ac:dyDescent="0.2">
      <c r="A2538" s="1"/>
      <c r="B2538" s="36"/>
    </row>
    <row r="2539" spans="1:2" x14ac:dyDescent="0.2">
      <c r="A2539" s="1"/>
      <c r="B2539" s="36"/>
    </row>
    <row r="2540" spans="1:2" x14ac:dyDescent="0.2">
      <c r="A2540" s="1"/>
      <c r="B2540" s="36"/>
    </row>
    <row r="2541" spans="1:2" x14ac:dyDescent="0.2">
      <c r="A2541" s="1"/>
      <c r="B2541" s="36"/>
    </row>
    <row r="2542" spans="1:2" x14ac:dyDescent="0.2">
      <c r="A2542" s="1"/>
      <c r="B2542" s="36"/>
    </row>
    <row r="2543" spans="1:2" x14ac:dyDescent="0.2">
      <c r="A2543" s="1"/>
      <c r="B2543" s="36"/>
    </row>
    <row r="2544" spans="1:2" x14ac:dyDescent="0.2">
      <c r="A2544" s="1"/>
      <c r="B2544" s="36"/>
    </row>
    <row r="2545" spans="1:2" x14ac:dyDescent="0.2">
      <c r="A2545" s="1"/>
      <c r="B2545" s="36"/>
    </row>
    <row r="2546" spans="1:2" x14ac:dyDescent="0.2">
      <c r="A2546" s="1"/>
      <c r="B2546" s="36"/>
    </row>
    <row r="2547" spans="1:2" x14ac:dyDescent="0.2">
      <c r="A2547" s="1"/>
      <c r="B2547" s="36"/>
    </row>
    <row r="2548" spans="1:2" x14ac:dyDescent="0.2">
      <c r="A2548" s="1"/>
      <c r="B2548" s="36"/>
    </row>
    <row r="2549" spans="1:2" x14ac:dyDescent="0.2">
      <c r="A2549" s="1"/>
      <c r="B2549" s="36"/>
    </row>
    <row r="2550" spans="1:2" x14ac:dyDescent="0.2">
      <c r="A2550" s="1"/>
      <c r="B2550" s="36"/>
    </row>
    <row r="2551" spans="1:2" x14ac:dyDescent="0.2">
      <c r="A2551" s="1"/>
      <c r="B2551" s="36"/>
    </row>
    <row r="2552" spans="1:2" x14ac:dyDescent="0.2">
      <c r="A2552" s="1"/>
      <c r="B2552" s="36"/>
    </row>
    <row r="2553" spans="1:2" x14ac:dyDescent="0.2">
      <c r="A2553" s="1"/>
      <c r="B2553" s="36"/>
    </row>
    <row r="2554" spans="1:2" x14ac:dyDescent="0.2">
      <c r="A2554" s="1"/>
      <c r="B2554" s="36"/>
    </row>
    <row r="2555" spans="1:2" x14ac:dyDescent="0.2">
      <c r="A2555" s="1"/>
      <c r="B2555" s="36"/>
    </row>
    <row r="2556" spans="1:2" x14ac:dyDescent="0.2">
      <c r="A2556" s="1"/>
      <c r="B2556" s="36"/>
    </row>
    <row r="2557" spans="1:2" x14ac:dyDescent="0.2">
      <c r="A2557" s="1"/>
      <c r="B2557" s="36"/>
    </row>
    <row r="2558" spans="1:2" x14ac:dyDescent="0.2">
      <c r="A2558" s="1"/>
      <c r="B2558" s="36"/>
    </row>
    <row r="2559" spans="1:2" x14ac:dyDescent="0.2">
      <c r="A2559" s="1"/>
      <c r="B2559" s="36"/>
    </row>
    <row r="2560" spans="1:2" x14ac:dyDescent="0.2">
      <c r="A2560" s="1"/>
      <c r="B2560" s="36"/>
    </row>
    <row r="2561" spans="1:2" x14ac:dyDescent="0.2">
      <c r="A2561" s="1"/>
      <c r="B2561" s="36"/>
    </row>
    <row r="2562" spans="1:2" x14ac:dyDescent="0.2">
      <c r="A2562" s="1"/>
      <c r="B2562" s="36"/>
    </row>
    <row r="2563" spans="1:2" x14ac:dyDescent="0.2">
      <c r="A2563" s="1"/>
      <c r="B2563" s="36"/>
    </row>
    <row r="2564" spans="1:2" x14ac:dyDescent="0.2">
      <c r="A2564" s="1"/>
      <c r="B2564" s="36"/>
    </row>
    <row r="2565" spans="1:2" x14ac:dyDescent="0.2">
      <c r="A2565" s="1"/>
      <c r="B2565" s="36"/>
    </row>
    <row r="2566" spans="1:2" x14ac:dyDescent="0.2">
      <c r="A2566" s="1"/>
      <c r="B2566" s="36"/>
    </row>
    <row r="2567" spans="1:2" x14ac:dyDescent="0.2">
      <c r="A2567" s="1"/>
      <c r="B2567" s="36"/>
    </row>
    <row r="2568" spans="1:2" x14ac:dyDescent="0.2">
      <c r="A2568" s="1"/>
      <c r="B2568" s="36"/>
    </row>
    <row r="2569" spans="1:2" x14ac:dyDescent="0.2">
      <c r="A2569" s="1"/>
      <c r="B2569" s="36"/>
    </row>
    <row r="2570" spans="1:2" x14ac:dyDescent="0.2">
      <c r="A2570" s="1"/>
      <c r="B2570" s="36"/>
    </row>
    <row r="2571" spans="1:2" x14ac:dyDescent="0.2">
      <c r="A2571" s="1"/>
      <c r="B2571" s="36"/>
    </row>
    <row r="2572" spans="1:2" x14ac:dyDescent="0.2">
      <c r="A2572" s="1"/>
      <c r="B2572" s="36"/>
    </row>
    <row r="2573" spans="1:2" x14ac:dyDescent="0.2">
      <c r="A2573" s="1"/>
      <c r="B2573" s="36"/>
    </row>
    <row r="2574" spans="1:2" x14ac:dyDescent="0.2">
      <c r="A2574" s="1"/>
      <c r="B2574" s="36"/>
    </row>
    <row r="2575" spans="1:2" x14ac:dyDescent="0.2">
      <c r="A2575" s="1"/>
      <c r="B2575" s="36"/>
    </row>
    <row r="2576" spans="1:2" x14ac:dyDescent="0.2">
      <c r="A2576" s="1"/>
      <c r="B2576" s="36"/>
    </row>
    <row r="2577" spans="1:2" x14ac:dyDescent="0.2">
      <c r="A2577" s="1"/>
      <c r="B2577" s="36"/>
    </row>
    <row r="2578" spans="1:2" x14ac:dyDescent="0.2">
      <c r="A2578" s="1"/>
      <c r="B2578" s="36"/>
    </row>
    <row r="2579" spans="1:2" x14ac:dyDescent="0.2">
      <c r="A2579" s="1"/>
      <c r="B2579" s="36"/>
    </row>
    <row r="2580" spans="1:2" x14ac:dyDescent="0.2">
      <c r="A2580" s="1"/>
      <c r="B2580" s="36"/>
    </row>
    <row r="2581" spans="1:2" x14ac:dyDescent="0.2">
      <c r="A2581" s="1"/>
      <c r="B2581" s="36"/>
    </row>
    <row r="2582" spans="1:2" x14ac:dyDescent="0.2">
      <c r="A2582" s="1"/>
      <c r="B2582" s="36"/>
    </row>
    <row r="2583" spans="1:2" x14ac:dyDescent="0.2">
      <c r="A2583" s="1"/>
      <c r="B2583" s="36"/>
    </row>
    <row r="2584" spans="1:2" x14ac:dyDescent="0.2">
      <c r="A2584" s="1"/>
      <c r="B2584" s="36"/>
    </row>
    <row r="2585" spans="1:2" x14ac:dyDescent="0.2">
      <c r="A2585" s="1"/>
      <c r="B2585" s="36"/>
    </row>
    <row r="2586" spans="1:2" x14ac:dyDescent="0.2">
      <c r="A2586" s="1"/>
      <c r="B2586" s="36"/>
    </row>
    <row r="2587" spans="1:2" x14ac:dyDescent="0.2">
      <c r="A2587" s="1"/>
      <c r="B2587" s="36"/>
    </row>
    <row r="2588" spans="1:2" x14ac:dyDescent="0.2">
      <c r="A2588" s="1"/>
      <c r="B2588" s="36"/>
    </row>
    <row r="2589" spans="1:2" x14ac:dyDescent="0.2">
      <c r="A2589" s="1"/>
      <c r="B2589" s="36"/>
    </row>
    <row r="2590" spans="1:2" x14ac:dyDescent="0.2">
      <c r="A2590" s="1"/>
      <c r="B2590" s="36"/>
    </row>
    <row r="2591" spans="1:2" x14ac:dyDescent="0.2">
      <c r="A2591" s="1"/>
      <c r="B2591" s="36"/>
    </row>
    <row r="2592" spans="1:2" x14ac:dyDescent="0.2">
      <c r="A2592" s="1"/>
      <c r="B2592" s="36"/>
    </row>
    <row r="2593" spans="1:2" x14ac:dyDescent="0.2">
      <c r="A2593" s="1"/>
      <c r="B2593" s="36"/>
    </row>
    <row r="2594" spans="1:2" x14ac:dyDescent="0.2">
      <c r="A2594" s="1"/>
      <c r="B2594" s="36"/>
    </row>
    <row r="2595" spans="1:2" x14ac:dyDescent="0.2">
      <c r="A2595" s="1"/>
      <c r="B2595" s="36"/>
    </row>
    <row r="2596" spans="1:2" x14ac:dyDescent="0.2">
      <c r="A2596" s="1"/>
      <c r="B2596" s="36"/>
    </row>
    <row r="2597" spans="1:2" x14ac:dyDescent="0.2">
      <c r="A2597" s="1"/>
      <c r="B2597" s="36"/>
    </row>
    <row r="2598" spans="1:2" x14ac:dyDescent="0.2">
      <c r="A2598" s="1"/>
      <c r="B2598" s="36"/>
    </row>
    <row r="2599" spans="1:2" x14ac:dyDescent="0.2">
      <c r="A2599" s="1"/>
      <c r="B2599" s="36"/>
    </row>
    <row r="2600" spans="1:2" x14ac:dyDescent="0.2">
      <c r="A2600" s="1"/>
      <c r="B2600" s="36"/>
    </row>
    <row r="2601" spans="1:2" x14ac:dyDescent="0.2">
      <c r="A2601" s="1"/>
      <c r="B2601" s="36"/>
    </row>
    <row r="2602" spans="1:2" x14ac:dyDescent="0.2">
      <c r="A2602" s="1"/>
      <c r="B2602" s="36"/>
    </row>
    <row r="2603" spans="1:2" x14ac:dyDescent="0.2">
      <c r="A2603" s="1"/>
      <c r="B2603" s="36"/>
    </row>
    <row r="2604" spans="1:2" x14ac:dyDescent="0.2">
      <c r="A2604" s="1"/>
      <c r="B2604" s="36"/>
    </row>
    <row r="2605" spans="1:2" x14ac:dyDescent="0.2">
      <c r="A2605" s="1"/>
      <c r="B2605" s="36"/>
    </row>
    <row r="2606" spans="1:2" x14ac:dyDescent="0.2">
      <c r="A2606" s="1"/>
      <c r="B2606" s="36"/>
    </row>
    <row r="2607" spans="1:2" x14ac:dyDescent="0.2">
      <c r="A2607" s="1"/>
      <c r="B2607" s="36"/>
    </row>
    <row r="2608" spans="1:2" x14ac:dyDescent="0.2">
      <c r="A2608" s="1"/>
      <c r="B2608" s="36"/>
    </row>
    <row r="2609" spans="1:2" x14ac:dyDescent="0.2">
      <c r="A2609" s="1"/>
      <c r="B2609" s="36"/>
    </row>
    <row r="2610" spans="1:2" x14ac:dyDescent="0.2">
      <c r="A2610" s="1"/>
      <c r="B2610" s="36"/>
    </row>
    <row r="2611" spans="1:2" x14ac:dyDescent="0.2">
      <c r="A2611" s="1"/>
      <c r="B2611" s="36"/>
    </row>
    <row r="2612" spans="1:2" x14ac:dyDescent="0.2">
      <c r="A2612" s="1"/>
      <c r="B2612" s="36"/>
    </row>
    <row r="2613" spans="1:2" x14ac:dyDescent="0.2">
      <c r="A2613" s="1"/>
      <c r="B2613" s="36"/>
    </row>
    <row r="2614" spans="1:2" x14ac:dyDescent="0.2">
      <c r="A2614" s="1"/>
      <c r="B2614" s="36"/>
    </row>
    <row r="2615" spans="1:2" x14ac:dyDescent="0.2">
      <c r="A2615" s="1"/>
      <c r="B2615" s="36"/>
    </row>
    <row r="2616" spans="1:2" x14ac:dyDescent="0.2">
      <c r="A2616" s="1"/>
      <c r="B2616" s="36"/>
    </row>
    <row r="2617" spans="1:2" x14ac:dyDescent="0.2">
      <c r="A2617" s="1"/>
      <c r="B2617" s="36"/>
    </row>
    <row r="2618" spans="1:2" x14ac:dyDescent="0.2">
      <c r="A2618" s="1"/>
      <c r="B2618" s="36"/>
    </row>
    <row r="2619" spans="1:2" x14ac:dyDescent="0.2">
      <c r="A2619" s="1"/>
      <c r="B2619" s="36"/>
    </row>
    <row r="2620" spans="1:2" x14ac:dyDescent="0.2">
      <c r="A2620" s="1"/>
      <c r="B2620" s="36"/>
    </row>
    <row r="2621" spans="1:2" x14ac:dyDescent="0.2">
      <c r="A2621" s="1"/>
      <c r="B2621" s="36"/>
    </row>
    <row r="2622" spans="1:2" x14ac:dyDescent="0.2">
      <c r="A2622" s="1"/>
      <c r="B2622" s="36"/>
    </row>
    <row r="2623" spans="1:2" x14ac:dyDescent="0.2">
      <c r="A2623" s="1"/>
      <c r="B2623" s="36"/>
    </row>
    <row r="2624" spans="1:2" x14ac:dyDescent="0.2">
      <c r="A2624" s="1"/>
      <c r="B2624" s="36"/>
    </row>
    <row r="2625" spans="1:2" x14ac:dyDescent="0.2">
      <c r="A2625" s="1"/>
      <c r="B2625" s="36"/>
    </row>
    <row r="2626" spans="1:2" x14ac:dyDescent="0.2">
      <c r="A2626" s="1"/>
      <c r="B2626" s="36"/>
    </row>
    <row r="2627" spans="1:2" x14ac:dyDescent="0.2">
      <c r="A2627" s="1"/>
      <c r="B2627" s="36"/>
    </row>
    <row r="2628" spans="1:2" x14ac:dyDescent="0.2">
      <c r="A2628" s="1"/>
      <c r="B2628" s="36"/>
    </row>
    <row r="2629" spans="1:2" x14ac:dyDescent="0.2">
      <c r="A2629" s="1"/>
      <c r="B2629" s="36"/>
    </row>
    <row r="2630" spans="1:2" x14ac:dyDescent="0.2">
      <c r="A2630" s="1"/>
      <c r="B2630" s="36"/>
    </row>
    <row r="2631" spans="1:2" x14ac:dyDescent="0.2">
      <c r="A2631" s="1"/>
      <c r="B2631" s="36"/>
    </row>
    <row r="2632" spans="1:2" x14ac:dyDescent="0.2">
      <c r="A2632" s="1"/>
      <c r="B2632" s="36"/>
    </row>
    <row r="2633" spans="1:2" x14ac:dyDescent="0.2">
      <c r="A2633" s="1"/>
      <c r="B2633" s="36"/>
    </row>
    <row r="2634" spans="1:2" x14ac:dyDescent="0.2">
      <c r="A2634" s="1"/>
      <c r="B2634" s="36"/>
    </row>
    <row r="2635" spans="1:2" x14ac:dyDescent="0.2">
      <c r="A2635" s="1"/>
      <c r="B2635" s="36"/>
    </row>
    <row r="2636" spans="1:2" x14ac:dyDescent="0.2">
      <c r="A2636" s="1"/>
      <c r="B2636" s="36"/>
    </row>
    <row r="2637" spans="1:2" x14ac:dyDescent="0.2">
      <c r="A2637" s="1"/>
      <c r="B2637" s="36"/>
    </row>
    <row r="2638" spans="1:2" x14ac:dyDescent="0.2">
      <c r="A2638" s="1"/>
      <c r="B2638" s="36"/>
    </row>
    <row r="2639" spans="1:2" x14ac:dyDescent="0.2">
      <c r="A2639" s="1"/>
      <c r="B2639" s="36"/>
    </row>
    <row r="2640" spans="1:2" x14ac:dyDescent="0.2">
      <c r="A2640" s="1"/>
      <c r="B2640" s="36"/>
    </row>
    <row r="2641" spans="1:2" x14ac:dyDescent="0.2">
      <c r="A2641" s="1"/>
      <c r="B2641" s="36"/>
    </row>
    <row r="2642" spans="1:2" x14ac:dyDescent="0.2">
      <c r="A2642" s="1"/>
      <c r="B2642" s="36"/>
    </row>
    <row r="2643" spans="1:2" x14ac:dyDescent="0.2">
      <c r="A2643" s="1"/>
      <c r="B2643" s="36"/>
    </row>
    <row r="2644" spans="1:2" x14ac:dyDescent="0.2">
      <c r="A2644" s="1"/>
      <c r="B2644" s="36"/>
    </row>
    <row r="2645" spans="1:2" x14ac:dyDescent="0.2">
      <c r="A2645" s="1"/>
      <c r="B2645" s="36"/>
    </row>
    <row r="2646" spans="1:2" x14ac:dyDescent="0.2">
      <c r="A2646" s="1"/>
      <c r="B2646" s="36"/>
    </row>
    <row r="2647" spans="1:2" x14ac:dyDescent="0.2">
      <c r="A2647" s="1"/>
      <c r="B2647" s="36"/>
    </row>
    <row r="2648" spans="1:2" x14ac:dyDescent="0.2">
      <c r="A2648" s="1"/>
      <c r="B2648" s="36"/>
    </row>
    <row r="2649" spans="1:2" x14ac:dyDescent="0.2">
      <c r="A2649" s="1"/>
      <c r="B2649" s="36"/>
    </row>
    <row r="2650" spans="1:2" x14ac:dyDescent="0.2">
      <c r="A2650" s="1"/>
      <c r="B2650" s="36"/>
    </row>
    <row r="2651" spans="1:2" x14ac:dyDescent="0.2">
      <c r="A2651" s="1"/>
      <c r="B2651" s="36"/>
    </row>
    <row r="2652" spans="1:2" x14ac:dyDescent="0.2">
      <c r="A2652" s="1"/>
      <c r="B2652" s="36"/>
    </row>
    <row r="2653" spans="1:2" x14ac:dyDescent="0.2">
      <c r="A2653" s="1"/>
      <c r="B2653" s="36"/>
    </row>
    <row r="2654" spans="1:2" x14ac:dyDescent="0.2">
      <c r="A2654" s="1"/>
      <c r="B2654" s="36"/>
    </row>
    <row r="2655" spans="1:2" x14ac:dyDescent="0.2">
      <c r="A2655" s="1"/>
      <c r="B2655" s="36"/>
    </row>
    <row r="2656" spans="1:2" x14ac:dyDescent="0.2">
      <c r="A2656" s="1"/>
      <c r="B2656" s="36"/>
    </row>
    <row r="2657" spans="1:2" x14ac:dyDescent="0.2">
      <c r="A2657" s="1"/>
      <c r="B2657" s="36"/>
    </row>
    <row r="2658" spans="1:2" x14ac:dyDescent="0.2">
      <c r="A2658" s="1"/>
      <c r="B2658" s="36"/>
    </row>
    <row r="2659" spans="1:2" x14ac:dyDescent="0.2">
      <c r="A2659" s="1"/>
      <c r="B2659" s="36"/>
    </row>
    <row r="2660" spans="1:2" x14ac:dyDescent="0.2">
      <c r="A2660" s="1"/>
      <c r="B2660" s="36"/>
    </row>
    <row r="2661" spans="1:2" x14ac:dyDescent="0.2">
      <c r="A2661" s="1"/>
      <c r="B2661" s="36"/>
    </row>
    <row r="2662" spans="1:2" x14ac:dyDescent="0.2">
      <c r="A2662" s="1"/>
      <c r="B2662" s="36"/>
    </row>
    <row r="2663" spans="1:2" x14ac:dyDescent="0.2">
      <c r="A2663" s="1"/>
      <c r="B2663" s="36"/>
    </row>
    <row r="2664" spans="1:2" x14ac:dyDescent="0.2">
      <c r="A2664" s="1"/>
      <c r="B2664" s="36"/>
    </row>
    <row r="2665" spans="1:2" x14ac:dyDescent="0.2">
      <c r="A2665" s="1"/>
      <c r="B2665" s="36"/>
    </row>
    <row r="2666" spans="1:2" x14ac:dyDescent="0.2">
      <c r="A2666" s="1"/>
      <c r="B2666" s="36"/>
    </row>
    <row r="2667" spans="1:2" x14ac:dyDescent="0.2">
      <c r="A2667" s="1"/>
      <c r="B2667" s="36"/>
    </row>
    <row r="2668" spans="1:2" x14ac:dyDescent="0.2">
      <c r="A2668" s="1"/>
      <c r="B2668" s="36"/>
    </row>
    <row r="2669" spans="1:2" x14ac:dyDescent="0.2">
      <c r="A2669" s="1"/>
      <c r="B2669" s="36"/>
    </row>
    <row r="2670" spans="1:2" x14ac:dyDescent="0.2">
      <c r="A2670" s="1"/>
      <c r="B2670" s="36"/>
    </row>
    <row r="2671" spans="1:2" x14ac:dyDescent="0.2">
      <c r="A2671" s="1"/>
      <c r="B2671" s="36"/>
    </row>
    <row r="2672" spans="1:2" x14ac:dyDescent="0.2">
      <c r="A2672" s="1"/>
      <c r="B2672" s="36"/>
    </row>
    <row r="2673" spans="1:2" x14ac:dyDescent="0.2">
      <c r="A2673" s="1"/>
      <c r="B2673" s="36"/>
    </row>
    <row r="2674" spans="1:2" x14ac:dyDescent="0.2">
      <c r="A2674" s="1"/>
      <c r="B2674" s="36"/>
    </row>
    <row r="2675" spans="1:2" x14ac:dyDescent="0.2">
      <c r="A2675" s="1"/>
      <c r="B2675" s="36"/>
    </row>
    <row r="2676" spans="1:2" x14ac:dyDescent="0.2">
      <c r="A2676" s="1"/>
      <c r="B2676" s="36"/>
    </row>
    <row r="2677" spans="1:2" x14ac:dyDescent="0.2">
      <c r="A2677" s="1"/>
      <c r="B2677" s="36"/>
    </row>
    <row r="2678" spans="1:2" x14ac:dyDescent="0.2">
      <c r="A2678" s="1"/>
      <c r="B2678" s="36"/>
    </row>
    <row r="2679" spans="1:2" x14ac:dyDescent="0.2">
      <c r="A2679" s="1"/>
      <c r="B2679" s="36"/>
    </row>
    <row r="2680" spans="1:2" x14ac:dyDescent="0.2">
      <c r="A2680" s="1"/>
      <c r="B2680" s="36"/>
    </row>
    <row r="2681" spans="1:2" x14ac:dyDescent="0.2">
      <c r="A2681" s="1"/>
      <c r="B2681" s="36"/>
    </row>
    <row r="2682" spans="1:2" x14ac:dyDescent="0.2">
      <c r="A2682" s="1"/>
      <c r="B2682" s="36"/>
    </row>
    <row r="2683" spans="1:2" x14ac:dyDescent="0.2">
      <c r="A2683" s="1"/>
      <c r="B2683" s="36"/>
    </row>
    <row r="2684" spans="1:2" x14ac:dyDescent="0.2">
      <c r="A2684" s="1"/>
      <c r="B2684" s="36"/>
    </row>
    <row r="2685" spans="1:2" x14ac:dyDescent="0.2">
      <c r="A2685" s="1"/>
      <c r="B2685" s="36"/>
    </row>
    <row r="2686" spans="1:2" x14ac:dyDescent="0.2">
      <c r="A2686" s="1"/>
      <c r="B2686" s="36"/>
    </row>
    <row r="2687" spans="1:2" x14ac:dyDescent="0.2">
      <c r="A2687" s="1"/>
      <c r="B2687" s="36"/>
    </row>
    <row r="2688" spans="1:2" x14ac:dyDescent="0.2">
      <c r="A2688" s="1"/>
      <c r="B2688" s="36"/>
    </row>
    <row r="2689" spans="1:2" x14ac:dyDescent="0.2">
      <c r="A2689" s="1"/>
      <c r="B2689" s="36"/>
    </row>
    <row r="2690" spans="1:2" x14ac:dyDescent="0.2">
      <c r="A2690" s="1"/>
      <c r="B2690" s="36"/>
    </row>
    <row r="2691" spans="1:2" x14ac:dyDescent="0.2">
      <c r="A2691" s="1"/>
      <c r="B2691" s="36"/>
    </row>
    <row r="2692" spans="1:2" x14ac:dyDescent="0.2">
      <c r="A2692" s="1"/>
      <c r="B2692" s="36"/>
    </row>
    <row r="2693" spans="1:2" x14ac:dyDescent="0.2">
      <c r="A2693" s="1"/>
      <c r="B2693" s="36"/>
    </row>
    <row r="2694" spans="1:2" x14ac:dyDescent="0.2">
      <c r="A2694" s="1"/>
      <c r="B2694" s="36"/>
    </row>
    <row r="2695" spans="1:2" x14ac:dyDescent="0.2">
      <c r="A2695" s="1"/>
      <c r="B2695" s="36"/>
    </row>
    <row r="2696" spans="1:2" x14ac:dyDescent="0.2">
      <c r="A2696" s="1"/>
      <c r="B2696" s="36"/>
    </row>
    <row r="2697" spans="1:2" x14ac:dyDescent="0.2">
      <c r="A2697" s="1"/>
      <c r="B2697" s="36"/>
    </row>
    <row r="2698" spans="1:2" x14ac:dyDescent="0.2">
      <c r="A2698" s="1"/>
      <c r="B2698" s="36"/>
    </row>
  </sheetData>
  <sheetProtection algorithmName="SHA-512" hashValue="Y6eSYwgURm6tduLvMFbr0KmR7XbNl0KMEr+F0ocxyi1RMZNz/7lmeFSOmGP5skQrdW1hJm+GEnhfW5avsZXxNw==" saltValue="b+KD/sZMRPuX9xHmsw9VPQ==" spinCount="100000" sheet="1" objects="1" scenarios="1"/>
  <dataConsolidate/>
  <customSheetViews>
    <customSheetView guid="{FD0AFB41-F344-11D7-B106-0008C7076B3B}" scale="60" showPageBreaks="1" printArea="1" view="pageBreakPreview" showRuler="0" topLeftCell="D369">
      <selection activeCell="C384" sqref="C384:J384"/>
      <rowBreaks count="11" manualBreakCount="11">
        <brk id="45" max="21" man="1"/>
        <brk id="81" max="21" man="1"/>
        <brk id="110" max="21" man="1"/>
        <brk id="143" max="21" man="1"/>
        <brk id="184" max="21" man="1"/>
        <brk id="215" max="21" man="1"/>
        <brk id="251" max="21" man="1"/>
        <brk id="291" max="21" man="1"/>
        <brk id="344" max="21" man="1"/>
        <brk id="346" max="21" man="1"/>
        <brk id="381" max="21" man="1"/>
      </rowBreaks>
      <pageMargins left="0.35433070866141736" right="0.35433070866141736" top="0.46" bottom="0.45" header="0.39370078740157483" footer="0.27559055118110237"/>
      <printOptions horizontalCentered="1"/>
      <pageSetup paperSize="9" scale="40" orientation="landscape" horizontalDpi="4294967293" verticalDpi="300" r:id="rId1"/>
      <headerFooter alignWithMargins="0">
        <oddFooter>&amp;L&amp;F
01-07-2003/Rev.2/QMKS/DMDJF&amp;R&amp;"Arial,Vet"&amp;16BMC-09</oddFooter>
      </headerFooter>
    </customSheetView>
  </customSheetViews>
  <mergeCells count="2793">
    <mergeCell ref="D373:E373"/>
    <mergeCell ref="F373:G373"/>
    <mergeCell ref="H373:I373"/>
    <mergeCell ref="J373:K373"/>
    <mergeCell ref="L373:M373"/>
    <mergeCell ref="N373:O373"/>
    <mergeCell ref="P373:Q373"/>
    <mergeCell ref="R373:S373"/>
    <mergeCell ref="D370:E370"/>
    <mergeCell ref="F370:G370"/>
    <mergeCell ref="H370:I370"/>
    <mergeCell ref="J370:K370"/>
    <mergeCell ref="L370:M370"/>
    <mergeCell ref="N370:O370"/>
    <mergeCell ref="P370:Q370"/>
    <mergeCell ref="R370:S370"/>
    <mergeCell ref="D371:E371"/>
    <mergeCell ref="F371:G371"/>
    <mergeCell ref="H371:I371"/>
    <mergeCell ref="J371:K371"/>
    <mergeCell ref="L371:M371"/>
    <mergeCell ref="N371:O371"/>
    <mergeCell ref="P371:Q371"/>
    <mergeCell ref="R371:S371"/>
    <mergeCell ref="D372:V372"/>
    <mergeCell ref="L367:M367"/>
    <mergeCell ref="N367:O367"/>
    <mergeCell ref="P367:Q367"/>
    <mergeCell ref="R367:S367"/>
    <mergeCell ref="D368:E368"/>
    <mergeCell ref="F368:G368"/>
    <mergeCell ref="H368:I368"/>
    <mergeCell ref="J368:K368"/>
    <mergeCell ref="L368:M368"/>
    <mergeCell ref="N368:O368"/>
    <mergeCell ref="P368:Q368"/>
    <mergeCell ref="R368:S368"/>
    <mergeCell ref="D369:E369"/>
    <mergeCell ref="F369:G369"/>
    <mergeCell ref="H369:I369"/>
    <mergeCell ref="J369:K369"/>
    <mergeCell ref="L369:M369"/>
    <mergeCell ref="N369:O369"/>
    <mergeCell ref="P369:Q369"/>
    <mergeCell ref="R369:S369"/>
    <mergeCell ref="D201:E201"/>
    <mergeCell ref="F201:G201"/>
    <mergeCell ref="H201:I201"/>
    <mergeCell ref="J201:K201"/>
    <mergeCell ref="L201:M201"/>
    <mergeCell ref="N201:O201"/>
    <mergeCell ref="P201:Q201"/>
    <mergeCell ref="R201:S201"/>
    <mergeCell ref="D202:E202"/>
    <mergeCell ref="F202:G202"/>
    <mergeCell ref="H202:I202"/>
    <mergeCell ref="J202:K202"/>
    <mergeCell ref="L202:M202"/>
    <mergeCell ref="N202:O202"/>
    <mergeCell ref="P202:Q202"/>
    <mergeCell ref="R202:S202"/>
    <mergeCell ref="D203:E203"/>
    <mergeCell ref="F203:G203"/>
    <mergeCell ref="H203:I203"/>
    <mergeCell ref="J203:K203"/>
    <mergeCell ref="L203:M203"/>
    <mergeCell ref="N203:O203"/>
    <mergeCell ref="P203:Q203"/>
    <mergeCell ref="R203:S203"/>
    <mergeCell ref="D204:E204"/>
    <mergeCell ref="F204:G204"/>
    <mergeCell ref="H204:I204"/>
    <mergeCell ref="J204:K204"/>
    <mergeCell ref="L204:M204"/>
    <mergeCell ref="N204:O204"/>
    <mergeCell ref="P204:Q204"/>
    <mergeCell ref="R204:S204"/>
    <mergeCell ref="D205:T205"/>
    <mergeCell ref="D206:E206"/>
    <mergeCell ref="F206:V206"/>
    <mergeCell ref="D390:E390"/>
    <mergeCell ref="F390:G390"/>
    <mergeCell ref="H390:I390"/>
    <mergeCell ref="J390:K390"/>
    <mergeCell ref="L390:M390"/>
    <mergeCell ref="N390:O390"/>
    <mergeCell ref="P390:Q390"/>
    <mergeCell ref="R390:S390"/>
    <mergeCell ref="D386:V386"/>
    <mergeCell ref="D387:E387"/>
    <mergeCell ref="F387:G387"/>
    <mergeCell ref="H387:I387"/>
    <mergeCell ref="J387:K387"/>
    <mergeCell ref="L387:M387"/>
    <mergeCell ref="N387:O387"/>
    <mergeCell ref="P387:Q387"/>
    <mergeCell ref="R387:S387"/>
    <mergeCell ref="D366:V366"/>
    <mergeCell ref="D367:E367"/>
    <mergeCell ref="F367:G367"/>
    <mergeCell ref="H367:I367"/>
    <mergeCell ref="N384:O384"/>
    <mergeCell ref="P384:Q384"/>
    <mergeCell ref="R384:S384"/>
    <mergeCell ref="D385:E385"/>
    <mergeCell ref="F385:G385"/>
    <mergeCell ref="H385:I385"/>
    <mergeCell ref="J385:K385"/>
    <mergeCell ref="L385:M385"/>
    <mergeCell ref="N385:O385"/>
    <mergeCell ref="D394:E394"/>
    <mergeCell ref="F394:G394"/>
    <mergeCell ref="H394:I394"/>
    <mergeCell ref="J394:K394"/>
    <mergeCell ref="L394:M394"/>
    <mergeCell ref="N394:O394"/>
    <mergeCell ref="P394:Q394"/>
    <mergeCell ref="R394:S394"/>
    <mergeCell ref="D391:E391"/>
    <mergeCell ref="F391:G391"/>
    <mergeCell ref="H391:I391"/>
    <mergeCell ref="J391:K391"/>
    <mergeCell ref="L391:M391"/>
    <mergeCell ref="N391:O391"/>
    <mergeCell ref="P391:Q391"/>
    <mergeCell ref="R391:S391"/>
    <mergeCell ref="D392:V392"/>
    <mergeCell ref="D393:E393"/>
    <mergeCell ref="F393:G393"/>
    <mergeCell ref="H393:I393"/>
    <mergeCell ref="N226:O226"/>
    <mergeCell ref="P226:Q226"/>
    <mergeCell ref="R226:S226"/>
    <mergeCell ref="D439:E439"/>
    <mergeCell ref="F439:G439"/>
    <mergeCell ref="D425:E425"/>
    <mergeCell ref="D227:E227"/>
    <mergeCell ref="F227:G227"/>
    <mergeCell ref="H227:I227"/>
    <mergeCell ref="L388:M388"/>
    <mergeCell ref="N388:O388"/>
    <mergeCell ref="P388:Q388"/>
    <mergeCell ref="R388:S388"/>
    <mergeCell ref="D389:E389"/>
    <mergeCell ref="F389:G389"/>
    <mergeCell ref="H389:I389"/>
    <mergeCell ref="J389:K389"/>
    <mergeCell ref="L389:M389"/>
    <mergeCell ref="N389:O389"/>
    <mergeCell ref="P389:Q389"/>
    <mergeCell ref="R389:S389"/>
    <mergeCell ref="H383:I383"/>
    <mergeCell ref="J383:K383"/>
    <mergeCell ref="L383:M383"/>
    <mergeCell ref="N383:O383"/>
    <mergeCell ref="P383:Q383"/>
    <mergeCell ref="R383:S383"/>
    <mergeCell ref="D384:E384"/>
    <mergeCell ref="F384:G384"/>
    <mergeCell ref="H384:I384"/>
    <mergeCell ref="J384:K384"/>
    <mergeCell ref="L384:M384"/>
    <mergeCell ref="H399:I399"/>
    <mergeCell ref="J399:K399"/>
    <mergeCell ref="L399:M399"/>
    <mergeCell ref="N399:O399"/>
    <mergeCell ref="P399:Q399"/>
    <mergeCell ref="R399:S399"/>
    <mergeCell ref="P385:Q385"/>
    <mergeCell ref="R385:S385"/>
    <mergeCell ref="D552:E552"/>
    <mergeCell ref="F552:G552"/>
    <mergeCell ref="H552:I552"/>
    <mergeCell ref="J552:K552"/>
    <mergeCell ref="L552:M552"/>
    <mergeCell ref="N552:O552"/>
    <mergeCell ref="P552:Q552"/>
    <mergeCell ref="R552:S552"/>
    <mergeCell ref="J393:K393"/>
    <mergeCell ref="L393:M393"/>
    <mergeCell ref="N393:O393"/>
    <mergeCell ref="P393:Q393"/>
    <mergeCell ref="R393:S393"/>
    <mergeCell ref="D388:E388"/>
    <mergeCell ref="F388:G388"/>
    <mergeCell ref="H388:I388"/>
    <mergeCell ref="J388:K388"/>
    <mergeCell ref="D548:E548"/>
    <mergeCell ref="F548:G548"/>
    <mergeCell ref="H548:I548"/>
    <mergeCell ref="J548:K548"/>
    <mergeCell ref="L548:M548"/>
    <mergeCell ref="N548:O548"/>
    <mergeCell ref="P548:Q548"/>
    <mergeCell ref="J227:K227"/>
    <mergeCell ref="L227:M227"/>
    <mergeCell ref="N227:O227"/>
    <mergeCell ref="P227:Q227"/>
    <mergeCell ref="R227:S227"/>
    <mergeCell ref="D224:E224"/>
    <mergeCell ref="F224:G224"/>
    <mergeCell ref="H224:I224"/>
    <mergeCell ref="J224:K224"/>
    <mergeCell ref="L224:M224"/>
    <mergeCell ref="N224:O224"/>
    <mergeCell ref="P224:Q224"/>
    <mergeCell ref="R224:S224"/>
    <mergeCell ref="D374:T374"/>
    <mergeCell ref="D375:E375"/>
    <mergeCell ref="F375:V375"/>
    <mergeCell ref="H398:I398"/>
    <mergeCell ref="J398:K398"/>
    <mergeCell ref="L398:M398"/>
    <mergeCell ref="N398:O398"/>
    <mergeCell ref="P398:Q398"/>
    <mergeCell ref="R398:S398"/>
    <mergeCell ref="J225:K225"/>
    <mergeCell ref="L225:M225"/>
    <mergeCell ref="N225:O225"/>
    <mergeCell ref="P225:Q225"/>
    <mergeCell ref="R225:S225"/>
    <mergeCell ref="D226:E226"/>
    <mergeCell ref="F226:G226"/>
    <mergeCell ref="H226:I226"/>
    <mergeCell ref="J226:K226"/>
    <mergeCell ref="L226:M226"/>
    <mergeCell ref="R548:S548"/>
    <mergeCell ref="L439:M439"/>
    <mergeCell ref="N439:O439"/>
    <mergeCell ref="P439:Q439"/>
    <mergeCell ref="R439:S439"/>
    <mergeCell ref="D437:E437"/>
    <mergeCell ref="F437:G437"/>
    <mergeCell ref="H437:I437"/>
    <mergeCell ref="J437:K437"/>
    <mergeCell ref="D382:V382"/>
    <mergeCell ref="D383:E383"/>
    <mergeCell ref="F383:G383"/>
    <mergeCell ref="D402:T402"/>
    <mergeCell ref="D403:E403"/>
    <mergeCell ref="F403:V403"/>
    <mergeCell ref="L437:M437"/>
    <mergeCell ref="N437:O437"/>
    <mergeCell ref="D431:E431"/>
    <mergeCell ref="F431:G431"/>
    <mergeCell ref="D434:E434"/>
    <mergeCell ref="F434:V434"/>
    <mergeCell ref="D398:E398"/>
    <mergeCell ref="F398:G398"/>
    <mergeCell ref="H424:I424"/>
    <mergeCell ref="J484:K484"/>
    <mergeCell ref="H431:I431"/>
    <mergeCell ref="J431:K431"/>
    <mergeCell ref="L431:M431"/>
    <mergeCell ref="D399:E399"/>
    <mergeCell ref="F399:G399"/>
    <mergeCell ref="N490:O490"/>
    <mergeCell ref="D485:E485"/>
    <mergeCell ref="F220:G220"/>
    <mergeCell ref="H220:I220"/>
    <mergeCell ref="J220:K220"/>
    <mergeCell ref="L220:M220"/>
    <mergeCell ref="N220:O220"/>
    <mergeCell ref="P220:Q220"/>
    <mergeCell ref="R220:S220"/>
    <mergeCell ref="D225:E225"/>
    <mergeCell ref="F225:G225"/>
    <mergeCell ref="H225:I225"/>
    <mergeCell ref="D222:E222"/>
    <mergeCell ref="F222:G222"/>
    <mergeCell ref="H222:I222"/>
    <mergeCell ref="J222:K222"/>
    <mergeCell ref="L222:M222"/>
    <mergeCell ref="N222:O222"/>
    <mergeCell ref="P222:Q222"/>
    <mergeCell ref="R222:S222"/>
    <mergeCell ref="D223:E223"/>
    <mergeCell ref="F223:G223"/>
    <mergeCell ref="H223:I223"/>
    <mergeCell ref="J223:K223"/>
    <mergeCell ref="L223:M223"/>
    <mergeCell ref="N223:O223"/>
    <mergeCell ref="P223:Q223"/>
    <mergeCell ref="R223:S223"/>
    <mergeCell ref="D380:E380"/>
    <mergeCell ref="F380:V380"/>
    <mergeCell ref="P377:Q377"/>
    <mergeCell ref="R377:S377"/>
    <mergeCell ref="P378:Q378"/>
    <mergeCell ref="H209:I209"/>
    <mergeCell ref="J209:K209"/>
    <mergeCell ref="L209:M209"/>
    <mergeCell ref="N209:O209"/>
    <mergeCell ref="P209:Q209"/>
    <mergeCell ref="R209:S209"/>
    <mergeCell ref="D210:E210"/>
    <mergeCell ref="F210:G210"/>
    <mergeCell ref="H210:I210"/>
    <mergeCell ref="J210:K210"/>
    <mergeCell ref="L210:M210"/>
    <mergeCell ref="N210:O210"/>
    <mergeCell ref="P210:Q210"/>
    <mergeCell ref="D216:E216"/>
    <mergeCell ref="F216:G216"/>
    <mergeCell ref="H216:I216"/>
    <mergeCell ref="J216:K216"/>
    <mergeCell ref="L216:M216"/>
    <mergeCell ref="N216:O216"/>
    <mergeCell ref="P216:Q216"/>
    <mergeCell ref="R216:S216"/>
    <mergeCell ref="D213:V213"/>
    <mergeCell ref="D214:V214"/>
    <mergeCell ref="D215:E215"/>
    <mergeCell ref="J211:K211"/>
    <mergeCell ref="L211:M211"/>
    <mergeCell ref="N211:O211"/>
    <mergeCell ref="J423:K423"/>
    <mergeCell ref="J426:K426"/>
    <mergeCell ref="J401:K401"/>
    <mergeCell ref="L401:M401"/>
    <mergeCell ref="N401:O401"/>
    <mergeCell ref="P401:Q401"/>
    <mergeCell ref="R401:S401"/>
    <mergeCell ref="F422:G422"/>
    <mergeCell ref="H422:I422"/>
    <mergeCell ref="H426:I426"/>
    <mergeCell ref="F426:G426"/>
    <mergeCell ref="D420:E420"/>
    <mergeCell ref="L424:M424"/>
    <mergeCell ref="D418:E418"/>
    <mergeCell ref="J418:K418"/>
    <mergeCell ref="R418:S418"/>
    <mergeCell ref="D422:E422"/>
    <mergeCell ref="L422:M422"/>
    <mergeCell ref="P418:Q418"/>
    <mergeCell ref="P422:Q422"/>
    <mergeCell ref="F420:V420"/>
    <mergeCell ref="D426:E426"/>
    <mergeCell ref="D379:T379"/>
    <mergeCell ref="H378:I378"/>
    <mergeCell ref="J378:K378"/>
    <mergeCell ref="L378:M378"/>
    <mergeCell ref="N378:O378"/>
    <mergeCell ref="D378:E378"/>
    <mergeCell ref="D343:V343"/>
    <mergeCell ref="D344:E344"/>
    <mergeCell ref="F344:G344"/>
    <mergeCell ref="H344:I344"/>
    <mergeCell ref="J344:K344"/>
    <mergeCell ref="L344:M344"/>
    <mergeCell ref="N344:O344"/>
    <mergeCell ref="P344:Q344"/>
    <mergeCell ref="R344:S344"/>
    <mergeCell ref="D345:T345"/>
    <mergeCell ref="D346:E346"/>
    <mergeCell ref="F346:V346"/>
    <mergeCell ref="D364:E364"/>
    <mergeCell ref="N360:O360"/>
    <mergeCell ref="N362:O362"/>
    <mergeCell ref="H361:I361"/>
    <mergeCell ref="L362:M362"/>
    <mergeCell ref="J361:K361"/>
    <mergeCell ref="N361:O361"/>
    <mergeCell ref="L360:M360"/>
    <mergeCell ref="P361:Q361"/>
    <mergeCell ref="J360:K360"/>
    <mergeCell ref="P360:Q360"/>
    <mergeCell ref="L361:M361"/>
    <mergeCell ref="R360:S360"/>
    <mergeCell ref="J367:K367"/>
    <mergeCell ref="J338:K338"/>
    <mergeCell ref="L338:M338"/>
    <mergeCell ref="N338:O338"/>
    <mergeCell ref="P338:Q338"/>
    <mergeCell ref="R338:S338"/>
    <mergeCell ref="T338:V342"/>
    <mergeCell ref="D339:E339"/>
    <mergeCell ref="F339:G339"/>
    <mergeCell ref="H339:I339"/>
    <mergeCell ref="J339:K339"/>
    <mergeCell ref="L339:M339"/>
    <mergeCell ref="N339:O339"/>
    <mergeCell ref="P339:Q339"/>
    <mergeCell ref="R339:S339"/>
    <mergeCell ref="D340:E340"/>
    <mergeCell ref="F340:G340"/>
    <mergeCell ref="H340:I340"/>
    <mergeCell ref="J340:K340"/>
    <mergeCell ref="L340:M340"/>
    <mergeCell ref="N340:O340"/>
    <mergeCell ref="P340:Q340"/>
    <mergeCell ref="R340:S340"/>
    <mergeCell ref="D341:S341"/>
    <mergeCell ref="D342:S342"/>
    <mergeCell ref="L333:M333"/>
    <mergeCell ref="N333:O333"/>
    <mergeCell ref="P333:Q333"/>
    <mergeCell ref="R333:S333"/>
    <mergeCell ref="F350:G350"/>
    <mergeCell ref="D334:E334"/>
    <mergeCell ref="F334:G334"/>
    <mergeCell ref="H334:I334"/>
    <mergeCell ref="J334:K334"/>
    <mergeCell ref="L334:M334"/>
    <mergeCell ref="N334:O334"/>
    <mergeCell ref="P334:Q334"/>
    <mergeCell ref="R334:S334"/>
    <mergeCell ref="D335:S335"/>
    <mergeCell ref="D336:E336"/>
    <mergeCell ref="F336:G336"/>
    <mergeCell ref="H336:I336"/>
    <mergeCell ref="J336:K336"/>
    <mergeCell ref="L336:M336"/>
    <mergeCell ref="N336:O336"/>
    <mergeCell ref="P336:Q336"/>
    <mergeCell ref="R336:S336"/>
    <mergeCell ref="H350:I350"/>
    <mergeCell ref="J350:K350"/>
    <mergeCell ref="R350:S350"/>
    <mergeCell ref="D337:V337"/>
    <mergeCell ref="D338:E338"/>
    <mergeCell ref="F338:G338"/>
    <mergeCell ref="D348:V348"/>
    <mergeCell ref="D349:V349"/>
    <mergeCell ref="D350:E350"/>
    <mergeCell ref="H338:I338"/>
    <mergeCell ref="D329:E329"/>
    <mergeCell ref="P329:Q329"/>
    <mergeCell ref="R329:S329"/>
    <mergeCell ref="T329:V335"/>
    <mergeCell ref="D330:E330"/>
    <mergeCell ref="F330:G330"/>
    <mergeCell ref="H330:I330"/>
    <mergeCell ref="J330:K330"/>
    <mergeCell ref="L330:M330"/>
    <mergeCell ref="N330:O330"/>
    <mergeCell ref="P330:Q330"/>
    <mergeCell ref="R330:S330"/>
    <mergeCell ref="D331:E331"/>
    <mergeCell ref="F331:G331"/>
    <mergeCell ref="H331:I331"/>
    <mergeCell ref="J331:K331"/>
    <mergeCell ref="L331:M331"/>
    <mergeCell ref="N331:O331"/>
    <mergeCell ref="P331:Q331"/>
    <mergeCell ref="R331:S331"/>
    <mergeCell ref="D332:E332"/>
    <mergeCell ref="F332:G332"/>
    <mergeCell ref="H332:I332"/>
    <mergeCell ref="J332:K332"/>
    <mergeCell ref="L332:M332"/>
    <mergeCell ref="N332:O332"/>
    <mergeCell ref="P332:Q332"/>
    <mergeCell ref="R332:S332"/>
    <mergeCell ref="D333:E333"/>
    <mergeCell ref="F333:G333"/>
    <mergeCell ref="H333:I333"/>
    <mergeCell ref="J333:K333"/>
    <mergeCell ref="R324:S324"/>
    <mergeCell ref="P325:Q325"/>
    <mergeCell ref="D326:S326"/>
    <mergeCell ref="L318:M318"/>
    <mergeCell ref="L321:M321"/>
    <mergeCell ref="L324:M324"/>
    <mergeCell ref="N324:O324"/>
    <mergeCell ref="F323:G323"/>
    <mergeCell ref="F322:G322"/>
    <mergeCell ref="F321:G321"/>
    <mergeCell ref="P321:Q321"/>
    <mergeCell ref="F320:G320"/>
    <mergeCell ref="R320:S320"/>
    <mergeCell ref="D327:E327"/>
    <mergeCell ref="F327:G327"/>
    <mergeCell ref="P327:Q327"/>
    <mergeCell ref="D328:V328"/>
    <mergeCell ref="D318:E318"/>
    <mergeCell ref="N327:O327"/>
    <mergeCell ref="H327:I327"/>
    <mergeCell ref="J327:K327"/>
    <mergeCell ref="P313:Q313"/>
    <mergeCell ref="P314:Q314"/>
    <mergeCell ref="H315:I315"/>
    <mergeCell ref="P315:Q315"/>
    <mergeCell ref="H314:I314"/>
    <mergeCell ref="J314:K314"/>
    <mergeCell ref="R313:S313"/>
    <mergeCell ref="R314:S314"/>
    <mergeCell ref="L315:M315"/>
    <mergeCell ref="D313:E313"/>
    <mergeCell ref="J313:K313"/>
    <mergeCell ref="F313:G313"/>
    <mergeCell ref="F314:G314"/>
    <mergeCell ref="D316:S316"/>
    <mergeCell ref="D317:V317"/>
    <mergeCell ref="D319:V319"/>
    <mergeCell ref="H320:I320"/>
    <mergeCell ref="N320:O320"/>
    <mergeCell ref="T320:V326"/>
    <mergeCell ref="R321:S321"/>
    <mergeCell ref="D322:E322"/>
    <mergeCell ref="H322:I322"/>
    <mergeCell ref="J322:K322"/>
    <mergeCell ref="L322:M322"/>
    <mergeCell ref="N322:O322"/>
    <mergeCell ref="P322:Q322"/>
    <mergeCell ref="D323:E323"/>
    <mergeCell ref="P323:Q323"/>
    <mergeCell ref="R323:S323"/>
    <mergeCell ref="D324:E324"/>
    <mergeCell ref="J324:K324"/>
    <mergeCell ref="P324:Q324"/>
    <mergeCell ref="P310:Q310"/>
    <mergeCell ref="R310:S310"/>
    <mergeCell ref="D311:E311"/>
    <mergeCell ref="F311:G311"/>
    <mergeCell ref="H311:I311"/>
    <mergeCell ref="J311:K311"/>
    <mergeCell ref="L311:M311"/>
    <mergeCell ref="N311:O311"/>
    <mergeCell ref="P311:Q311"/>
    <mergeCell ref="R311:S311"/>
    <mergeCell ref="D312:E312"/>
    <mergeCell ref="F312:G312"/>
    <mergeCell ref="H312:I312"/>
    <mergeCell ref="J312:K312"/>
    <mergeCell ref="L312:M312"/>
    <mergeCell ref="N312:O312"/>
    <mergeCell ref="P312:Q312"/>
    <mergeCell ref="R312:S312"/>
    <mergeCell ref="H302:I302"/>
    <mergeCell ref="D302:E302"/>
    <mergeCell ref="D301:E301"/>
    <mergeCell ref="H301:I301"/>
    <mergeCell ref="D305:E305"/>
    <mergeCell ref="F305:G305"/>
    <mergeCell ref="H305:I305"/>
    <mergeCell ref="J305:K305"/>
    <mergeCell ref="L305:M305"/>
    <mergeCell ref="N305:O305"/>
    <mergeCell ref="P305:Q305"/>
    <mergeCell ref="R305:S305"/>
    <mergeCell ref="N302:O302"/>
    <mergeCell ref="R302:S302"/>
    <mergeCell ref="D306:V306"/>
    <mergeCell ref="F307:G307"/>
    <mergeCell ref="T307:V316"/>
    <mergeCell ref="L308:M308"/>
    <mergeCell ref="D309:E309"/>
    <mergeCell ref="F309:G309"/>
    <mergeCell ref="H309:I309"/>
    <mergeCell ref="J309:K309"/>
    <mergeCell ref="L309:M309"/>
    <mergeCell ref="N309:O309"/>
    <mergeCell ref="P309:Q309"/>
    <mergeCell ref="R309:S309"/>
    <mergeCell ref="D310:E310"/>
    <mergeCell ref="F310:G310"/>
    <mergeCell ref="H310:I310"/>
    <mergeCell ref="J310:K310"/>
    <mergeCell ref="L310:M310"/>
    <mergeCell ref="N310:O310"/>
    <mergeCell ref="R299:S299"/>
    <mergeCell ref="P298:Q298"/>
    <mergeCell ref="R298:S298"/>
    <mergeCell ref="L293:M293"/>
    <mergeCell ref="N295:O295"/>
    <mergeCell ref="P295:Q295"/>
    <mergeCell ref="R295:S295"/>
    <mergeCell ref="T295:V304"/>
    <mergeCell ref="J298:K298"/>
    <mergeCell ref="L298:M298"/>
    <mergeCell ref="N298:O298"/>
    <mergeCell ref="D300:E300"/>
    <mergeCell ref="F300:G300"/>
    <mergeCell ref="H300:I300"/>
    <mergeCell ref="J300:K300"/>
    <mergeCell ref="L300:M300"/>
    <mergeCell ref="N300:O300"/>
    <mergeCell ref="P300:Q300"/>
    <mergeCell ref="R300:S300"/>
    <mergeCell ref="H298:I298"/>
    <mergeCell ref="J301:K301"/>
    <mergeCell ref="R301:S301"/>
    <mergeCell ref="L302:M302"/>
    <mergeCell ref="D303:E303"/>
    <mergeCell ref="F303:G303"/>
    <mergeCell ref="H303:I303"/>
    <mergeCell ref="J303:K303"/>
    <mergeCell ref="L303:M303"/>
    <mergeCell ref="N303:O303"/>
    <mergeCell ref="P303:Q303"/>
    <mergeCell ref="R303:S303"/>
    <mergeCell ref="J302:K302"/>
    <mergeCell ref="D281:V281"/>
    <mergeCell ref="D282:E282"/>
    <mergeCell ref="F282:G282"/>
    <mergeCell ref="H282:I282"/>
    <mergeCell ref="J282:K282"/>
    <mergeCell ref="L282:M282"/>
    <mergeCell ref="N282:O282"/>
    <mergeCell ref="P282:Q282"/>
    <mergeCell ref="R282:S282"/>
    <mergeCell ref="D283:V283"/>
    <mergeCell ref="D284:V284"/>
    <mergeCell ref="L285:M285"/>
    <mergeCell ref="N285:O285"/>
    <mergeCell ref="P285:Q285"/>
    <mergeCell ref="R285:S285"/>
    <mergeCell ref="D286:V286"/>
    <mergeCell ref="H287:I287"/>
    <mergeCell ref="N287:O287"/>
    <mergeCell ref="T287:V291"/>
    <mergeCell ref="D288:E288"/>
    <mergeCell ref="F288:G288"/>
    <mergeCell ref="H288:I288"/>
    <mergeCell ref="J288:K288"/>
    <mergeCell ref="L288:M288"/>
    <mergeCell ref="N288:O288"/>
    <mergeCell ref="P288:Q288"/>
    <mergeCell ref="R288:S288"/>
    <mergeCell ref="F290:G290"/>
    <mergeCell ref="H290:I290"/>
    <mergeCell ref="R290:S290"/>
    <mergeCell ref="N291:O291"/>
    <mergeCell ref="P291:Q291"/>
    <mergeCell ref="F276:V276"/>
    <mergeCell ref="D276:E276"/>
    <mergeCell ref="L273:M273"/>
    <mergeCell ref="D278:V278"/>
    <mergeCell ref="F279:G279"/>
    <mergeCell ref="J279:K279"/>
    <mergeCell ref="L279:M279"/>
    <mergeCell ref="N279:O279"/>
    <mergeCell ref="R279:S279"/>
    <mergeCell ref="D280:E280"/>
    <mergeCell ref="F280:G280"/>
    <mergeCell ref="H280:I280"/>
    <mergeCell ref="J280:K280"/>
    <mergeCell ref="L280:M280"/>
    <mergeCell ref="N280:O280"/>
    <mergeCell ref="P280:Q280"/>
    <mergeCell ref="R280:S280"/>
    <mergeCell ref="D273:E273"/>
    <mergeCell ref="N274:O274"/>
    <mergeCell ref="P274:Q274"/>
    <mergeCell ref="L274:M274"/>
    <mergeCell ref="H279:I279"/>
    <mergeCell ref="D274:E274"/>
    <mergeCell ref="F274:G274"/>
    <mergeCell ref="R267:S267"/>
    <mergeCell ref="D268:E268"/>
    <mergeCell ref="F268:G268"/>
    <mergeCell ref="H268:I268"/>
    <mergeCell ref="J268:K268"/>
    <mergeCell ref="L268:M268"/>
    <mergeCell ref="N268:O268"/>
    <mergeCell ref="P268:Q268"/>
    <mergeCell ref="R268:S268"/>
    <mergeCell ref="D269:T269"/>
    <mergeCell ref="D270:E270"/>
    <mergeCell ref="F270:V270"/>
    <mergeCell ref="F272:G272"/>
    <mergeCell ref="H272:I272"/>
    <mergeCell ref="P272:Q272"/>
    <mergeCell ref="N273:O273"/>
    <mergeCell ref="D275:T275"/>
    <mergeCell ref="D272:E272"/>
    <mergeCell ref="R272:S272"/>
    <mergeCell ref="P77:Q77"/>
    <mergeCell ref="R77:S77"/>
    <mergeCell ref="D78:T78"/>
    <mergeCell ref="D79:E79"/>
    <mergeCell ref="F79:V79"/>
    <mergeCell ref="D231:V231"/>
    <mergeCell ref="D232:E232"/>
    <mergeCell ref="H84:I84"/>
    <mergeCell ref="J84:K84"/>
    <mergeCell ref="L84:M84"/>
    <mergeCell ref="N84:O84"/>
    <mergeCell ref="P84:Q84"/>
    <mergeCell ref="D84:E84"/>
    <mergeCell ref="F84:G84"/>
    <mergeCell ref="F257:G257"/>
    <mergeCell ref="H257:I257"/>
    <mergeCell ref="F215:G215"/>
    <mergeCell ref="H215:I215"/>
    <mergeCell ref="J215:K215"/>
    <mergeCell ref="L215:M215"/>
    <mergeCell ref="D217:V217"/>
    <mergeCell ref="D221:V221"/>
    <mergeCell ref="N218:O218"/>
    <mergeCell ref="L212:M212"/>
    <mergeCell ref="N212:O212"/>
    <mergeCell ref="P212:Q212"/>
    <mergeCell ref="R212:S212"/>
    <mergeCell ref="R215:S215"/>
    <mergeCell ref="P218:Q218"/>
    <mergeCell ref="R218:S218"/>
    <mergeCell ref="D219:V219"/>
    <mergeCell ref="D220:E220"/>
    <mergeCell ref="R67:S67"/>
    <mergeCell ref="R56:S56"/>
    <mergeCell ref="D57:V57"/>
    <mergeCell ref="L73:M73"/>
    <mergeCell ref="N73:O73"/>
    <mergeCell ref="P73:Q73"/>
    <mergeCell ref="R73:S73"/>
    <mergeCell ref="D74:E74"/>
    <mergeCell ref="F74:G74"/>
    <mergeCell ref="J74:K74"/>
    <mergeCell ref="L74:M74"/>
    <mergeCell ref="N74:O74"/>
    <mergeCell ref="P74:Q74"/>
    <mergeCell ref="R74:S74"/>
    <mergeCell ref="D67:E67"/>
    <mergeCell ref="F67:G67"/>
    <mergeCell ref="H67:I67"/>
    <mergeCell ref="J67:K67"/>
    <mergeCell ref="L67:M67"/>
    <mergeCell ref="N67:O67"/>
    <mergeCell ref="F68:G68"/>
    <mergeCell ref="H68:I68"/>
    <mergeCell ref="J68:K68"/>
    <mergeCell ref="L68:M68"/>
    <mergeCell ref="F69:G69"/>
    <mergeCell ref="F400:G400"/>
    <mergeCell ref="H400:I400"/>
    <mergeCell ref="H74:I74"/>
    <mergeCell ref="F250:G250"/>
    <mergeCell ref="L250:M250"/>
    <mergeCell ref="N257:O257"/>
    <mergeCell ref="H111:I111"/>
    <mergeCell ref="P257:Q257"/>
    <mergeCell ref="D93:E93"/>
    <mergeCell ref="L329:M329"/>
    <mergeCell ref="P107:Q107"/>
    <mergeCell ref="P243:Q243"/>
    <mergeCell ref="D246:V246"/>
    <mergeCell ref="D247:V247"/>
    <mergeCell ref="R69:S69"/>
    <mergeCell ref="P68:Q68"/>
    <mergeCell ref="D70:E70"/>
    <mergeCell ref="F70:G70"/>
    <mergeCell ref="H70:I70"/>
    <mergeCell ref="J70:K70"/>
    <mergeCell ref="L70:M70"/>
    <mergeCell ref="N70:O70"/>
    <mergeCell ref="P70:Q70"/>
    <mergeCell ref="D76:E76"/>
    <mergeCell ref="J262:K262"/>
    <mergeCell ref="L262:M262"/>
    <mergeCell ref="N262:O262"/>
    <mergeCell ref="P262:Q262"/>
    <mergeCell ref="R262:S262"/>
    <mergeCell ref="D77:E77"/>
    <mergeCell ref="F77:G77"/>
    <mergeCell ref="H77:I77"/>
    <mergeCell ref="F265:G265"/>
    <mergeCell ref="H265:I265"/>
    <mergeCell ref="J265:K265"/>
    <mergeCell ref="L265:M265"/>
    <mergeCell ref="R68:S68"/>
    <mergeCell ref="D39:E39"/>
    <mergeCell ref="F39:G39"/>
    <mergeCell ref="L54:M54"/>
    <mergeCell ref="D51:E51"/>
    <mergeCell ref="N61:O61"/>
    <mergeCell ref="R40:S40"/>
    <mergeCell ref="D59:E59"/>
    <mergeCell ref="N59:O59"/>
    <mergeCell ref="L56:M56"/>
    <mergeCell ref="D37:E37"/>
    <mergeCell ref="P58:Q58"/>
    <mergeCell ref="R58:S58"/>
    <mergeCell ref="H54:I54"/>
    <mergeCell ref="J54:K54"/>
    <mergeCell ref="D50:T50"/>
    <mergeCell ref="D45:E45"/>
    <mergeCell ref="F45:G45"/>
    <mergeCell ref="H45:I45"/>
    <mergeCell ref="D68:E68"/>
    <mergeCell ref="D46:E46"/>
    <mergeCell ref="F46:G46"/>
    <mergeCell ref="H46:I46"/>
    <mergeCell ref="J46:K46"/>
    <mergeCell ref="F37:G37"/>
    <mergeCell ref="H37:I37"/>
    <mergeCell ref="J40:K40"/>
    <mergeCell ref="R49:S49"/>
    <mergeCell ref="H455:I455"/>
    <mergeCell ref="D457:E457"/>
    <mergeCell ref="N484:O484"/>
    <mergeCell ref="L456:M456"/>
    <mergeCell ref="H88:I88"/>
    <mergeCell ref="P240:Q240"/>
    <mergeCell ref="R240:S240"/>
    <mergeCell ref="J362:K362"/>
    <mergeCell ref="D361:E361"/>
    <mergeCell ref="F361:G361"/>
    <mergeCell ref="H360:I360"/>
    <mergeCell ref="D308:E308"/>
    <mergeCell ref="F325:G325"/>
    <mergeCell ref="F324:G324"/>
    <mergeCell ref="P248:Q248"/>
    <mergeCell ref="R248:S248"/>
    <mergeCell ref="D249:E249"/>
    <mergeCell ref="F249:G249"/>
    <mergeCell ref="H249:I249"/>
    <mergeCell ref="J249:K249"/>
    <mergeCell ref="L249:M249"/>
    <mergeCell ref="N249:O249"/>
    <mergeCell ref="P249:Q249"/>
    <mergeCell ref="R249:S249"/>
    <mergeCell ref="D250:E250"/>
    <mergeCell ref="D258:V258"/>
    <mergeCell ref="D259:E259"/>
    <mergeCell ref="F259:G259"/>
    <mergeCell ref="D262:E262"/>
    <mergeCell ref="F262:G262"/>
    <mergeCell ref="H262:I262"/>
    <mergeCell ref="D265:E265"/>
    <mergeCell ref="F432:G432"/>
    <mergeCell ref="H432:I432"/>
    <mergeCell ref="J432:K432"/>
    <mergeCell ref="L432:M432"/>
    <mergeCell ref="N432:O432"/>
    <mergeCell ref="P432:Q432"/>
    <mergeCell ref="N443:O443"/>
    <mergeCell ref="P443:Q443"/>
    <mergeCell ref="R443:S443"/>
    <mergeCell ref="D444:T444"/>
    <mergeCell ref="D445:E445"/>
    <mergeCell ref="F445:V445"/>
    <mergeCell ref="H448:I448"/>
    <mergeCell ref="J448:K448"/>
    <mergeCell ref="L448:M448"/>
    <mergeCell ref="N431:O431"/>
    <mergeCell ref="P431:Q431"/>
    <mergeCell ref="R437:S437"/>
    <mergeCell ref="D438:V438"/>
    <mergeCell ref="N215:O215"/>
    <mergeCell ref="P242:Q242"/>
    <mergeCell ref="D243:E243"/>
    <mergeCell ref="F243:G243"/>
    <mergeCell ref="H248:I248"/>
    <mergeCell ref="N239:O239"/>
    <mergeCell ref="N243:O243"/>
    <mergeCell ref="D492:E492"/>
    <mergeCell ref="J497:K497"/>
    <mergeCell ref="L497:M497"/>
    <mergeCell ref="N497:O497"/>
    <mergeCell ref="P497:Q497"/>
    <mergeCell ref="R497:S497"/>
    <mergeCell ref="D436:V436"/>
    <mergeCell ref="D396:E396"/>
    <mergeCell ref="C408:V408"/>
    <mergeCell ref="J410:K410"/>
    <mergeCell ref="N414:O414"/>
    <mergeCell ref="N412:O412"/>
    <mergeCell ref="P412:Q412"/>
    <mergeCell ref="J400:K400"/>
    <mergeCell ref="L400:M400"/>
    <mergeCell ref="N400:O400"/>
    <mergeCell ref="F494:V494"/>
    <mergeCell ref="F424:G424"/>
    <mergeCell ref="L425:M425"/>
    <mergeCell ref="H478:I478"/>
    <mergeCell ref="F469:G469"/>
    <mergeCell ref="J468:K468"/>
    <mergeCell ref="P463:Q463"/>
    <mergeCell ref="F457:G457"/>
    <mergeCell ref="F429:V429"/>
    <mergeCell ref="D263:E263"/>
    <mergeCell ref="F263:G263"/>
    <mergeCell ref="H263:I263"/>
    <mergeCell ref="J263:K263"/>
    <mergeCell ref="L263:M263"/>
    <mergeCell ref="N263:O263"/>
    <mergeCell ref="P263:Q263"/>
    <mergeCell ref="R263:S263"/>
    <mergeCell ref="N238:O238"/>
    <mergeCell ref="P238:Q238"/>
    <mergeCell ref="N242:O242"/>
    <mergeCell ref="H259:I259"/>
    <mergeCell ref="J259:K259"/>
    <mergeCell ref="L259:M259"/>
    <mergeCell ref="N259:O259"/>
    <mergeCell ref="P259:Q259"/>
    <mergeCell ref="R259:S259"/>
    <mergeCell ref="D260:V260"/>
    <mergeCell ref="D261:V261"/>
    <mergeCell ref="D90:E90"/>
    <mergeCell ref="J377:K377"/>
    <mergeCell ref="H377:I377"/>
    <mergeCell ref="F378:G378"/>
    <mergeCell ref="D241:E241"/>
    <mergeCell ref="F241:G241"/>
    <mergeCell ref="H241:I241"/>
    <mergeCell ref="J241:K241"/>
    <mergeCell ref="N467:O467"/>
    <mergeCell ref="D458:T458"/>
    <mergeCell ref="F465:V465"/>
    <mergeCell ref="J457:K457"/>
    <mergeCell ref="D461:E461"/>
    <mergeCell ref="H243:I243"/>
    <mergeCell ref="H362:I362"/>
    <mergeCell ref="R238:S238"/>
    <mergeCell ref="D239:E239"/>
    <mergeCell ref="F239:G239"/>
    <mergeCell ref="P241:Q241"/>
    <mergeCell ref="F232:G232"/>
    <mergeCell ref="H232:I232"/>
    <mergeCell ref="N232:O232"/>
    <mergeCell ref="P232:Q232"/>
    <mergeCell ref="R232:S232"/>
    <mergeCell ref="D264:E264"/>
    <mergeCell ref="F264:G264"/>
    <mergeCell ref="H264:I264"/>
    <mergeCell ref="J264:K264"/>
    <mergeCell ref="L264:M264"/>
    <mergeCell ref="N264:O264"/>
    <mergeCell ref="P264:Q264"/>
    <mergeCell ref="R264:S264"/>
    <mergeCell ref="L241:M241"/>
    <mergeCell ref="N241:O241"/>
    <mergeCell ref="N321:O321"/>
    <mergeCell ref="P476:Q476"/>
    <mergeCell ref="R475:S475"/>
    <mergeCell ref="J471:K471"/>
    <mergeCell ref="N471:O471"/>
    <mergeCell ref="P457:Q457"/>
    <mergeCell ref="D456:E456"/>
    <mergeCell ref="N483:O483"/>
    <mergeCell ref="P455:Q455"/>
    <mergeCell ref="D455:E455"/>
    <mergeCell ref="R455:S455"/>
    <mergeCell ref="J454:K454"/>
    <mergeCell ref="P454:Q454"/>
    <mergeCell ref="N455:O455"/>
    <mergeCell ref="J469:K469"/>
    <mergeCell ref="D467:E467"/>
    <mergeCell ref="N457:O457"/>
    <mergeCell ref="R463:S463"/>
    <mergeCell ref="L468:M468"/>
    <mergeCell ref="H468:I468"/>
    <mergeCell ref="H461:I461"/>
    <mergeCell ref="D464:T464"/>
    <mergeCell ref="R467:S467"/>
    <mergeCell ref="F467:G467"/>
    <mergeCell ref="H423:I423"/>
    <mergeCell ref="H425:I425"/>
    <mergeCell ref="F425:G425"/>
    <mergeCell ref="L467:M467"/>
    <mergeCell ref="F396:V396"/>
    <mergeCell ref="L377:M377"/>
    <mergeCell ref="C545:V545"/>
    <mergeCell ref="P477:Q477"/>
    <mergeCell ref="J478:K478"/>
    <mergeCell ref="F491:G491"/>
    <mergeCell ref="N491:O491"/>
    <mergeCell ref="L489:M489"/>
    <mergeCell ref="P490:Q490"/>
    <mergeCell ref="N485:O485"/>
    <mergeCell ref="D454:E454"/>
    <mergeCell ref="F454:G454"/>
    <mergeCell ref="R454:S454"/>
    <mergeCell ref="L491:M491"/>
    <mergeCell ref="L490:M490"/>
    <mergeCell ref="R491:S491"/>
    <mergeCell ref="L485:M485"/>
    <mergeCell ref="D487:E487"/>
    <mergeCell ref="R489:S489"/>
    <mergeCell ref="H492:I492"/>
    <mergeCell ref="D493:T493"/>
    <mergeCell ref="D494:E494"/>
    <mergeCell ref="C495:V495"/>
    <mergeCell ref="J467:K467"/>
    <mergeCell ref="L475:M475"/>
    <mergeCell ref="P468:Q468"/>
    <mergeCell ref="P489:Q489"/>
    <mergeCell ref="F487:V487"/>
    <mergeCell ref="F482:G482"/>
    <mergeCell ref="R477:S477"/>
    <mergeCell ref="R468:S468"/>
    <mergeCell ref="P467:Q467"/>
    <mergeCell ref="P461:Q461"/>
    <mergeCell ref="L457:M457"/>
    <mergeCell ref="J248:K248"/>
    <mergeCell ref="L248:M248"/>
    <mergeCell ref="N248:O248"/>
    <mergeCell ref="D251:V251"/>
    <mergeCell ref="D252:E252"/>
    <mergeCell ref="F252:G252"/>
    <mergeCell ref="H252:I252"/>
    <mergeCell ref="P302:Q302"/>
    <mergeCell ref="N265:O265"/>
    <mergeCell ref="P265:Q265"/>
    <mergeCell ref="R265:S265"/>
    <mergeCell ref="D266:E266"/>
    <mergeCell ref="N307:O307"/>
    <mergeCell ref="R257:S257"/>
    <mergeCell ref="F242:G242"/>
    <mergeCell ref="H242:I242"/>
    <mergeCell ref="J242:K242"/>
    <mergeCell ref="L242:M242"/>
    <mergeCell ref="F266:G266"/>
    <mergeCell ref="H266:I266"/>
    <mergeCell ref="J266:K266"/>
    <mergeCell ref="L266:M266"/>
    <mergeCell ref="N266:O266"/>
    <mergeCell ref="P266:Q266"/>
    <mergeCell ref="R266:S266"/>
    <mergeCell ref="D267:E267"/>
    <mergeCell ref="F267:G267"/>
    <mergeCell ref="H267:I267"/>
    <mergeCell ref="J267:K267"/>
    <mergeCell ref="L267:M267"/>
    <mergeCell ref="N267:O267"/>
    <mergeCell ref="P267:Q267"/>
    <mergeCell ref="R87:S87"/>
    <mergeCell ref="D86:E86"/>
    <mergeCell ref="F90:G90"/>
    <mergeCell ref="H90:I90"/>
    <mergeCell ref="J90:K90"/>
    <mergeCell ref="L90:M90"/>
    <mergeCell ref="N90:O90"/>
    <mergeCell ref="P90:Q90"/>
    <mergeCell ref="J243:K243"/>
    <mergeCell ref="L243:M243"/>
    <mergeCell ref="F91:G91"/>
    <mergeCell ref="J239:K239"/>
    <mergeCell ref="L239:M239"/>
    <mergeCell ref="P215:Q215"/>
    <mergeCell ref="F211:G211"/>
    <mergeCell ref="H211:I211"/>
    <mergeCell ref="F218:G218"/>
    <mergeCell ref="H218:I218"/>
    <mergeCell ref="J218:K218"/>
    <mergeCell ref="L218:M218"/>
    <mergeCell ref="P211:Q211"/>
    <mergeCell ref="R211:S211"/>
    <mergeCell ref="D212:E212"/>
    <mergeCell ref="F212:G212"/>
    <mergeCell ref="H212:I212"/>
    <mergeCell ref="J212:K212"/>
    <mergeCell ref="L240:M240"/>
    <mergeCell ref="R241:S241"/>
    <mergeCell ref="R242:S242"/>
    <mergeCell ref="R243:S243"/>
    <mergeCell ref="D240:E240"/>
    <mergeCell ref="N240:O240"/>
    <mergeCell ref="D254:E254"/>
    <mergeCell ref="H250:I250"/>
    <mergeCell ref="F254:V254"/>
    <mergeCell ref="D256:V256"/>
    <mergeCell ref="D257:E257"/>
    <mergeCell ref="P293:Q293"/>
    <mergeCell ref="R293:S293"/>
    <mergeCell ref="D294:V294"/>
    <mergeCell ref="D295:E295"/>
    <mergeCell ref="F295:G295"/>
    <mergeCell ref="R297:S297"/>
    <mergeCell ref="R296:S296"/>
    <mergeCell ref="H295:I295"/>
    <mergeCell ref="J295:K295"/>
    <mergeCell ref="L295:M295"/>
    <mergeCell ref="P6:Q6"/>
    <mergeCell ref="L6:M6"/>
    <mergeCell ref="N6:O6"/>
    <mergeCell ref="L36:M36"/>
    <mergeCell ref="J36:K36"/>
    <mergeCell ref="R88:S88"/>
    <mergeCell ref="L86:M86"/>
    <mergeCell ref="N86:O86"/>
    <mergeCell ref="P86:Q86"/>
    <mergeCell ref="R86:S86"/>
    <mergeCell ref="F56:G56"/>
    <mergeCell ref="F76:G76"/>
    <mergeCell ref="H76:I76"/>
    <mergeCell ref="J76:K76"/>
    <mergeCell ref="L76:M76"/>
    <mergeCell ref="N76:O76"/>
    <mergeCell ref="P76:Q76"/>
    <mergeCell ref="R70:S70"/>
    <mergeCell ref="A2:V2"/>
    <mergeCell ref="C4:V4"/>
    <mergeCell ref="D10:E10"/>
    <mergeCell ref="F10:G10"/>
    <mergeCell ref="P9:Q9"/>
    <mergeCell ref="R7:S7"/>
    <mergeCell ref="H11:I11"/>
    <mergeCell ref="R6:S6"/>
    <mergeCell ref="P36:Q36"/>
    <mergeCell ref="N37:O37"/>
    <mergeCell ref="R36:S36"/>
    <mergeCell ref="P37:Q37"/>
    <mergeCell ref="R37:S37"/>
    <mergeCell ref="D11:E11"/>
    <mergeCell ref="F11:G11"/>
    <mergeCell ref="D12:E12"/>
    <mergeCell ref="H12:I12"/>
    <mergeCell ref="N54:O54"/>
    <mergeCell ref="P54:Q54"/>
    <mergeCell ref="J37:K37"/>
    <mergeCell ref="F42:V42"/>
    <mergeCell ref="H69:I69"/>
    <mergeCell ref="J69:K69"/>
    <mergeCell ref="L69:M69"/>
    <mergeCell ref="N69:O69"/>
    <mergeCell ref="P69:Q69"/>
    <mergeCell ref="F29:G29"/>
    <mergeCell ref="H29:I29"/>
    <mergeCell ref="J29:K29"/>
    <mergeCell ref="L29:M29"/>
    <mergeCell ref="N29:O29"/>
    <mergeCell ref="N18:O18"/>
    <mergeCell ref="N34:O34"/>
    <mergeCell ref="R34:S34"/>
    <mergeCell ref="J12:K12"/>
    <mergeCell ref="N8:O8"/>
    <mergeCell ref="R9:S9"/>
    <mergeCell ref="P12:Q12"/>
    <mergeCell ref="R10:S10"/>
    <mergeCell ref="P10:Q10"/>
    <mergeCell ref="P11:Q11"/>
    <mergeCell ref="F35:G35"/>
    <mergeCell ref="N7:O7"/>
    <mergeCell ref="H22:I22"/>
    <mergeCell ref="J91:K91"/>
    <mergeCell ref="L91:M91"/>
    <mergeCell ref="N91:O91"/>
    <mergeCell ref="F82:G82"/>
    <mergeCell ref="P83:Q83"/>
    <mergeCell ref="R83:S83"/>
    <mergeCell ref="L12:M12"/>
    <mergeCell ref="R18:S18"/>
    <mergeCell ref="D19:T19"/>
    <mergeCell ref="R54:S54"/>
    <mergeCell ref="J61:K61"/>
    <mergeCell ref="L61:M61"/>
    <mergeCell ref="P61:Q61"/>
    <mergeCell ref="R22:S22"/>
    <mergeCell ref="N45:O45"/>
    <mergeCell ref="P45:Q45"/>
    <mergeCell ref="R45:S45"/>
    <mergeCell ref="R76:S76"/>
    <mergeCell ref="D71:V71"/>
    <mergeCell ref="H239:I239"/>
    <mergeCell ref="D242:E242"/>
    <mergeCell ref="J96:K96"/>
    <mergeCell ref="L88:M88"/>
    <mergeCell ref="N88:O88"/>
    <mergeCell ref="F97:G97"/>
    <mergeCell ref="H97:I97"/>
    <mergeCell ref="F119:V119"/>
    <mergeCell ref="D101:E101"/>
    <mergeCell ref="F101:G101"/>
    <mergeCell ref="R124:S124"/>
    <mergeCell ref="L122:M122"/>
    <mergeCell ref="J122:K122"/>
    <mergeCell ref="F114:V114"/>
    <mergeCell ref="N122:O122"/>
    <mergeCell ref="L154:M154"/>
    <mergeCell ref="P154:Q154"/>
    <mergeCell ref="D126:E126"/>
    <mergeCell ref="F126:G126"/>
    <mergeCell ref="H126:I126"/>
    <mergeCell ref="J126:K126"/>
    <mergeCell ref="L126:M126"/>
    <mergeCell ref="R126:S126"/>
    <mergeCell ref="D114:E114"/>
    <mergeCell ref="H125:I125"/>
    <mergeCell ref="H91:I91"/>
    <mergeCell ref="P102:Q102"/>
    <mergeCell ref="R102:S102"/>
    <mergeCell ref="D113:T113"/>
    <mergeCell ref="R91:S91"/>
    <mergeCell ref="R210:S210"/>
    <mergeCell ref="D208:V208"/>
    <mergeCell ref="D99:E99"/>
    <mergeCell ref="D97:E97"/>
    <mergeCell ref="D82:E82"/>
    <mergeCell ref="R82:S82"/>
    <mergeCell ref="D61:E61"/>
    <mergeCell ref="F59:G59"/>
    <mergeCell ref="H59:I59"/>
    <mergeCell ref="J59:K59"/>
    <mergeCell ref="D83:E83"/>
    <mergeCell ref="D41:T41"/>
    <mergeCell ref="P39:Q39"/>
    <mergeCell ref="D89:E89"/>
    <mergeCell ref="N13:O13"/>
    <mergeCell ref="F96:G96"/>
    <mergeCell ref="N82:O82"/>
    <mergeCell ref="D96:E96"/>
    <mergeCell ref="D95:V95"/>
    <mergeCell ref="R61:S61"/>
    <mergeCell ref="P17:Q17"/>
    <mergeCell ref="R17:S17"/>
    <mergeCell ref="R55:S55"/>
    <mergeCell ref="H35:I35"/>
    <mergeCell ref="H34:I34"/>
    <mergeCell ref="F54:G54"/>
    <mergeCell ref="F61:G61"/>
    <mergeCell ref="R84:S84"/>
    <mergeCell ref="R89:S89"/>
    <mergeCell ref="D66:V66"/>
    <mergeCell ref="P24:Q24"/>
    <mergeCell ref="F27:V27"/>
    <mergeCell ref="R35:S35"/>
    <mergeCell ref="F20:V20"/>
    <mergeCell ref="P91:Q91"/>
    <mergeCell ref="R85:S85"/>
    <mergeCell ref="D56:E56"/>
    <mergeCell ref="F89:G89"/>
    <mergeCell ref="H89:I89"/>
    <mergeCell ref="J89:K89"/>
    <mergeCell ref="F51:V51"/>
    <mergeCell ref="J23:K23"/>
    <mergeCell ref="L23:M23"/>
    <mergeCell ref="N23:O23"/>
    <mergeCell ref="P23:Q23"/>
    <mergeCell ref="L24:M24"/>
    <mergeCell ref="N49:O49"/>
    <mergeCell ref="L44:M44"/>
    <mergeCell ref="N44:O44"/>
    <mergeCell ref="P44:Q44"/>
    <mergeCell ref="R44:S44"/>
    <mergeCell ref="N40:O40"/>
    <mergeCell ref="F44:G44"/>
    <mergeCell ref="D42:E42"/>
    <mergeCell ref="N39:O39"/>
    <mergeCell ref="D72:V72"/>
    <mergeCell ref="D73:E73"/>
    <mergeCell ref="F73:G73"/>
    <mergeCell ref="H73:I73"/>
    <mergeCell ref="J73:K73"/>
    <mergeCell ref="D87:E87"/>
    <mergeCell ref="F87:G87"/>
    <mergeCell ref="H87:I87"/>
    <mergeCell ref="J87:K87"/>
    <mergeCell ref="D58:E58"/>
    <mergeCell ref="F58:G58"/>
    <mergeCell ref="L38:M38"/>
    <mergeCell ref="P34:Q34"/>
    <mergeCell ref="N24:O24"/>
    <mergeCell ref="L35:M35"/>
    <mergeCell ref="N35:O35"/>
    <mergeCell ref="D22:E22"/>
    <mergeCell ref="D25:E25"/>
    <mergeCell ref="J25:K25"/>
    <mergeCell ref="F36:G36"/>
    <mergeCell ref="J22:K22"/>
    <mergeCell ref="L22:M22"/>
    <mergeCell ref="N22:O22"/>
    <mergeCell ref="P22:Q22"/>
    <mergeCell ref="L59:M59"/>
    <mergeCell ref="D60:E60"/>
    <mergeCell ref="F60:G60"/>
    <mergeCell ref="L89:M89"/>
    <mergeCell ref="N89:O89"/>
    <mergeCell ref="H56:I56"/>
    <mergeCell ref="D88:E88"/>
    <mergeCell ref="F88:G88"/>
    <mergeCell ref="D85:E85"/>
    <mergeCell ref="F85:G85"/>
    <mergeCell ref="H85:I85"/>
    <mergeCell ref="J85:K85"/>
    <mergeCell ref="L85:M85"/>
    <mergeCell ref="N85:O85"/>
    <mergeCell ref="P88:Q88"/>
    <mergeCell ref="P29:Q29"/>
    <mergeCell ref="J77:K77"/>
    <mergeCell ref="L77:M77"/>
    <mergeCell ref="N77:O77"/>
    <mergeCell ref="P25:Q25"/>
    <mergeCell ref="P35:Q35"/>
    <mergeCell ref="J34:K34"/>
    <mergeCell ref="D38:E38"/>
    <mergeCell ref="R39:S39"/>
    <mergeCell ref="H44:I44"/>
    <mergeCell ref="J44:K44"/>
    <mergeCell ref="J8:K8"/>
    <mergeCell ref="P40:Q40"/>
    <mergeCell ref="N36:O36"/>
    <mergeCell ref="R8:S8"/>
    <mergeCell ref="N38:O38"/>
    <mergeCell ref="P38:Q38"/>
    <mergeCell ref="D35:E35"/>
    <mergeCell ref="D34:E34"/>
    <mergeCell ref="L17:M17"/>
    <mergeCell ref="D13:E13"/>
    <mergeCell ref="P18:Q18"/>
    <mergeCell ref="F13:G13"/>
    <mergeCell ref="R13:S13"/>
    <mergeCell ref="H13:I13"/>
    <mergeCell ref="P13:Q13"/>
    <mergeCell ref="F22:G22"/>
    <mergeCell ref="L40:M40"/>
    <mergeCell ref="N12:O12"/>
    <mergeCell ref="R11:S11"/>
    <mergeCell ref="J10:K10"/>
    <mergeCell ref="R12:S12"/>
    <mergeCell ref="D14:T14"/>
    <mergeCell ref="H10:I10"/>
    <mergeCell ref="J11:K11"/>
    <mergeCell ref="L13:M13"/>
    <mergeCell ref="D53:V53"/>
    <mergeCell ref="F15:V15"/>
    <mergeCell ref="J18:K18"/>
    <mergeCell ref="D49:E49"/>
    <mergeCell ref="F49:G49"/>
    <mergeCell ref="L18:M18"/>
    <mergeCell ref="H40:I40"/>
    <mergeCell ref="D17:E17"/>
    <mergeCell ref="D40:E40"/>
    <mergeCell ref="D23:E23"/>
    <mergeCell ref="D44:E44"/>
    <mergeCell ref="L25:M25"/>
    <mergeCell ref="D26:T26"/>
    <mergeCell ref="D29:E29"/>
    <mergeCell ref="J35:K35"/>
    <mergeCell ref="D27:E27"/>
    <mergeCell ref="J17:K17"/>
    <mergeCell ref="D18:E18"/>
    <mergeCell ref="R29:S29"/>
    <mergeCell ref="D30:E30"/>
    <mergeCell ref="F30:G30"/>
    <mergeCell ref="H30:I30"/>
    <mergeCell ref="J30:K30"/>
    <mergeCell ref="L30:M30"/>
    <mergeCell ref="N30:O30"/>
    <mergeCell ref="P30:Q30"/>
    <mergeCell ref="R30:S30"/>
    <mergeCell ref="D24:E24"/>
    <mergeCell ref="F24:G24"/>
    <mergeCell ref="H24:I24"/>
    <mergeCell ref="J24:K24"/>
    <mergeCell ref="N25:O25"/>
    <mergeCell ref="L8:M8"/>
    <mergeCell ref="N83:O83"/>
    <mergeCell ref="H39:I39"/>
    <mergeCell ref="P160:Q160"/>
    <mergeCell ref="R160:S160"/>
    <mergeCell ref="P55:Q55"/>
    <mergeCell ref="R23:S23"/>
    <mergeCell ref="N10:O10"/>
    <mergeCell ref="D20:E20"/>
    <mergeCell ref="L39:M39"/>
    <mergeCell ref="R24:S24"/>
    <mergeCell ref="F38:G38"/>
    <mergeCell ref="L37:M37"/>
    <mergeCell ref="H38:I38"/>
    <mergeCell ref="F40:G40"/>
    <mergeCell ref="J38:K38"/>
    <mergeCell ref="D55:E55"/>
    <mergeCell ref="J39:K39"/>
    <mergeCell ref="H61:I61"/>
    <mergeCell ref="F17:G17"/>
    <mergeCell ref="H17:I17"/>
    <mergeCell ref="L34:M34"/>
    <mergeCell ref="F34:G34"/>
    <mergeCell ref="D36:E36"/>
    <mergeCell ref="R38:S38"/>
    <mergeCell ref="L10:M10"/>
    <mergeCell ref="N11:O11"/>
    <mergeCell ref="L11:M11"/>
    <mergeCell ref="N17:O17"/>
    <mergeCell ref="F12:G12"/>
    <mergeCell ref="D15:E15"/>
    <mergeCell ref="J13:K13"/>
    <mergeCell ref="R178:S178"/>
    <mergeCell ref="D194:E194"/>
    <mergeCell ref="R194:S194"/>
    <mergeCell ref="L190:M190"/>
    <mergeCell ref="P185:Q185"/>
    <mergeCell ref="L174:M174"/>
    <mergeCell ref="F209:G209"/>
    <mergeCell ref="J232:K232"/>
    <mergeCell ref="L7:M7"/>
    <mergeCell ref="P7:Q7"/>
    <mergeCell ref="J111:K111"/>
    <mergeCell ref="D106:E106"/>
    <mergeCell ref="D104:E104"/>
    <mergeCell ref="L106:M106"/>
    <mergeCell ref="R96:S96"/>
    <mergeCell ref="P96:Q96"/>
    <mergeCell ref="P97:Q97"/>
    <mergeCell ref="D9:E9"/>
    <mergeCell ref="F9:G9"/>
    <mergeCell ref="H9:I9"/>
    <mergeCell ref="J9:K9"/>
    <mergeCell ref="F18:G18"/>
    <mergeCell ref="P8:Q8"/>
    <mergeCell ref="L9:M9"/>
    <mergeCell ref="N9:O9"/>
    <mergeCell ref="J7:K7"/>
    <mergeCell ref="H18:I18"/>
    <mergeCell ref="D111:E111"/>
    <mergeCell ref="J102:K102"/>
    <mergeCell ref="L102:M102"/>
    <mergeCell ref="N102:O102"/>
    <mergeCell ref="F25:G25"/>
    <mergeCell ref="L160:M160"/>
    <mergeCell ref="N160:O160"/>
    <mergeCell ref="D162:E162"/>
    <mergeCell ref="D175:T175"/>
    <mergeCell ref="D167:E167"/>
    <mergeCell ref="R173:S173"/>
    <mergeCell ref="D161:E161"/>
    <mergeCell ref="F161:G161"/>
    <mergeCell ref="H161:I161"/>
    <mergeCell ref="J161:K161"/>
    <mergeCell ref="L161:M161"/>
    <mergeCell ref="N161:O161"/>
    <mergeCell ref="P161:Q161"/>
    <mergeCell ref="R161:S161"/>
    <mergeCell ref="F173:G173"/>
    <mergeCell ref="D184:E184"/>
    <mergeCell ref="D197:T197"/>
    <mergeCell ref="L196:M196"/>
    <mergeCell ref="H193:I193"/>
    <mergeCell ref="J193:K193"/>
    <mergeCell ref="P193:Q193"/>
    <mergeCell ref="N193:O193"/>
    <mergeCell ref="L192:M192"/>
    <mergeCell ref="R195:S195"/>
    <mergeCell ref="N179:O179"/>
    <mergeCell ref="D163:T163"/>
    <mergeCell ref="D190:E190"/>
    <mergeCell ref="R196:S196"/>
    <mergeCell ref="P179:Q179"/>
    <mergeCell ref="R179:S179"/>
    <mergeCell ref="F164:V164"/>
    <mergeCell ref="D180:E180"/>
    <mergeCell ref="R186:S186"/>
    <mergeCell ref="D237:V237"/>
    <mergeCell ref="D218:E218"/>
    <mergeCell ref="D211:E211"/>
    <mergeCell ref="D209:E209"/>
    <mergeCell ref="R235:S235"/>
    <mergeCell ref="D160:E160"/>
    <mergeCell ref="D178:E178"/>
    <mergeCell ref="N191:O191"/>
    <mergeCell ref="J167:K167"/>
    <mergeCell ref="D198:E198"/>
    <mergeCell ref="N184:O184"/>
    <mergeCell ref="D157:E157"/>
    <mergeCell ref="C199:V199"/>
    <mergeCell ref="P180:Q180"/>
    <mergeCell ref="R185:S185"/>
    <mergeCell ref="L185:M185"/>
    <mergeCell ref="R181:S181"/>
    <mergeCell ref="L181:M181"/>
    <mergeCell ref="L182:M182"/>
    <mergeCell ref="P181:Q181"/>
    <mergeCell ref="R190:S190"/>
    <mergeCell ref="J191:K191"/>
    <mergeCell ref="F196:G196"/>
    <mergeCell ref="L173:M173"/>
    <mergeCell ref="R180:S180"/>
    <mergeCell ref="N173:O173"/>
    <mergeCell ref="D173:E173"/>
    <mergeCell ref="D164:E164"/>
    <mergeCell ref="F160:G160"/>
    <mergeCell ref="H160:I160"/>
    <mergeCell ref="J160:K160"/>
    <mergeCell ref="D253:T253"/>
    <mergeCell ref="D291:E291"/>
    <mergeCell ref="R289:S289"/>
    <mergeCell ref="D289:E289"/>
    <mergeCell ref="H296:I296"/>
    <mergeCell ref="J296:K296"/>
    <mergeCell ref="D238:E238"/>
    <mergeCell ref="F238:G238"/>
    <mergeCell ref="H238:I238"/>
    <mergeCell ref="J238:K238"/>
    <mergeCell ref="D236:E236"/>
    <mergeCell ref="F236:G236"/>
    <mergeCell ref="H236:I236"/>
    <mergeCell ref="N183:O183"/>
    <mergeCell ref="J236:K236"/>
    <mergeCell ref="L236:M236"/>
    <mergeCell ref="D233:V233"/>
    <mergeCell ref="D234:V234"/>
    <mergeCell ref="D235:E235"/>
    <mergeCell ref="F235:G235"/>
    <mergeCell ref="H235:I235"/>
    <mergeCell ref="J235:K235"/>
    <mergeCell ref="L235:M235"/>
    <mergeCell ref="N235:O235"/>
    <mergeCell ref="P235:Q235"/>
    <mergeCell ref="D195:E195"/>
    <mergeCell ref="H196:I196"/>
    <mergeCell ref="N196:O196"/>
    <mergeCell ref="N236:O236"/>
    <mergeCell ref="P236:Q236"/>
    <mergeCell ref="R236:S236"/>
    <mergeCell ref="D229:E229"/>
    <mergeCell ref="J329:K329"/>
    <mergeCell ref="D320:E320"/>
    <mergeCell ref="N323:O323"/>
    <mergeCell ref="J325:K325"/>
    <mergeCell ref="R322:S322"/>
    <mergeCell ref="R315:S315"/>
    <mergeCell ref="R325:S325"/>
    <mergeCell ref="J320:K320"/>
    <mergeCell ref="P287:Q287"/>
    <mergeCell ref="R273:S273"/>
    <mergeCell ref="H273:I273"/>
    <mergeCell ref="P273:Q273"/>
    <mergeCell ref="F240:G240"/>
    <mergeCell ref="H240:I240"/>
    <mergeCell ref="J240:K240"/>
    <mergeCell ref="H291:I291"/>
    <mergeCell ref="F296:G296"/>
    <mergeCell ref="L291:M291"/>
    <mergeCell ref="J291:K291"/>
    <mergeCell ref="R291:S291"/>
    <mergeCell ref="D292:V292"/>
    <mergeCell ref="D293:E293"/>
    <mergeCell ref="F293:G293"/>
    <mergeCell ref="H293:I293"/>
    <mergeCell ref="J293:K293"/>
    <mergeCell ref="P250:Q250"/>
    <mergeCell ref="R250:S250"/>
    <mergeCell ref="J252:K252"/>
    <mergeCell ref="L252:M252"/>
    <mergeCell ref="N252:O252"/>
    <mergeCell ref="P252:Q252"/>
    <mergeCell ref="R252:S252"/>
    <mergeCell ref="D499:E499"/>
    <mergeCell ref="D413:E413"/>
    <mergeCell ref="F413:G413"/>
    <mergeCell ref="H413:I413"/>
    <mergeCell ref="N489:O489"/>
    <mergeCell ref="R482:S482"/>
    <mergeCell ref="R483:S483"/>
    <mergeCell ref="R457:S457"/>
    <mergeCell ref="D475:E475"/>
    <mergeCell ref="R490:S490"/>
    <mergeCell ref="L492:M492"/>
    <mergeCell ref="R492:S492"/>
    <mergeCell ref="H489:I489"/>
    <mergeCell ref="P491:Q491"/>
    <mergeCell ref="J489:K489"/>
    <mergeCell ref="J491:K491"/>
    <mergeCell ref="F490:G490"/>
    <mergeCell ref="D497:E497"/>
    <mergeCell ref="H484:I484"/>
    <mergeCell ref="H457:I457"/>
    <mergeCell ref="R461:S461"/>
    <mergeCell ref="F462:G462"/>
    <mergeCell ref="J485:K485"/>
    <mergeCell ref="H439:I439"/>
    <mergeCell ref="J439:K439"/>
    <mergeCell ref="N440:O440"/>
    <mergeCell ref="P440:Q440"/>
    <mergeCell ref="R440:S440"/>
    <mergeCell ref="D442:V442"/>
    <mergeCell ref="R432:S432"/>
    <mergeCell ref="P437:Q437"/>
    <mergeCell ref="R431:S431"/>
    <mergeCell ref="F497:G497"/>
    <mergeCell ref="H497:I497"/>
    <mergeCell ref="F485:G485"/>
    <mergeCell ref="N468:O468"/>
    <mergeCell ref="D465:E465"/>
    <mergeCell ref="D416:E416"/>
    <mergeCell ref="L484:M484"/>
    <mergeCell ref="J424:K424"/>
    <mergeCell ref="F484:G484"/>
    <mergeCell ref="J422:K422"/>
    <mergeCell ref="N492:O492"/>
    <mergeCell ref="N423:O423"/>
    <mergeCell ref="R484:S484"/>
    <mergeCell ref="N482:O482"/>
    <mergeCell ref="H506:I506"/>
    <mergeCell ref="J506:K506"/>
    <mergeCell ref="D470:E470"/>
    <mergeCell ref="F470:G470"/>
    <mergeCell ref="D469:E469"/>
    <mergeCell ref="F471:G471"/>
    <mergeCell ref="P470:Q470"/>
    <mergeCell ref="P469:Q469"/>
    <mergeCell ref="N478:O478"/>
    <mergeCell ref="H470:I470"/>
    <mergeCell ref="D471:E471"/>
    <mergeCell ref="R476:S476"/>
    <mergeCell ref="P475:Q475"/>
    <mergeCell ref="F473:V473"/>
    <mergeCell ref="D473:E473"/>
    <mergeCell ref="H476:I476"/>
    <mergeCell ref="P471:Q471"/>
    <mergeCell ref="R501:S501"/>
    <mergeCell ref="L517:M517"/>
    <mergeCell ref="N517:O517"/>
    <mergeCell ref="P517:Q517"/>
    <mergeCell ref="N511:O511"/>
    <mergeCell ref="D483:E483"/>
    <mergeCell ref="F483:G483"/>
    <mergeCell ref="D479:T479"/>
    <mergeCell ref="D480:E480"/>
    <mergeCell ref="F475:G475"/>
    <mergeCell ref="F480:V480"/>
    <mergeCell ref="F477:G477"/>
    <mergeCell ref="H477:I477"/>
    <mergeCell ref="L477:M477"/>
    <mergeCell ref="F478:G478"/>
    <mergeCell ref="N477:O477"/>
    <mergeCell ref="J475:K475"/>
    <mergeCell ref="F504:V504"/>
    <mergeCell ref="F498:G498"/>
    <mergeCell ref="D498:E498"/>
    <mergeCell ref="P498:Q498"/>
    <mergeCell ref="F489:G489"/>
    <mergeCell ref="P484:Q484"/>
    <mergeCell ref="D482:E482"/>
    <mergeCell ref="H483:I483"/>
    <mergeCell ref="J483:K483"/>
    <mergeCell ref="L478:M478"/>
    <mergeCell ref="H482:I482"/>
    <mergeCell ref="J482:K482"/>
    <mergeCell ref="L482:M482"/>
    <mergeCell ref="R478:S478"/>
    <mergeCell ref="P483:Q483"/>
    <mergeCell ref="P482:Q482"/>
    <mergeCell ref="N519:O519"/>
    <mergeCell ref="P511:Q511"/>
    <mergeCell ref="R511:S511"/>
    <mergeCell ref="D519:E519"/>
    <mergeCell ref="F519:G519"/>
    <mergeCell ref="H519:I519"/>
    <mergeCell ref="J519:K519"/>
    <mergeCell ref="D517:E517"/>
    <mergeCell ref="F517:G517"/>
    <mergeCell ref="D500:E500"/>
    <mergeCell ref="R518:S518"/>
    <mergeCell ref="D516:E516"/>
    <mergeCell ref="H511:I511"/>
    <mergeCell ref="J511:K511"/>
    <mergeCell ref="L511:M511"/>
    <mergeCell ref="N515:O515"/>
    <mergeCell ref="F512:G512"/>
    <mergeCell ref="D504:E504"/>
    <mergeCell ref="F500:G500"/>
    <mergeCell ref="H500:I500"/>
    <mergeCell ref="P501:Q501"/>
    <mergeCell ref="D515:E515"/>
    <mergeCell ref="F515:G515"/>
    <mergeCell ref="R507:S507"/>
    <mergeCell ref="J512:K512"/>
    <mergeCell ref="L512:M512"/>
    <mergeCell ref="P515:Q515"/>
    <mergeCell ref="L516:M516"/>
    <mergeCell ref="D503:T503"/>
    <mergeCell ref="R509:S509"/>
    <mergeCell ref="R508:S508"/>
    <mergeCell ref="N510:O510"/>
    <mergeCell ref="P239:Q239"/>
    <mergeCell ref="R239:S239"/>
    <mergeCell ref="D176:E176"/>
    <mergeCell ref="H182:I182"/>
    <mergeCell ref="N186:O186"/>
    <mergeCell ref="L186:M186"/>
    <mergeCell ref="H183:I183"/>
    <mergeCell ref="L183:M183"/>
    <mergeCell ref="F180:G180"/>
    <mergeCell ref="F181:G181"/>
    <mergeCell ref="C158:V158"/>
    <mergeCell ref="R318:S318"/>
    <mergeCell ref="P308:Q308"/>
    <mergeCell ref="N462:O462"/>
    <mergeCell ref="P462:Q462"/>
    <mergeCell ref="H318:I318"/>
    <mergeCell ref="F416:V416"/>
    <mergeCell ref="F318:G318"/>
    <mergeCell ref="L296:M296"/>
    <mergeCell ref="R307:S307"/>
    <mergeCell ref="P307:Q307"/>
    <mergeCell ref="N315:O315"/>
    <mergeCell ref="J307:K307"/>
    <mergeCell ref="F302:G302"/>
    <mergeCell ref="H307:I307"/>
    <mergeCell ref="F377:G377"/>
    <mergeCell ref="D314:E314"/>
    <mergeCell ref="L232:M232"/>
    <mergeCell ref="N314:O314"/>
    <mergeCell ref="D307:E307"/>
    <mergeCell ref="N293:O293"/>
    <mergeCell ref="N329:O329"/>
    <mergeCell ref="H36:I36"/>
    <mergeCell ref="F23:G23"/>
    <mergeCell ref="H23:I23"/>
    <mergeCell ref="H25:I25"/>
    <mergeCell ref="D31:T31"/>
    <mergeCell ref="D32:E32"/>
    <mergeCell ref="F32:V32"/>
    <mergeCell ref="J45:K45"/>
    <mergeCell ref="L45:M45"/>
    <mergeCell ref="D109:E109"/>
    <mergeCell ref="R123:S123"/>
    <mergeCell ref="L123:M123"/>
    <mergeCell ref="R112:S112"/>
    <mergeCell ref="J101:K101"/>
    <mergeCell ref="L101:M101"/>
    <mergeCell ref="H112:I112"/>
    <mergeCell ref="N96:O96"/>
    <mergeCell ref="F112:G112"/>
    <mergeCell ref="J112:K112"/>
    <mergeCell ref="J106:K106"/>
    <mergeCell ref="F104:V104"/>
    <mergeCell ref="H58:I58"/>
    <mergeCell ref="J58:K58"/>
    <mergeCell ref="L58:M58"/>
    <mergeCell ref="N58:O58"/>
    <mergeCell ref="F99:V99"/>
    <mergeCell ref="H102:I102"/>
    <mergeCell ref="P111:Q111"/>
    <mergeCell ref="H96:I96"/>
    <mergeCell ref="L96:M96"/>
    <mergeCell ref="P85:Q85"/>
    <mergeCell ref="R25:S25"/>
    <mergeCell ref="P67:Q67"/>
    <mergeCell ref="D54:E54"/>
    <mergeCell ref="N56:O56"/>
    <mergeCell ref="P56:Q56"/>
    <mergeCell ref="D117:E117"/>
    <mergeCell ref="P123:Q123"/>
    <mergeCell ref="F123:G123"/>
    <mergeCell ref="R90:S90"/>
    <mergeCell ref="J88:K88"/>
    <mergeCell ref="F86:G86"/>
    <mergeCell ref="J97:K97"/>
    <mergeCell ref="H101:I101"/>
    <mergeCell ref="H106:I106"/>
    <mergeCell ref="F107:G107"/>
    <mergeCell ref="N62:O62"/>
    <mergeCell ref="N97:O97"/>
    <mergeCell ref="C80:V80"/>
    <mergeCell ref="F106:G106"/>
    <mergeCell ref="H86:I86"/>
    <mergeCell ref="J86:K86"/>
    <mergeCell ref="D75:V75"/>
    <mergeCell ref="L107:M107"/>
    <mergeCell ref="D112:E112"/>
    <mergeCell ref="D102:E102"/>
    <mergeCell ref="F102:G102"/>
    <mergeCell ref="P112:Q112"/>
    <mergeCell ref="P62:Q62"/>
    <mergeCell ref="R62:S62"/>
    <mergeCell ref="D63:T63"/>
    <mergeCell ref="H60:I60"/>
    <mergeCell ref="D64:E64"/>
    <mergeCell ref="N68:O68"/>
    <mergeCell ref="D69:E69"/>
    <mergeCell ref="R101:S101"/>
    <mergeCell ref="L112:M112"/>
    <mergeCell ref="N111:O111"/>
    <mergeCell ref="D103:T103"/>
    <mergeCell ref="F93:V93"/>
    <mergeCell ref="D92:T92"/>
    <mergeCell ref="R97:S97"/>
    <mergeCell ref="D91:E91"/>
    <mergeCell ref="P82:Q82"/>
    <mergeCell ref="D127:T127"/>
    <mergeCell ref="F128:V128"/>
    <mergeCell ref="L130:M130"/>
    <mergeCell ref="N130:O130"/>
    <mergeCell ref="F83:G83"/>
    <mergeCell ref="H83:I83"/>
    <mergeCell ref="J83:K83"/>
    <mergeCell ref="L83:M83"/>
    <mergeCell ref="D98:T98"/>
    <mergeCell ref="D119:E119"/>
    <mergeCell ref="N106:O106"/>
    <mergeCell ref="J130:K130"/>
    <mergeCell ref="R111:S111"/>
    <mergeCell ref="R107:S107"/>
    <mergeCell ref="H107:I107"/>
    <mergeCell ref="H116:I116"/>
    <mergeCell ref="J116:K116"/>
    <mergeCell ref="J107:K107"/>
    <mergeCell ref="L97:M97"/>
    <mergeCell ref="P89:Q89"/>
    <mergeCell ref="L87:M87"/>
    <mergeCell ref="N87:O87"/>
    <mergeCell ref="P87:Q87"/>
    <mergeCell ref="P196:Q196"/>
    <mergeCell ref="P117:Q117"/>
    <mergeCell ref="P155:Q155"/>
    <mergeCell ref="F162:G162"/>
    <mergeCell ref="L162:M162"/>
    <mergeCell ref="N162:O162"/>
    <mergeCell ref="F157:V157"/>
    <mergeCell ref="L134:M134"/>
    <mergeCell ref="H145:I145"/>
    <mergeCell ref="J145:K145"/>
    <mergeCell ref="L145:M145"/>
    <mergeCell ref="N145:O145"/>
    <mergeCell ref="F131:G131"/>
    <mergeCell ref="H131:I131"/>
    <mergeCell ref="J134:K134"/>
    <mergeCell ref="R147:S147"/>
    <mergeCell ref="N133:O133"/>
    <mergeCell ref="J143:K143"/>
    <mergeCell ref="L133:M133"/>
    <mergeCell ref="H174:I174"/>
    <mergeCell ref="R174:S174"/>
    <mergeCell ref="H181:I181"/>
    <mergeCell ref="F174:G174"/>
    <mergeCell ref="R182:S182"/>
    <mergeCell ref="R169:S169"/>
    <mergeCell ref="L180:M180"/>
    <mergeCell ref="F192:G192"/>
    <mergeCell ref="H192:I192"/>
    <mergeCell ref="P174:Q174"/>
    <mergeCell ref="N174:O174"/>
    <mergeCell ref="J162:K162"/>
    <mergeCell ref="L499:M499"/>
    <mergeCell ref="N499:O499"/>
    <mergeCell ref="P499:Q499"/>
    <mergeCell ref="R499:S499"/>
    <mergeCell ref="J470:K470"/>
    <mergeCell ref="L470:M470"/>
    <mergeCell ref="L471:M471"/>
    <mergeCell ref="R470:S470"/>
    <mergeCell ref="P478:Q478"/>
    <mergeCell ref="D489:E489"/>
    <mergeCell ref="D484:E484"/>
    <mergeCell ref="R106:S106"/>
    <mergeCell ref="R145:S145"/>
    <mergeCell ref="D146:V146"/>
    <mergeCell ref="D147:E147"/>
    <mergeCell ref="F147:G147"/>
    <mergeCell ref="H147:I147"/>
    <mergeCell ref="J147:K147"/>
    <mergeCell ref="L147:M147"/>
    <mergeCell ref="N147:O147"/>
    <mergeCell ref="P147:Q147"/>
    <mergeCell ref="P125:Q125"/>
    <mergeCell ref="N125:O125"/>
    <mergeCell ref="N124:O124"/>
    <mergeCell ref="D125:E125"/>
    <mergeCell ref="H124:I124"/>
    <mergeCell ref="H132:I132"/>
    <mergeCell ref="F492:G492"/>
    <mergeCell ref="P492:Q492"/>
    <mergeCell ref="P485:Q485"/>
    <mergeCell ref="L462:M462"/>
    <mergeCell ref="D476:E476"/>
    <mergeCell ref="D530:T530"/>
    <mergeCell ref="F531:V531"/>
    <mergeCell ref="D529:E529"/>
    <mergeCell ref="P539:Q539"/>
    <mergeCell ref="R539:S539"/>
    <mergeCell ref="N541:O541"/>
    <mergeCell ref="P541:Q541"/>
    <mergeCell ref="R541:S541"/>
    <mergeCell ref="P542:Q542"/>
    <mergeCell ref="R542:S542"/>
    <mergeCell ref="D538:E538"/>
    <mergeCell ref="F538:G538"/>
    <mergeCell ref="H491:I491"/>
    <mergeCell ref="H490:I490"/>
    <mergeCell ref="L463:M463"/>
    <mergeCell ref="D486:T486"/>
    <mergeCell ref="R485:S485"/>
    <mergeCell ref="H485:I485"/>
    <mergeCell ref="H498:I498"/>
    <mergeCell ref="J498:K498"/>
    <mergeCell ref="L498:M498"/>
    <mergeCell ref="N498:O498"/>
    <mergeCell ref="F499:G499"/>
    <mergeCell ref="H499:I499"/>
    <mergeCell ref="D506:E506"/>
    <mergeCell ref="F501:G501"/>
    <mergeCell ref="H501:I501"/>
    <mergeCell ref="J501:K501"/>
    <mergeCell ref="L501:M501"/>
    <mergeCell ref="N501:O501"/>
    <mergeCell ref="R498:S498"/>
    <mergeCell ref="J499:K499"/>
    <mergeCell ref="D543:T543"/>
    <mergeCell ref="D544:E544"/>
    <mergeCell ref="F529:G529"/>
    <mergeCell ref="H529:I529"/>
    <mergeCell ref="J529:K529"/>
    <mergeCell ref="L529:M529"/>
    <mergeCell ref="N529:O529"/>
    <mergeCell ref="P529:Q529"/>
    <mergeCell ref="L537:M537"/>
    <mergeCell ref="N537:O537"/>
    <mergeCell ref="P537:Q537"/>
    <mergeCell ref="D540:V540"/>
    <mergeCell ref="D541:E541"/>
    <mergeCell ref="F541:G541"/>
    <mergeCell ref="H541:I541"/>
    <mergeCell ref="J541:K541"/>
    <mergeCell ref="L541:M541"/>
    <mergeCell ref="F544:V544"/>
    <mergeCell ref="R529:S529"/>
    <mergeCell ref="D531:E531"/>
    <mergeCell ref="R535:S535"/>
    <mergeCell ref="D536:V536"/>
    <mergeCell ref="D537:E537"/>
    <mergeCell ref="F537:G537"/>
    <mergeCell ref="H537:I537"/>
    <mergeCell ref="J537:K537"/>
    <mergeCell ref="J535:K535"/>
    <mergeCell ref="L535:M535"/>
    <mergeCell ref="N535:O535"/>
    <mergeCell ref="P535:Q535"/>
    <mergeCell ref="D542:E542"/>
    <mergeCell ref="F542:G542"/>
    <mergeCell ref="D472:T472"/>
    <mergeCell ref="D463:E463"/>
    <mergeCell ref="J463:K463"/>
    <mergeCell ref="J477:K477"/>
    <mergeCell ref="L483:M483"/>
    <mergeCell ref="N463:O463"/>
    <mergeCell ref="H475:I475"/>
    <mergeCell ref="P456:Q456"/>
    <mergeCell ref="J456:K456"/>
    <mergeCell ref="R462:S462"/>
    <mergeCell ref="F468:G468"/>
    <mergeCell ref="H469:I469"/>
    <mergeCell ref="H471:I471"/>
    <mergeCell ref="N476:O476"/>
    <mergeCell ref="R469:S469"/>
    <mergeCell ref="D468:E468"/>
    <mergeCell ref="H467:I467"/>
    <mergeCell ref="L461:M461"/>
    <mergeCell ref="N456:O456"/>
    <mergeCell ref="F463:G463"/>
    <mergeCell ref="H463:I463"/>
    <mergeCell ref="N469:O469"/>
    <mergeCell ref="J476:K476"/>
    <mergeCell ref="R471:S471"/>
    <mergeCell ref="N475:O475"/>
    <mergeCell ref="L469:M469"/>
    <mergeCell ref="D490:E490"/>
    <mergeCell ref="D491:E491"/>
    <mergeCell ref="J492:K492"/>
    <mergeCell ref="D462:E462"/>
    <mergeCell ref="L476:M476"/>
    <mergeCell ref="F476:G476"/>
    <mergeCell ref="N470:O470"/>
    <mergeCell ref="F461:G461"/>
    <mergeCell ref="J461:K461"/>
    <mergeCell ref="R412:S412"/>
    <mergeCell ref="D395:T395"/>
    <mergeCell ref="D414:E414"/>
    <mergeCell ref="F414:G414"/>
    <mergeCell ref="L410:M410"/>
    <mergeCell ref="N410:O410"/>
    <mergeCell ref="P410:Q410"/>
    <mergeCell ref="N418:O418"/>
    <mergeCell ref="P426:Q426"/>
    <mergeCell ref="P425:Q425"/>
    <mergeCell ref="P427:Q427"/>
    <mergeCell ref="H414:I414"/>
    <mergeCell ref="J412:K412"/>
    <mergeCell ref="L412:M412"/>
    <mergeCell ref="L455:M455"/>
    <mergeCell ref="D424:E424"/>
    <mergeCell ref="J455:K455"/>
    <mergeCell ref="R422:S422"/>
    <mergeCell ref="N413:O413"/>
    <mergeCell ref="L411:M411"/>
    <mergeCell ref="R410:S410"/>
    <mergeCell ref="P424:Q424"/>
    <mergeCell ref="L426:M426"/>
    <mergeCell ref="D450:T450"/>
    <mergeCell ref="D451:E451"/>
    <mergeCell ref="F451:V451"/>
    <mergeCell ref="N454:O454"/>
    <mergeCell ref="R423:S423"/>
    <mergeCell ref="D459:E459"/>
    <mergeCell ref="D351:V351"/>
    <mergeCell ref="D352:E352"/>
    <mergeCell ref="D433:T433"/>
    <mergeCell ref="R411:S411"/>
    <mergeCell ref="F456:G456"/>
    <mergeCell ref="F362:G362"/>
    <mergeCell ref="D362:E362"/>
    <mergeCell ref="D363:T363"/>
    <mergeCell ref="F364:V364"/>
    <mergeCell ref="F360:G360"/>
    <mergeCell ref="N377:O377"/>
    <mergeCell ref="D377:E377"/>
    <mergeCell ref="D443:E443"/>
    <mergeCell ref="F443:G443"/>
    <mergeCell ref="H443:I443"/>
    <mergeCell ref="J443:K443"/>
    <mergeCell ref="L443:M443"/>
    <mergeCell ref="D407:E407"/>
    <mergeCell ref="P423:Q423"/>
    <mergeCell ref="N427:O427"/>
    <mergeCell ref="P400:Q400"/>
    <mergeCell ref="R400:S400"/>
    <mergeCell ref="D440:E440"/>
    <mergeCell ref="F440:G440"/>
    <mergeCell ref="H440:I440"/>
    <mergeCell ref="D432:E432"/>
    <mergeCell ref="R378:S378"/>
    <mergeCell ref="D411:E411"/>
    <mergeCell ref="F411:G411"/>
    <mergeCell ref="H411:I411"/>
    <mergeCell ref="P413:Q413"/>
    <mergeCell ref="P411:Q411"/>
    <mergeCell ref="J414:K414"/>
    <mergeCell ref="L414:M414"/>
    <mergeCell ref="N422:O422"/>
    <mergeCell ref="R425:S425"/>
    <mergeCell ref="R427:S427"/>
    <mergeCell ref="N425:O425"/>
    <mergeCell ref="D415:T415"/>
    <mergeCell ref="J427:K427"/>
    <mergeCell ref="F418:G418"/>
    <mergeCell ref="R426:S426"/>
    <mergeCell ref="N424:O424"/>
    <mergeCell ref="N411:O411"/>
    <mergeCell ref="R413:S413"/>
    <mergeCell ref="J411:K411"/>
    <mergeCell ref="D427:E427"/>
    <mergeCell ref="F427:G427"/>
    <mergeCell ref="H427:I427"/>
    <mergeCell ref="R424:S424"/>
    <mergeCell ref="L413:M413"/>
    <mergeCell ref="L423:M423"/>
    <mergeCell ref="L427:M427"/>
    <mergeCell ref="D401:E401"/>
    <mergeCell ref="F401:G401"/>
    <mergeCell ref="H401:I401"/>
    <mergeCell ref="D423:E423"/>
    <mergeCell ref="F423:G423"/>
    <mergeCell ref="D6:E6"/>
    <mergeCell ref="F6:G6"/>
    <mergeCell ref="H6:I6"/>
    <mergeCell ref="J6:K6"/>
    <mergeCell ref="J82:K82"/>
    <mergeCell ref="P167:Q167"/>
    <mergeCell ref="R167:S167"/>
    <mergeCell ref="D155:E155"/>
    <mergeCell ref="F155:G155"/>
    <mergeCell ref="H155:I155"/>
    <mergeCell ref="J155:K155"/>
    <mergeCell ref="D170:T170"/>
    <mergeCell ref="D171:E171"/>
    <mergeCell ref="P162:Q162"/>
    <mergeCell ref="D429:E429"/>
    <mergeCell ref="L418:M418"/>
    <mergeCell ref="F55:G55"/>
    <mergeCell ref="H55:I55"/>
    <mergeCell ref="J55:K55"/>
    <mergeCell ref="L55:M55"/>
    <mergeCell ref="N55:O55"/>
    <mergeCell ref="L167:M167"/>
    <mergeCell ref="N167:O167"/>
    <mergeCell ref="J413:K413"/>
    <mergeCell ref="N426:O426"/>
    <mergeCell ref="D8:E8"/>
    <mergeCell ref="D7:E7"/>
    <mergeCell ref="H7:I7"/>
    <mergeCell ref="F7:G7"/>
    <mergeCell ref="F8:G8"/>
    <mergeCell ref="D400:E400"/>
    <mergeCell ref="R361:S361"/>
    <mergeCell ref="H8:I8"/>
    <mergeCell ref="D196:E196"/>
    <mergeCell ref="D62:E62"/>
    <mergeCell ref="F62:G62"/>
    <mergeCell ref="H62:I62"/>
    <mergeCell ref="J62:K62"/>
    <mergeCell ref="L62:M62"/>
    <mergeCell ref="J56:K56"/>
    <mergeCell ref="P59:Q59"/>
    <mergeCell ref="R59:S59"/>
    <mergeCell ref="J60:K60"/>
    <mergeCell ref="L60:M60"/>
    <mergeCell ref="N60:O60"/>
    <mergeCell ref="P60:Q60"/>
    <mergeCell ref="F64:V64"/>
    <mergeCell ref="R60:S60"/>
    <mergeCell ref="R117:S117"/>
    <mergeCell ref="R166:S166"/>
    <mergeCell ref="R191:S191"/>
    <mergeCell ref="J185:K185"/>
    <mergeCell ref="F166:G166"/>
    <mergeCell ref="H166:I166"/>
    <mergeCell ref="J166:K166"/>
    <mergeCell ref="R154:S154"/>
    <mergeCell ref="L82:M82"/>
    <mergeCell ref="N107:O107"/>
    <mergeCell ref="H82:I82"/>
    <mergeCell ref="F111:G111"/>
    <mergeCell ref="N112:O112"/>
    <mergeCell ref="N101:O101"/>
    <mergeCell ref="P101:Q101"/>
    <mergeCell ref="F125:G125"/>
    <mergeCell ref="N181:O181"/>
    <mergeCell ref="N182:O182"/>
    <mergeCell ref="R327:S327"/>
    <mergeCell ref="F176:V176"/>
    <mergeCell ref="J308:K308"/>
    <mergeCell ref="J318:K318"/>
    <mergeCell ref="F289:G289"/>
    <mergeCell ref="D228:T228"/>
    <mergeCell ref="J184:K184"/>
    <mergeCell ref="F183:G183"/>
    <mergeCell ref="D183:E183"/>
    <mergeCell ref="J285:K285"/>
    <mergeCell ref="R274:S274"/>
    <mergeCell ref="L272:M272"/>
    <mergeCell ref="F285:G285"/>
    <mergeCell ref="J183:K183"/>
    <mergeCell ref="H180:I180"/>
    <mergeCell ref="L238:M238"/>
    <mergeCell ref="D290:E290"/>
    <mergeCell ref="P296:Q296"/>
    <mergeCell ref="F229:V229"/>
    <mergeCell ref="J273:K273"/>
    <mergeCell ref="J323:K323"/>
    <mergeCell ref="H323:I323"/>
    <mergeCell ref="H321:I321"/>
    <mergeCell ref="D325:E325"/>
    <mergeCell ref="D321:E321"/>
    <mergeCell ref="J274:K274"/>
    <mergeCell ref="H274:I274"/>
    <mergeCell ref="D285:E285"/>
    <mergeCell ref="P279:Q279"/>
    <mergeCell ref="F198:V198"/>
    <mergeCell ref="F148:G148"/>
    <mergeCell ref="F145:G145"/>
    <mergeCell ref="R148:S148"/>
    <mergeCell ref="J123:K123"/>
    <mergeCell ref="H122:I122"/>
    <mergeCell ref="F124:G124"/>
    <mergeCell ref="N154:O154"/>
    <mergeCell ref="D148:E148"/>
    <mergeCell ref="P130:Q130"/>
    <mergeCell ref="D152:E152"/>
    <mergeCell ref="R125:S125"/>
    <mergeCell ref="D122:E122"/>
    <mergeCell ref="J125:K125"/>
    <mergeCell ref="H148:I148"/>
    <mergeCell ref="J148:K148"/>
    <mergeCell ref="L148:M148"/>
    <mergeCell ref="N148:O148"/>
    <mergeCell ref="P148:Q148"/>
    <mergeCell ref="D154:E154"/>
    <mergeCell ref="F152:V152"/>
    <mergeCell ref="D131:E131"/>
    <mergeCell ref="L125:M125"/>
    <mergeCell ref="D123:E123"/>
    <mergeCell ref="F122:G122"/>
    <mergeCell ref="J150:K150"/>
    <mergeCell ref="L150:M150"/>
    <mergeCell ref="N131:O131"/>
    <mergeCell ref="P131:Q131"/>
    <mergeCell ref="D132:E132"/>
    <mergeCell ref="F132:G132"/>
    <mergeCell ref="N150:O150"/>
    <mergeCell ref="P150:Q150"/>
    <mergeCell ref="P106:Q106"/>
    <mergeCell ref="L111:M111"/>
    <mergeCell ref="R122:S122"/>
    <mergeCell ref="P122:Q122"/>
    <mergeCell ref="H123:I123"/>
    <mergeCell ref="L124:M124"/>
    <mergeCell ref="L116:M116"/>
    <mergeCell ref="N116:O116"/>
    <mergeCell ref="P116:Q116"/>
    <mergeCell ref="R116:S116"/>
    <mergeCell ref="F117:G117"/>
    <mergeCell ref="P133:Q133"/>
    <mergeCell ref="R133:S133"/>
    <mergeCell ref="D134:E134"/>
    <mergeCell ref="F134:G134"/>
    <mergeCell ref="H134:I134"/>
    <mergeCell ref="P145:Q145"/>
    <mergeCell ref="D108:T108"/>
    <mergeCell ref="J124:K124"/>
    <mergeCell ref="P124:Q124"/>
    <mergeCell ref="L143:M143"/>
    <mergeCell ref="N143:O143"/>
    <mergeCell ref="P143:Q143"/>
    <mergeCell ref="R143:S143"/>
    <mergeCell ref="C120:V120"/>
    <mergeCell ref="D107:E107"/>
    <mergeCell ref="F130:G130"/>
    <mergeCell ref="H130:I130"/>
    <mergeCell ref="D128:E128"/>
    <mergeCell ref="J133:K133"/>
    <mergeCell ref="D116:E116"/>
    <mergeCell ref="F116:G116"/>
    <mergeCell ref="L289:M289"/>
    <mergeCell ref="H285:I285"/>
    <mergeCell ref="P510:Q510"/>
    <mergeCell ref="R510:S510"/>
    <mergeCell ref="D510:E510"/>
    <mergeCell ref="F510:G510"/>
    <mergeCell ref="H510:I510"/>
    <mergeCell ref="R514:S514"/>
    <mergeCell ref="H515:I515"/>
    <mergeCell ref="N520:O520"/>
    <mergeCell ref="P520:Q520"/>
    <mergeCell ref="D512:E512"/>
    <mergeCell ref="J515:K515"/>
    <mergeCell ref="L515:M515"/>
    <mergeCell ref="H512:I512"/>
    <mergeCell ref="D511:E511"/>
    <mergeCell ref="L519:M519"/>
    <mergeCell ref="N516:O516"/>
    <mergeCell ref="D299:E299"/>
    <mergeCell ref="L314:M314"/>
    <mergeCell ref="D448:E448"/>
    <mergeCell ref="F448:G448"/>
    <mergeCell ref="R448:S448"/>
    <mergeCell ref="R356:S356"/>
    <mergeCell ref="R362:S362"/>
    <mergeCell ref="H418:I418"/>
    <mergeCell ref="J425:K425"/>
    <mergeCell ref="J440:K440"/>
    <mergeCell ref="L440:M440"/>
    <mergeCell ref="P362:Q362"/>
    <mergeCell ref="D360:E360"/>
    <mergeCell ref="F352:G352"/>
    <mergeCell ref="D124:E124"/>
    <mergeCell ref="D130:E130"/>
    <mergeCell ref="F297:G297"/>
    <mergeCell ref="H297:I297"/>
    <mergeCell ref="J290:K290"/>
    <mergeCell ref="N290:O290"/>
    <mergeCell ref="J520:K520"/>
    <mergeCell ref="L520:M520"/>
    <mergeCell ref="F169:G169"/>
    <mergeCell ref="H169:I169"/>
    <mergeCell ref="J169:K169"/>
    <mergeCell ref="L169:M169"/>
    <mergeCell ref="N169:O169"/>
    <mergeCell ref="J517:K517"/>
    <mergeCell ref="F514:G514"/>
    <mergeCell ref="H514:I514"/>
    <mergeCell ref="P514:Q514"/>
    <mergeCell ref="J514:K514"/>
    <mergeCell ref="L514:M514"/>
    <mergeCell ref="N514:O514"/>
    <mergeCell ref="J513:K513"/>
    <mergeCell ref="H520:I520"/>
    <mergeCell ref="F516:G516"/>
    <mergeCell ref="H516:I516"/>
    <mergeCell ref="J516:K516"/>
    <mergeCell ref="F190:G190"/>
    <mergeCell ref="H185:I185"/>
    <mergeCell ref="F287:G287"/>
    <mergeCell ref="J297:K297"/>
    <mergeCell ref="J289:K289"/>
    <mergeCell ref="F291:G291"/>
    <mergeCell ref="P290:Q290"/>
    <mergeCell ref="R515:S515"/>
    <mergeCell ref="P516:Q516"/>
    <mergeCell ref="L518:M518"/>
    <mergeCell ref="N518:O518"/>
    <mergeCell ref="P518:Q518"/>
    <mergeCell ref="H517:I517"/>
    <mergeCell ref="F167:G167"/>
    <mergeCell ref="D144:V144"/>
    <mergeCell ref="D145:E145"/>
    <mergeCell ref="D118:T118"/>
    <mergeCell ref="F109:V109"/>
    <mergeCell ref="H162:I162"/>
    <mergeCell ref="D156:T156"/>
    <mergeCell ref="F520:G520"/>
    <mergeCell ref="H167:I167"/>
    <mergeCell ref="R155:S155"/>
    <mergeCell ref="R162:S162"/>
    <mergeCell ref="F154:G154"/>
    <mergeCell ref="H154:I154"/>
    <mergeCell ref="J154:K154"/>
    <mergeCell ref="L166:M166"/>
    <mergeCell ref="N166:O166"/>
    <mergeCell ref="P166:Q166"/>
    <mergeCell ref="D168:E168"/>
    <mergeCell ref="F168:G168"/>
    <mergeCell ref="H168:I168"/>
    <mergeCell ref="J168:K168"/>
    <mergeCell ref="L168:M168"/>
    <mergeCell ref="N168:O168"/>
    <mergeCell ref="P168:Q168"/>
    <mergeCell ref="R168:S168"/>
    <mergeCell ref="J173:K173"/>
    <mergeCell ref="J526:K526"/>
    <mergeCell ref="F528:G528"/>
    <mergeCell ref="J528:K528"/>
    <mergeCell ref="L528:M528"/>
    <mergeCell ref="N528:O528"/>
    <mergeCell ref="P528:Q528"/>
    <mergeCell ref="N525:O525"/>
    <mergeCell ref="L508:M508"/>
    <mergeCell ref="N508:O508"/>
    <mergeCell ref="D509:E509"/>
    <mergeCell ref="F509:G509"/>
    <mergeCell ref="H509:I509"/>
    <mergeCell ref="J509:K509"/>
    <mergeCell ref="L509:M509"/>
    <mergeCell ref="N509:O509"/>
    <mergeCell ref="R520:S520"/>
    <mergeCell ref="D520:E520"/>
    <mergeCell ref="F521:G521"/>
    <mergeCell ref="R516:S516"/>
    <mergeCell ref="R512:S512"/>
    <mergeCell ref="D513:E513"/>
    <mergeCell ref="F513:G513"/>
    <mergeCell ref="R517:S517"/>
    <mergeCell ref="N512:O512"/>
    <mergeCell ref="P512:Q512"/>
    <mergeCell ref="H513:I513"/>
    <mergeCell ref="R519:S519"/>
    <mergeCell ref="L513:M513"/>
    <mergeCell ref="N513:O513"/>
    <mergeCell ref="P513:Q513"/>
    <mergeCell ref="R513:S513"/>
    <mergeCell ref="D514:E514"/>
    <mergeCell ref="D186:E186"/>
    <mergeCell ref="F188:V188"/>
    <mergeCell ref="D181:E181"/>
    <mergeCell ref="N123:O123"/>
    <mergeCell ref="H191:I191"/>
    <mergeCell ref="D151:T151"/>
    <mergeCell ref="L155:M155"/>
    <mergeCell ref="N155:O155"/>
    <mergeCell ref="D188:E188"/>
    <mergeCell ref="D187:T187"/>
    <mergeCell ref="N180:O180"/>
    <mergeCell ref="F195:G195"/>
    <mergeCell ref="H195:I195"/>
    <mergeCell ref="J195:K195"/>
    <mergeCell ref="L195:M195"/>
    <mergeCell ref="N195:O195"/>
    <mergeCell ref="P195:Q195"/>
    <mergeCell ref="J179:K179"/>
    <mergeCell ref="L179:M179"/>
    <mergeCell ref="N185:O185"/>
    <mergeCell ref="F194:G194"/>
    <mergeCell ref="H194:I194"/>
    <mergeCell ref="J194:K194"/>
    <mergeCell ref="R193:S193"/>
    <mergeCell ref="R183:S183"/>
    <mergeCell ref="P182:Q182"/>
    <mergeCell ref="N192:O192"/>
    <mergeCell ref="P192:Q192"/>
    <mergeCell ref="P186:Q186"/>
    <mergeCell ref="L193:M193"/>
    <mergeCell ref="N126:O126"/>
    <mergeCell ref="P126:Q126"/>
    <mergeCell ref="R192:S192"/>
    <mergeCell ref="F184:G184"/>
    <mergeCell ref="L194:M194"/>
    <mergeCell ref="N194:O194"/>
    <mergeCell ref="D191:E191"/>
    <mergeCell ref="J180:K180"/>
    <mergeCell ref="P194:Q194"/>
    <mergeCell ref="J192:K192"/>
    <mergeCell ref="L191:M191"/>
    <mergeCell ref="R184:S184"/>
    <mergeCell ref="P184:Q184"/>
    <mergeCell ref="D244:V244"/>
    <mergeCell ref="D245:E245"/>
    <mergeCell ref="F245:G245"/>
    <mergeCell ref="H245:I245"/>
    <mergeCell ref="J245:K245"/>
    <mergeCell ref="F273:G273"/>
    <mergeCell ref="L245:M245"/>
    <mergeCell ref="N245:O245"/>
    <mergeCell ref="P245:Q245"/>
    <mergeCell ref="R245:S245"/>
    <mergeCell ref="N250:O250"/>
    <mergeCell ref="J257:K257"/>
    <mergeCell ref="L257:M257"/>
    <mergeCell ref="J250:K250"/>
    <mergeCell ref="P191:Q191"/>
    <mergeCell ref="P190:Q190"/>
    <mergeCell ref="H184:I184"/>
    <mergeCell ref="D185:E185"/>
    <mergeCell ref="F186:G186"/>
    <mergeCell ref="H186:I186"/>
    <mergeCell ref="F185:G185"/>
    <mergeCell ref="P297:Q297"/>
    <mergeCell ref="L290:M290"/>
    <mergeCell ref="N296:O296"/>
    <mergeCell ref="L297:M297"/>
    <mergeCell ref="D248:E248"/>
    <mergeCell ref="F248:G248"/>
    <mergeCell ref="J196:K196"/>
    <mergeCell ref="D182:E182"/>
    <mergeCell ref="D179:E179"/>
    <mergeCell ref="F179:G179"/>
    <mergeCell ref="H179:I179"/>
    <mergeCell ref="P173:Q173"/>
    <mergeCell ref="D166:E166"/>
    <mergeCell ref="F178:G178"/>
    <mergeCell ref="H178:I178"/>
    <mergeCell ref="J178:K178"/>
    <mergeCell ref="L178:M178"/>
    <mergeCell ref="N178:O178"/>
    <mergeCell ref="P178:Q178"/>
    <mergeCell ref="H190:I190"/>
    <mergeCell ref="N190:O190"/>
    <mergeCell ref="P169:Q169"/>
    <mergeCell ref="J174:K174"/>
    <mergeCell ref="J181:K181"/>
    <mergeCell ref="D174:E174"/>
    <mergeCell ref="J186:K186"/>
    <mergeCell ref="J182:K182"/>
    <mergeCell ref="D193:E193"/>
    <mergeCell ref="F193:G193"/>
    <mergeCell ref="D192:E192"/>
    <mergeCell ref="L184:M184"/>
    <mergeCell ref="F171:V171"/>
    <mergeCell ref="H173:I173"/>
    <mergeCell ref="P183:Q183"/>
    <mergeCell ref="D169:E169"/>
    <mergeCell ref="F191:G191"/>
    <mergeCell ref="P350:Q350"/>
    <mergeCell ref="N313:O313"/>
    <mergeCell ref="N297:O297"/>
    <mergeCell ref="J287:K287"/>
    <mergeCell ref="H308:I308"/>
    <mergeCell ref="L287:M287"/>
    <mergeCell ref="F308:G308"/>
    <mergeCell ref="L320:M320"/>
    <mergeCell ref="H313:I313"/>
    <mergeCell ref="F301:G301"/>
    <mergeCell ref="N318:O318"/>
    <mergeCell ref="F315:G315"/>
    <mergeCell ref="P318:Q318"/>
    <mergeCell ref="F299:G299"/>
    <mergeCell ref="N289:O289"/>
    <mergeCell ref="L323:M323"/>
    <mergeCell ref="H299:I299"/>
    <mergeCell ref="J299:K299"/>
    <mergeCell ref="L299:M299"/>
    <mergeCell ref="N299:O299"/>
    <mergeCell ref="P299:Q299"/>
    <mergeCell ref="D304:S304"/>
    <mergeCell ref="R308:S308"/>
    <mergeCell ref="L313:M313"/>
    <mergeCell ref="N301:O301"/>
    <mergeCell ref="P301:Q301"/>
    <mergeCell ref="L301:M301"/>
    <mergeCell ref="D297:E297"/>
    <mergeCell ref="D298:E298"/>
    <mergeCell ref="F298:G298"/>
    <mergeCell ref="L307:M307"/>
    <mergeCell ref="L132:M132"/>
    <mergeCell ref="N132:O132"/>
    <mergeCell ref="P132:Q132"/>
    <mergeCell ref="D133:E133"/>
    <mergeCell ref="D315:E315"/>
    <mergeCell ref="N308:O308"/>
    <mergeCell ref="J315:K315"/>
    <mergeCell ref="D296:E296"/>
    <mergeCell ref="D287:E287"/>
    <mergeCell ref="N134:O134"/>
    <mergeCell ref="P134:Q134"/>
    <mergeCell ref="D140:V140"/>
    <mergeCell ref="D141:E141"/>
    <mergeCell ref="F141:G141"/>
    <mergeCell ref="H141:I141"/>
    <mergeCell ref="J141:K141"/>
    <mergeCell ref="L141:M141"/>
    <mergeCell ref="N141:O141"/>
    <mergeCell ref="P141:Q141"/>
    <mergeCell ref="R141:S141"/>
    <mergeCell ref="D142:V142"/>
    <mergeCell ref="D143:E143"/>
    <mergeCell ref="F143:G143"/>
    <mergeCell ref="H143:I143"/>
    <mergeCell ref="J190:K190"/>
    <mergeCell ref="D149:V149"/>
    <mergeCell ref="D150:E150"/>
    <mergeCell ref="F150:G150"/>
    <mergeCell ref="H150:I150"/>
    <mergeCell ref="N553:O553"/>
    <mergeCell ref="P553:Q553"/>
    <mergeCell ref="R553:S553"/>
    <mergeCell ref="D136:T136"/>
    <mergeCell ref="D137:E137"/>
    <mergeCell ref="F137:V137"/>
    <mergeCell ref="D547:E547"/>
    <mergeCell ref="F547:G547"/>
    <mergeCell ref="H547:I547"/>
    <mergeCell ref="J547:K547"/>
    <mergeCell ref="L547:M547"/>
    <mergeCell ref="N547:O547"/>
    <mergeCell ref="P547:Q547"/>
    <mergeCell ref="R547:S547"/>
    <mergeCell ref="D549:E549"/>
    <mergeCell ref="F549:G549"/>
    <mergeCell ref="H549:I549"/>
    <mergeCell ref="J549:K549"/>
    <mergeCell ref="L549:M549"/>
    <mergeCell ref="N549:O549"/>
    <mergeCell ref="P549:Q549"/>
    <mergeCell ref="R549:S549"/>
    <mergeCell ref="P519:Q519"/>
    <mergeCell ref="J321:K321"/>
    <mergeCell ref="P320:Q320"/>
    <mergeCell ref="H289:I289"/>
    <mergeCell ref="D279:E279"/>
    <mergeCell ref="R287:S287"/>
    <mergeCell ref="N272:O272"/>
    <mergeCell ref="J272:K272"/>
    <mergeCell ref="F182:G182"/>
    <mergeCell ref="F535:G535"/>
    <mergeCell ref="F459:V459"/>
    <mergeCell ref="H528:I528"/>
    <mergeCell ref="J510:K510"/>
    <mergeCell ref="R528:S528"/>
    <mergeCell ref="D521:E521"/>
    <mergeCell ref="R534:S534"/>
    <mergeCell ref="F508:G508"/>
    <mergeCell ref="H508:I508"/>
    <mergeCell ref="J508:K508"/>
    <mergeCell ref="P508:Q508"/>
    <mergeCell ref="D535:E535"/>
    <mergeCell ref="H535:I535"/>
    <mergeCell ref="R525:S525"/>
    <mergeCell ref="P525:Q525"/>
    <mergeCell ref="L525:M525"/>
    <mergeCell ref="D525:E525"/>
    <mergeCell ref="H525:I525"/>
    <mergeCell ref="D526:E526"/>
    <mergeCell ref="F526:G526"/>
    <mergeCell ref="H526:I526"/>
    <mergeCell ref="L526:M526"/>
    <mergeCell ref="P526:Q526"/>
    <mergeCell ref="N526:O526"/>
    <mergeCell ref="R526:S526"/>
    <mergeCell ref="D527:E527"/>
    <mergeCell ref="F527:G527"/>
    <mergeCell ref="H527:I527"/>
    <mergeCell ref="J527:K527"/>
    <mergeCell ref="D528:E528"/>
    <mergeCell ref="L527:M527"/>
    <mergeCell ref="N527:O527"/>
    <mergeCell ref="P527:Q527"/>
    <mergeCell ref="H49:I49"/>
    <mergeCell ref="J49:K49"/>
    <mergeCell ref="L49:M49"/>
    <mergeCell ref="P49:Q49"/>
    <mergeCell ref="H352:I352"/>
    <mergeCell ref="J352:K352"/>
    <mergeCell ref="L352:M352"/>
    <mergeCell ref="N352:O352"/>
    <mergeCell ref="D534:E534"/>
    <mergeCell ref="F534:G534"/>
    <mergeCell ref="D555:T555"/>
    <mergeCell ref="D556:E556"/>
    <mergeCell ref="F556:V556"/>
    <mergeCell ref="D550:E550"/>
    <mergeCell ref="F550:G550"/>
    <mergeCell ref="H550:I550"/>
    <mergeCell ref="J550:K550"/>
    <mergeCell ref="L550:M550"/>
    <mergeCell ref="N550:O550"/>
    <mergeCell ref="P550:Q550"/>
    <mergeCell ref="R550:S550"/>
    <mergeCell ref="D551:E551"/>
    <mergeCell ref="F551:G551"/>
    <mergeCell ref="H551:I551"/>
    <mergeCell ref="J551:K551"/>
    <mergeCell ref="L551:M551"/>
    <mergeCell ref="N551:O551"/>
    <mergeCell ref="P551:Q551"/>
    <mergeCell ref="R551:S551"/>
    <mergeCell ref="D553:E553"/>
    <mergeCell ref="J131:K131"/>
    <mergeCell ref="L131:M131"/>
    <mergeCell ref="L46:M46"/>
    <mergeCell ref="N46:O46"/>
    <mergeCell ref="P46:Q46"/>
    <mergeCell ref="R46:S46"/>
    <mergeCell ref="D47:E47"/>
    <mergeCell ref="F47:G47"/>
    <mergeCell ref="H47:I47"/>
    <mergeCell ref="J47:K47"/>
    <mergeCell ref="L47:M47"/>
    <mergeCell ref="N47:O47"/>
    <mergeCell ref="P47:Q47"/>
    <mergeCell ref="R47:S47"/>
    <mergeCell ref="D48:E48"/>
    <mergeCell ref="F48:G48"/>
    <mergeCell ref="H48:I48"/>
    <mergeCell ref="J48:K48"/>
    <mergeCell ref="L48:M48"/>
    <mergeCell ref="N48:O48"/>
    <mergeCell ref="P48:Q48"/>
    <mergeCell ref="R48:S48"/>
    <mergeCell ref="H117:I117"/>
    <mergeCell ref="J117:K117"/>
    <mergeCell ref="L117:M117"/>
    <mergeCell ref="N117:O117"/>
    <mergeCell ref="R130:S130"/>
    <mergeCell ref="R131:S131"/>
    <mergeCell ref="R132:S132"/>
    <mergeCell ref="F133:G133"/>
    <mergeCell ref="H133:I133"/>
    <mergeCell ref="J132:K132"/>
    <mergeCell ref="H554:I554"/>
    <mergeCell ref="J554:K554"/>
    <mergeCell ref="L554:M554"/>
    <mergeCell ref="N554:O554"/>
    <mergeCell ref="P554:Q554"/>
    <mergeCell ref="R554:S554"/>
    <mergeCell ref="F553:G553"/>
    <mergeCell ref="H553:I553"/>
    <mergeCell ref="J553:K553"/>
    <mergeCell ref="L553:M553"/>
    <mergeCell ref="L325:M325"/>
    <mergeCell ref="N325:O325"/>
    <mergeCell ref="F329:G329"/>
    <mergeCell ref="L350:M350"/>
    <mergeCell ref="N350:O350"/>
    <mergeCell ref="P289:Q289"/>
    <mergeCell ref="J441:K441"/>
    <mergeCell ref="L441:M441"/>
    <mergeCell ref="N441:O441"/>
    <mergeCell ref="P441:Q441"/>
    <mergeCell ref="R441:S441"/>
    <mergeCell ref="R447:S447"/>
    <mergeCell ref="D554:E554"/>
    <mergeCell ref="F554:G554"/>
    <mergeCell ref="F407:V407"/>
    <mergeCell ref="J490:K490"/>
    <mergeCell ref="R414:S414"/>
    <mergeCell ref="D410:E410"/>
    <mergeCell ref="N356:O356"/>
    <mergeCell ref="P356:Q356"/>
    <mergeCell ref="D405:E405"/>
    <mergeCell ref="F405:G405"/>
    <mergeCell ref="H405:I405"/>
    <mergeCell ref="J405:K405"/>
    <mergeCell ref="L405:M405"/>
    <mergeCell ref="D508:E508"/>
    <mergeCell ref="D139:V139"/>
    <mergeCell ref="R134:S134"/>
    <mergeCell ref="D135:E135"/>
    <mergeCell ref="F135:G135"/>
    <mergeCell ref="H135:I135"/>
    <mergeCell ref="J135:K135"/>
    <mergeCell ref="L135:M135"/>
    <mergeCell ref="N135:O135"/>
    <mergeCell ref="P135:Q135"/>
    <mergeCell ref="R135:S135"/>
    <mergeCell ref="F410:G410"/>
    <mergeCell ref="H410:I410"/>
    <mergeCell ref="N506:O506"/>
    <mergeCell ref="P506:Q506"/>
    <mergeCell ref="H329:I329"/>
    <mergeCell ref="L327:M327"/>
    <mergeCell ref="H324:I324"/>
    <mergeCell ref="H325:I325"/>
    <mergeCell ref="R150:S150"/>
    <mergeCell ref="D533:V533"/>
    <mergeCell ref="P352:Q352"/>
    <mergeCell ref="R352:S352"/>
    <mergeCell ref="D353:V353"/>
    <mergeCell ref="D357:T357"/>
    <mergeCell ref="D358:E358"/>
    <mergeCell ref="F358:V358"/>
    <mergeCell ref="D354:E354"/>
    <mergeCell ref="F354:G354"/>
    <mergeCell ref="H354:I354"/>
    <mergeCell ref="J354:K354"/>
    <mergeCell ref="L354:M354"/>
    <mergeCell ref="N354:O354"/>
    <mergeCell ref="P354:Q354"/>
    <mergeCell ref="R354:S354"/>
    <mergeCell ref="D355:V355"/>
    <mergeCell ref="D356:E356"/>
    <mergeCell ref="F356:G356"/>
    <mergeCell ref="H356:I356"/>
    <mergeCell ref="J356:K356"/>
    <mergeCell ref="L356:M356"/>
    <mergeCell ref="D449:E449"/>
    <mergeCell ref="F449:G449"/>
    <mergeCell ref="H449:I449"/>
    <mergeCell ref="J449:K449"/>
    <mergeCell ref="L449:M449"/>
    <mergeCell ref="N449:O449"/>
    <mergeCell ref="P449:Q449"/>
    <mergeCell ref="R449:S449"/>
    <mergeCell ref="N448:O448"/>
    <mergeCell ref="P448:Q448"/>
    <mergeCell ref="H542:I542"/>
    <mergeCell ref="J542:K542"/>
    <mergeCell ref="L542:M542"/>
    <mergeCell ref="N542:O542"/>
    <mergeCell ref="H534:I534"/>
    <mergeCell ref="J534:K534"/>
    <mergeCell ref="L534:M534"/>
    <mergeCell ref="N534:O534"/>
    <mergeCell ref="P534:Q534"/>
    <mergeCell ref="F525:G525"/>
    <mergeCell ref="F511:G511"/>
    <mergeCell ref="L510:M510"/>
    <mergeCell ref="D507:E507"/>
    <mergeCell ref="F507:G507"/>
    <mergeCell ref="H507:I507"/>
    <mergeCell ref="J507:K507"/>
    <mergeCell ref="L507:M507"/>
    <mergeCell ref="N507:O507"/>
    <mergeCell ref="P507:Q507"/>
    <mergeCell ref="D518:E518"/>
    <mergeCell ref="F518:G518"/>
    <mergeCell ref="H518:I518"/>
    <mergeCell ref="J518:K518"/>
    <mergeCell ref="P509:Q509"/>
    <mergeCell ref="H521:I521"/>
    <mergeCell ref="J521:K521"/>
    <mergeCell ref="L521:M521"/>
    <mergeCell ref="N521:O521"/>
    <mergeCell ref="P521:Q521"/>
    <mergeCell ref="F523:V523"/>
    <mergeCell ref="J525:K525"/>
    <mergeCell ref="D523:E523"/>
    <mergeCell ref="D539:E539"/>
    <mergeCell ref="F539:G539"/>
    <mergeCell ref="H539:I539"/>
    <mergeCell ref="J539:K539"/>
    <mergeCell ref="L539:M539"/>
    <mergeCell ref="N539:O539"/>
    <mergeCell ref="D501:E501"/>
    <mergeCell ref="F502:G502"/>
    <mergeCell ref="H502:I502"/>
    <mergeCell ref="J502:K502"/>
    <mergeCell ref="L502:M502"/>
    <mergeCell ref="D502:E502"/>
    <mergeCell ref="D412:E412"/>
    <mergeCell ref="F412:G412"/>
    <mergeCell ref="F506:G506"/>
    <mergeCell ref="L506:M506"/>
    <mergeCell ref="R502:S502"/>
    <mergeCell ref="H412:I412"/>
    <mergeCell ref="D447:E447"/>
    <mergeCell ref="F447:G447"/>
    <mergeCell ref="H447:I447"/>
    <mergeCell ref="J447:K447"/>
    <mergeCell ref="L447:M447"/>
    <mergeCell ref="N447:O447"/>
    <mergeCell ref="P447:Q447"/>
    <mergeCell ref="H454:I454"/>
    <mergeCell ref="L454:M454"/>
    <mergeCell ref="C452:V452"/>
    <mergeCell ref="H456:I456"/>
    <mergeCell ref="R456:S456"/>
    <mergeCell ref="P502:Q502"/>
    <mergeCell ref="J500:K500"/>
    <mergeCell ref="H538:I538"/>
    <mergeCell ref="J538:K538"/>
    <mergeCell ref="L538:M538"/>
    <mergeCell ref="N538:O538"/>
    <mergeCell ref="P538:Q538"/>
    <mergeCell ref="R538:S538"/>
    <mergeCell ref="N405:O405"/>
    <mergeCell ref="P405:Q405"/>
    <mergeCell ref="R405:S405"/>
    <mergeCell ref="D406:T406"/>
    <mergeCell ref="L500:M500"/>
    <mergeCell ref="N500:O500"/>
    <mergeCell ref="P500:Q500"/>
    <mergeCell ref="R500:S500"/>
    <mergeCell ref="R521:S521"/>
    <mergeCell ref="R527:S527"/>
    <mergeCell ref="D522:T522"/>
    <mergeCell ref="D441:E441"/>
    <mergeCell ref="F441:G441"/>
    <mergeCell ref="H441:I441"/>
    <mergeCell ref="R537:S537"/>
    <mergeCell ref="R506:S506"/>
    <mergeCell ref="N502:O502"/>
    <mergeCell ref="D478:E478"/>
    <mergeCell ref="D419:T419"/>
    <mergeCell ref="D477:E477"/>
    <mergeCell ref="D428:T428"/>
    <mergeCell ref="P414:Q414"/>
    <mergeCell ref="H462:I462"/>
    <mergeCell ref="J462:K462"/>
    <mergeCell ref="F455:G455"/>
    <mergeCell ref="N461:O461"/>
  </mergeCells>
  <phoneticPr fontId="0" type="noConversion"/>
  <conditionalFormatting sqref="X34:X40 X106:X107 X489:X492 X482:X485 X122:X125 X418 X422:X427 X190:X191 X461:X463 X454:X457 X506 X154:X155 X6:X13 X82:X85 X111:X112 X166:X169 X173:X174 X467:X471 X477:X478 X508 X160:X162 X180:X186 X215:X216">
    <cfRule type="expression" dxfId="1147" priority="1269" stopIfTrue="1">
      <formula>W6=0</formula>
    </cfRule>
  </conditionalFormatting>
  <conditionalFormatting sqref="X17">
    <cfRule type="expression" dxfId="1146" priority="1270" stopIfTrue="1">
      <formula>SUM($W$18)&gt;0</formula>
    </cfRule>
    <cfRule type="expression" dxfId="1145" priority="1271" stopIfTrue="1">
      <formula>W17=0</formula>
    </cfRule>
  </conditionalFormatting>
  <conditionalFormatting sqref="X18">
    <cfRule type="expression" dxfId="1144" priority="1272" stopIfTrue="1">
      <formula>SUM($W$17)&gt;0</formula>
    </cfRule>
    <cfRule type="expression" dxfId="1143" priority="1273" stopIfTrue="1">
      <formula>W18=0</formula>
    </cfRule>
  </conditionalFormatting>
  <conditionalFormatting sqref="D104:E104 D416:E416 D420:E420 D480:E480 D487:E487 D114:E114 D15:E15 D544:E544 D20:E20 D93:E93 D109:E109 D42:E42 D128:E128 D152:E152 D465:E465 D229:E229 D396:E396 D364:E364 D473:E473 D494:E494 D504:E504 D523:E523 D531:E531 D198:E198 D188:E188 D176:E176 D429:E429 D459:E459">
    <cfRule type="expression" dxfId="1142" priority="1287" stopIfTrue="1">
      <formula>F15=0</formula>
    </cfRule>
  </conditionalFormatting>
  <conditionalFormatting sqref="U428">
    <cfRule type="cellIs" dxfId="1141" priority="1292" stopIfTrue="1" operator="greaterThan">
      <formula>V428</formula>
    </cfRule>
    <cfRule type="cellIs" dxfId="1140" priority="1293" stopIfTrue="1" operator="lessThan">
      <formula>F429</formula>
    </cfRule>
  </conditionalFormatting>
  <conditionalFormatting sqref="D489:S492 D467:S471 D454:S457 D461:S463 D422:S427 D418:S418 D190:S191 D122:S125 D106:S107 D111:S112 D34:S40 D17:S18 D506:S506 D6:S13 D173:S174 D475:S475 D477:S478 D482:S485 D508:S509 D180:S186 D215:S216">
    <cfRule type="cellIs" dxfId="1139" priority="1378" stopIfTrue="1" operator="equal">
      <formula>"a"</formula>
    </cfRule>
    <cfRule type="cellIs" dxfId="1138" priority="1379" stopIfTrue="1" operator="equal">
      <formula>"s"</formula>
    </cfRule>
  </conditionalFormatting>
  <conditionalFormatting sqref="U17">
    <cfRule type="expression" dxfId="1137" priority="1395" stopIfTrue="1">
      <formula>SUM($W$18:$W$18)&gt;0</formula>
    </cfRule>
  </conditionalFormatting>
  <conditionalFormatting sqref="U18">
    <cfRule type="expression" dxfId="1136" priority="1396" stopIfTrue="1">
      <formula>SUM($W$18:$W$18)&gt;0</formula>
    </cfRule>
  </conditionalFormatting>
  <conditionalFormatting sqref="Z80:Z81 Z503:Z506 Z522:Z524 Z530:Z531 Z92:Z93 Z100 Z363:Z364 Z415:Z429 Z103:Z114 Z120:Z125 Z197:Z199 Z477:Z496 Z508:Z509 Z127:Z128 Z228:Z229 Z180:Z191 Z33:Z42 Z359 Z408:Z409 Z440 Z138 Z543:Z556 Z5:Z24 Z44:Z46 Z50:Z51 Z151:Z177 Z215:Z216 Z381:Z384 Z395:Z396 Z207 Z442:Z448 Z450:Z475">
    <cfRule type="cellIs" dxfId="1135" priority="1397" stopIfTrue="1" operator="equal">
      <formula>"a"</formula>
    </cfRule>
  </conditionalFormatting>
  <conditionalFormatting sqref="X54:X56 X58:X62">
    <cfRule type="expression" dxfId="1134" priority="1241" stopIfTrue="1">
      <formula>W54=0</formula>
    </cfRule>
  </conditionalFormatting>
  <conditionalFormatting sqref="Z54:Z56 Z58:Z64">
    <cfRule type="cellIs" dxfId="1133" priority="1242" stopIfTrue="1" operator="equal">
      <formula>"a"</formula>
    </cfRule>
  </conditionalFormatting>
  <conditionalFormatting sqref="D64:E64">
    <cfRule type="expression" dxfId="1132" priority="1235" stopIfTrue="1">
      <formula>F64=0</formula>
    </cfRule>
  </conditionalFormatting>
  <conditionalFormatting sqref="D54:S56 D58:S62">
    <cfRule type="cellIs" dxfId="1131" priority="1238" stopIfTrue="1" operator="equal">
      <formula>"a"</formula>
    </cfRule>
    <cfRule type="cellIs" dxfId="1130" priority="1239" stopIfTrue="1" operator="equal">
      <formula>"s"</formula>
    </cfRule>
  </conditionalFormatting>
  <conditionalFormatting sqref="Z52">
    <cfRule type="cellIs" dxfId="1129" priority="1240" stopIfTrue="1" operator="equal">
      <formula>"a"</formula>
    </cfRule>
  </conditionalFormatting>
  <conditionalFormatting sqref="Z53">
    <cfRule type="cellIs" dxfId="1128" priority="1234" stopIfTrue="1" operator="equal">
      <formula>"a"</formula>
    </cfRule>
  </conditionalFormatting>
  <conditionalFormatting sqref="Z57">
    <cfRule type="cellIs" dxfId="1127" priority="1233" stopIfTrue="1" operator="equal">
      <formula>"a"</formula>
    </cfRule>
  </conditionalFormatting>
  <conditionalFormatting sqref="X502">
    <cfRule type="expression" dxfId="1126" priority="1183" stopIfTrue="1">
      <formula>W502=0</formula>
    </cfRule>
  </conditionalFormatting>
  <conditionalFormatting sqref="Z502">
    <cfRule type="cellIs" dxfId="1125" priority="1184" stopIfTrue="1" operator="equal">
      <formula>"a"</formula>
    </cfRule>
  </conditionalFormatting>
  <conditionalFormatting sqref="X497:X500">
    <cfRule type="expression" dxfId="1124" priority="1179" stopIfTrue="1">
      <formula>W497=0</formula>
    </cfRule>
  </conditionalFormatting>
  <conditionalFormatting sqref="D497:S500 D502:S502">
    <cfRule type="cellIs" dxfId="1123" priority="1180" stopIfTrue="1" operator="equal">
      <formula>"a"</formula>
    </cfRule>
    <cfRule type="cellIs" dxfId="1122" priority="1181" stopIfTrue="1" operator="equal">
      <formula>"s"</formula>
    </cfRule>
  </conditionalFormatting>
  <conditionalFormatting sqref="Z497:Z500">
    <cfRule type="cellIs" dxfId="1121" priority="1182" stopIfTrue="1" operator="equal">
      <formula>"a"</formula>
    </cfRule>
  </conditionalFormatting>
  <conditionalFormatting sqref="X501">
    <cfRule type="expression" dxfId="1120" priority="1175" stopIfTrue="1">
      <formula>W501=0</formula>
    </cfRule>
  </conditionalFormatting>
  <conditionalFormatting sqref="D501:S501">
    <cfRule type="cellIs" dxfId="1119" priority="1176" stopIfTrue="1" operator="equal">
      <formula>"a"</formula>
    </cfRule>
    <cfRule type="cellIs" dxfId="1118" priority="1177" stopIfTrue="1" operator="equal">
      <formula>"s"</formula>
    </cfRule>
  </conditionalFormatting>
  <conditionalFormatting sqref="Z501">
    <cfRule type="cellIs" dxfId="1117" priority="1178" stopIfTrue="1" operator="equal">
      <formula>"a"</formula>
    </cfRule>
  </conditionalFormatting>
  <conditionalFormatting sqref="X507">
    <cfRule type="expression" dxfId="1116" priority="1167" stopIfTrue="1">
      <formula>W507=0</formula>
    </cfRule>
  </conditionalFormatting>
  <conditionalFormatting sqref="D507:S507">
    <cfRule type="cellIs" dxfId="1115" priority="1168" stopIfTrue="1" operator="equal">
      <formula>"a"</formula>
    </cfRule>
    <cfRule type="cellIs" dxfId="1114" priority="1169" stopIfTrue="1" operator="equal">
      <formula>"s"</formula>
    </cfRule>
  </conditionalFormatting>
  <conditionalFormatting sqref="Z507">
    <cfRule type="cellIs" dxfId="1113" priority="1170" stopIfTrue="1" operator="equal">
      <formula>"a"</formula>
    </cfRule>
  </conditionalFormatting>
  <conditionalFormatting sqref="X521">
    <cfRule type="expression" dxfId="1112" priority="1163" stopIfTrue="1">
      <formula>W521=0</formula>
    </cfRule>
  </conditionalFormatting>
  <conditionalFormatting sqref="D521:S521">
    <cfRule type="cellIs" dxfId="1111" priority="1164" stopIfTrue="1" operator="equal">
      <formula>"a"</formula>
    </cfRule>
    <cfRule type="cellIs" dxfId="1110" priority="1165" stopIfTrue="1" operator="equal">
      <formula>"s"</formula>
    </cfRule>
  </conditionalFormatting>
  <conditionalFormatting sqref="Z521">
    <cfRule type="cellIs" dxfId="1109" priority="1166" stopIfTrue="1" operator="equal">
      <formula>"a"</formula>
    </cfRule>
  </conditionalFormatting>
  <conditionalFormatting sqref="X519">
    <cfRule type="expression" dxfId="1108" priority="1159" stopIfTrue="1">
      <formula>W519=0</formula>
    </cfRule>
  </conditionalFormatting>
  <conditionalFormatting sqref="D519:S519">
    <cfRule type="cellIs" dxfId="1107" priority="1160" stopIfTrue="1" operator="equal">
      <formula>"a"</formula>
    </cfRule>
    <cfRule type="cellIs" dxfId="1106" priority="1161" stopIfTrue="1" operator="equal">
      <formula>"s"</formula>
    </cfRule>
  </conditionalFormatting>
  <conditionalFormatting sqref="Z519">
    <cfRule type="cellIs" dxfId="1105" priority="1162" stopIfTrue="1" operator="equal">
      <formula>"a"</formula>
    </cfRule>
  </conditionalFormatting>
  <conditionalFormatting sqref="D510:S510">
    <cfRule type="cellIs" dxfId="1104" priority="1156" stopIfTrue="1" operator="equal">
      <formula>"a"</formula>
    </cfRule>
    <cfRule type="cellIs" dxfId="1103" priority="1157" stopIfTrue="1" operator="equal">
      <formula>"s"</formula>
    </cfRule>
  </conditionalFormatting>
  <conditionalFormatting sqref="Z510">
    <cfRule type="cellIs" dxfId="1102" priority="1158" stopIfTrue="1" operator="equal">
      <formula>"a"</formula>
    </cfRule>
  </conditionalFormatting>
  <conditionalFormatting sqref="D511:S511">
    <cfRule type="cellIs" dxfId="1101" priority="1153" stopIfTrue="1" operator="equal">
      <formula>"a"</formula>
    </cfRule>
    <cfRule type="cellIs" dxfId="1100" priority="1154" stopIfTrue="1" operator="equal">
      <formula>"s"</formula>
    </cfRule>
  </conditionalFormatting>
  <conditionalFormatting sqref="Z511">
    <cfRule type="cellIs" dxfId="1099" priority="1155" stopIfTrue="1" operator="equal">
      <formula>"a"</formula>
    </cfRule>
  </conditionalFormatting>
  <conditionalFormatting sqref="X511">
    <cfRule type="expression" dxfId="1098" priority="1480" stopIfTrue="1">
      <formula>SUM($W$509:$W$510)&gt;0</formula>
    </cfRule>
    <cfRule type="expression" dxfId="1097" priority="1481" stopIfTrue="1">
      <formula>W511=0</formula>
    </cfRule>
  </conditionalFormatting>
  <conditionalFormatting sqref="X509">
    <cfRule type="expression" dxfId="1096" priority="1486" stopIfTrue="1">
      <formula>SUM(#REF!)&gt;0</formula>
    </cfRule>
    <cfRule type="expression" dxfId="1095" priority="1487" stopIfTrue="1">
      <formula>W509=0</formula>
    </cfRule>
  </conditionalFormatting>
  <conditionalFormatting sqref="X510">
    <cfRule type="expression" dxfId="1094" priority="1488" stopIfTrue="1">
      <formula>SUM(#REF!)&gt;0</formula>
    </cfRule>
    <cfRule type="expression" dxfId="1093" priority="1489" stopIfTrue="1">
      <formula>W510=0</formula>
    </cfRule>
  </conditionalFormatting>
  <conditionalFormatting sqref="X525:X526 X528:X529">
    <cfRule type="expression" dxfId="1092" priority="1142" stopIfTrue="1">
      <formula>W525=0</formula>
    </cfRule>
  </conditionalFormatting>
  <conditionalFormatting sqref="D525:S526 D528:S529">
    <cfRule type="cellIs" dxfId="1091" priority="1143" stopIfTrue="1" operator="equal">
      <formula>"a"</formula>
    </cfRule>
    <cfRule type="cellIs" dxfId="1090" priority="1144" stopIfTrue="1" operator="equal">
      <formula>"s"</formula>
    </cfRule>
  </conditionalFormatting>
  <conditionalFormatting sqref="Z525:Z526 Z528:Z529">
    <cfRule type="cellIs" dxfId="1089" priority="1145" stopIfTrue="1" operator="equal">
      <formula>"a"</formula>
    </cfRule>
  </conditionalFormatting>
  <conditionalFormatting sqref="Z532">
    <cfRule type="cellIs" dxfId="1088" priority="1141" stopIfTrue="1" operator="equal">
      <formula>"a"</formula>
    </cfRule>
  </conditionalFormatting>
  <conditionalFormatting sqref="D82:S85">
    <cfRule type="cellIs" dxfId="1087" priority="1114" stopIfTrue="1" operator="equal">
      <formula>"a"</formula>
    </cfRule>
    <cfRule type="cellIs" dxfId="1086" priority="1115" stopIfTrue="1" operator="equal">
      <formula>"s"</formula>
    </cfRule>
  </conditionalFormatting>
  <conditionalFormatting sqref="Z82:Z85">
    <cfRule type="cellIs" dxfId="1085" priority="1116" stopIfTrue="1" operator="equal">
      <formula>"a"</formula>
    </cfRule>
  </conditionalFormatting>
  <conditionalFormatting sqref="X91">
    <cfRule type="expression" dxfId="1084" priority="1109" stopIfTrue="1">
      <formula>W91=0</formula>
    </cfRule>
  </conditionalFormatting>
  <conditionalFormatting sqref="D91:S91">
    <cfRule type="cellIs" dxfId="1083" priority="1110" stopIfTrue="1" operator="equal">
      <formula>"a"</formula>
    </cfRule>
    <cfRule type="cellIs" dxfId="1082" priority="1111" stopIfTrue="1" operator="equal">
      <formula>"s"</formula>
    </cfRule>
  </conditionalFormatting>
  <conditionalFormatting sqref="Z91">
    <cfRule type="cellIs" dxfId="1081" priority="1112" stopIfTrue="1" operator="equal">
      <formula>"a"</formula>
    </cfRule>
  </conditionalFormatting>
  <conditionalFormatting sqref="X90">
    <cfRule type="expression" dxfId="1080" priority="1105" stopIfTrue="1">
      <formula>W90=0</formula>
    </cfRule>
  </conditionalFormatting>
  <conditionalFormatting sqref="D90:S90">
    <cfRule type="cellIs" dxfId="1079" priority="1106" stopIfTrue="1" operator="equal">
      <formula>"a"</formula>
    </cfRule>
    <cfRule type="cellIs" dxfId="1078" priority="1107" stopIfTrue="1" operator="equal">
      <formula>"s"</formula>
    </cfRule>
  </conditionalFormatting>
  <conditionalFormatting sqref="Z90">
    <cfRule type="cellIs" dxfId="1077" priority="1108" stopIfTrue="1" operator="equal">
      <formula>"a"</formula>
    </cfRule>
  </conditionalFormatting>
  <conditionalFormatting sqref="X89">
    <cfRule type="expression" dxfId="1076" priority="1101" stopIfTrue="1">
      <formula>W89=0</formula>
    </cfRule>
  </conditionalFormatting>
  <conditionalFormatting sqref="D89:S89">
    <cfRule type="cellIs" dxfId="1075" priority="1102" stopIfTrue="1" operator="equal">
      <formula>"a"</formula>
    </cfRule>
    <cfRule type="cellIs" dxfId="1074" priority="1103" stopIfTrue="1" operator="equal">
      <formula>"s"</formula>
    </cfRule>
  </conditionalFormatting>
  <conditionalFormatting sqref="Z89">
    <cfRule type="cellIs" dxfId="1073" priority="1104" stopIfTrue="1" operator="equal">
      <formula>"a"</formula>
    </cfRule>
  </conditionalFormatting>
  <conditionalFormatting sqref="X96:X97">
    <cfRule type="expression" dxfId="1072" priority="1096" stopIfTrue="1">
      <formula>W96=0</formula>
    </cfRule>
  </conditionalFormatting>
  <conditionalFormatting sqref="D99:E99">
    <cfRule type="expression" dxfId="1071" priority="1097" stopIfTrue="1">
      <formula>F99=0</formula>
    </cfRule>
  </conditionalFormatting>
  <conditionalFormatting sqref="D96:S97">
    <cfRule type="cellIs" dxfId="1070" priority="1098" stopIfTrue="1" operator="equal">
      <formula>"a"</formula>
    </cfRule>
    <cfRule type="cellIs" dxfId="1069" priority="1099" stopIfTrue="1" operator="equal">
      <formula>"s"</formula>
    </cfRule>
  </conditionalFormatting>
  <conditionalFormatting sqref="Z94 Z96:Z99">
    <cfRule type="cellIs" dxfId="1068" priority="1100" stopIfTrue="1" operator="equal">
      <formula>"a"</formula>
    </cfRule>
  </conditionalFormatting>
  <conditionalFormatting sqref="Z95">
    <cfRule type="cellIs" dxfId="1067" priority="1093" stopIfTrue="1" operator="equal">
      <formula>"a"</formula>
    </cfRule>
  </conditionalFormatting>
  <conditionalFormatting sqref="X101:X102">
    <cfRule type="expression" dxfId="1066" priority="1080" stopIfTrue="1">
      <formula>W101=0</formula>
    </cfRule>
  </conditionalFormatting>
  <conditionalFormatting sqref="D101:S102">
    <cfRule type="cellIs" dxfId="1065" priority="1081" stopIfTrue="1" operator="equal">
      <formula>"a"</formula>
    </cfRule>
    <cfRule type="cellIs" dxfId="1064" priority="1082" stopIfTrue="1" operator="equal">
      <formula>"s"</formula>
    </cfRule>
  </conditionalFormatting>
  <conditionalFormatting sqref="Z101:Z102">
    <cfRule type="cellIs" dxfId="1063" priority="1083" stopIfTrue="1" operator="equal">
      <formula>"a"</formula>
    </cfRule>
  </conditionalFormatting>
  <conditionalFormatting sqref="U511">
    <cfRule type="expression" dxfId="1062" priority="1079" stopIfTrue="1">
      <formula>W511&gt;0</formula>
    </cfRule>
  </conditionalFormatting>
  <conditionalFormatting sqref="U509">
    <cfRule type="expression" dxfId="1061" priority="1078" stopIfTrue="1">
      <formula>SUM(W511)&gt;0</formula>
    </cfRule>
  </conditionalFormatting>
  <conditionalFormatting sqref="U510">
    <cfRule type="expression" dxfId="1060" priority="1077" stopIfTrue="1">
      <formula>SUM(W511)&gt;0</formula>
    </cfRule>
  </conditionalFormatting>
  <conditionalFormatting sqref="D380:E380">
    <cfRule type="expression" dxfId="1059" priority="936" stopIfTrue="1">
      <formula>F380=0</formula>
    </cfRule>
  </conditionalFormatting>
  <conditionalFormatting sqref="Z376 Z379:Z380">
    <cfRule type="cellIs" dxfId="1058" priority="939" stopIfTrue="1" operator="equal">
      <formula>"a"</formula>
    </cfRule>
  </conditionalFormatting>
  <conditionalFormatting sqref="D378:S378">
    <cfRule type="cellIs" dxfId="1057" priority="932" stopIfTrue="1" operator="equal">
      <formula>"a"</formula>
    </cfRule>
    <cfRule type="cellIs" dxfId="1056" priority="933" stopIfTrue="1" operator="equal">
      <formula>"s"</formula>
    </cfRule>
  </conditionalFormatting>
  <conditionalFormatting sqref="Z378">
    <cfRule type="cellIs" dxfId="1055" priority="935" stopIfTrue="1" operator="equal">
      <formula>"a"</formula>
    </cfRule>
  </conditionalFormatting>
  <conditionalFormatting sqref="D377:S377">
    <cfRule type="cellIs" dxfId="1054" priority="926" stopIfTrue="1" operator="equal">
      <formula>"a"</formula>
    </cfRule>
    <cfRule type="cellIs" dxfId="1053" priority="927" stopIfTrue="1" operator="equal">
      <formula>"s"</formula>
    </cfRule>
  </conditionalFormatting>
  <conditionalFormatting sqref="Z377">
    <cfRule type="cellIs" dxfId="1052" priority="929" stopIfTrue="1" operator="equal">
      <formula>"a"</formula>
    </cfRule>
  </conditionalFormatting>
  <conditionalFormatting sqref="X360:X362">
    <cfRule type="expression" dxfId="1051" priority="904" stopIfTrue="1">
      <formula>W360=0</formula>
    </cfRule>
  </conditionalFormatting>
  <conditionalFormatting sqref="D360:S362">
    <cfRule type="cellIs" dxfId="1050" priority="905" stopIfTrue="1" operator="equal">
      <formula>"a"</formula>
    </cfRule>
    <cfRule type="cellIs" dxfId="1049" priority="906" stopIfTrue="1" operator="equal">
      <formula>"s"</formula>
    </cfRule>
  </conditionalFormatting>
  <conditionalFormatting sqref="Z360:Z362">
    <cfRule type="cellIs" dxfId="1048" priority="907" stopIfTrue="1" operator="equal">
      <formula>"a"</formula>
    </cfRule>
  </conditionalFormatting>
  <conditionalFormatting sqref="D88:S88">
    <cfRule type="cellIs" dxfId="1047" priority="893" stopIfTrue="1" operator="equal">
      <formula>"a"</formula>
    </cfRule>
    <cfRule type="cellIs" dxfId="1046" priority="894" stopIfTrue="1" operator="equal">
      <formula>"s"</formula>
    </cfRule>
  </conditionalFormatting>
  <conditionalFormatting sqref="Z88">
    <cfRule type="cellIs" dxfId="1045" priority="895" stopIfTrue="1" operator="equal">
      <formula>"a"</formula>
    </cfRule>
  </conditionalFormatting>
  <conditionalFormatting sqref="D87:S87">
    <cfRule type="cellIs" dxfId="1044" priority="890" stopIfTrue="1" operator="equal">
      <formula>"a"</formula>
    </cfRule>
    <cfRule type="cellIs" dxfId="1043" priority="891" stopIfTrue="1" operator="equal">
      <formula>"s"</formula>
    </cfRule>
  </conditionalFormatting>
  <conditionalFormatting sqref="Z87">
    <cfRule type="cellIs" dxfId="1042" priority="892" stopIfTrue="1" operator="equal">
      <formula>"a"</formula>
    </cfRule>
  </conditionalFormatting>
  <conditionalFormatting sqref="X86">
    <cfRule type="expression" dxfId="1041" priority="886" stopIfTrue="1">
      <formula>W86=0</formula>
    </cfRule>
  </conditionalFormatting>
  <conditionalFormatting sqref="D86:S86">
    <cfRule type="cellIs" dxfId="1040" priority="887" stopIfTrue="1" operator="equal">
      <formula>"a"</formula>
    </cfRule>
    <cfRule type="cellIs" dxfId="1039" priority="888" stopIfTrue="1" operator="equal">
      <formula>"s"</formula>
    </cfRule>
  </conditionalFormatting>
  <conditionalFormatting sqref="Z86">
    <cfRule type="cellIs" dxfId="1038" priority="889" stopIfTrue="1" operator="equal">
      <formula>"a"</formula>
    </cfRule>
  </conditionalFormatting>
  <conditionalFormatting sqref="X87">
    <cfRule type="expression" dxfId="1037" priority="882" stopIfTrue="1">
      <formula>SUM(W88)&gt;0</formula>
    </cfRule>
    <cfRule type="expression" dxfId="1036" priority="883" stopIfTrue="1">
      <formula>W87=0</formula>
    </cfRule>
  </conditionalFormatting>
  <conditionalFormatting sqref="X88">
    <cfRule type="expression" dxfId="1035" priority="884" stopIfTrue="1">
      <formula>SUM(W87)&gt;0</formula>
    </cfRule>
    <cfRule type="expression" dxfId="1034" priority="885" stopIfTrue="1">
      <formula>W88=0</formula>
    </cfRule>
  </conditionalFormatting>
  <conditionalFormatting sqref="U87">
    <cfRule type="expression" dxfId="1033" priority="880" stopIfTrue="1">
      <formula>SUM(W88)&gt;0</formula>
    </cfRule>
  </conditionalFormatting>
  <conditionalFormatting sqref="U88">
    <cfRule type="expression" dxfId="1032" priority="881" stopIfTrue="1">
      <formula>SUM(W88)&gt;0</formula>
    </cfRule>
  </conditionalFormatting>
  <conditionalFormatting sqref="D157:E157">
    <cfRule type="expression" dxfId="1031" priority="872" stopIfTrue="1">
      <formula>F157=0</formula>
    </cfRule>
  </conditionalFormatting>
  <conditionalFormatting sqref="D154:S155">
    <cfRule type="cellIs" dxfId="1030" priority="873" stopIfTrue="1" operator="equal">
      <formula>"a"</formula>
    </cfRule>
    <cfRule type="cellIs" dxfId="1029" priority="874" stopIfTrue="1" operator="equal">
      <formula>"s"</formula>
    </cfRule>
  </conditionalFormatting>
  <conditionalFormatting sqref="X527">
    <cfRule type="expression" dxfId="1028" priority="857" stopIfTrue="1">
      <formula>W527=0</formula>
    </cfRule>
  </conditionalFormatting>
  <conditionalFormatting sqref="D527:S527">
    <cfRule type="cellIs" dxfId="1027" priority="858" stopIfTrue="1" operator="equal">
      <formula>"a"</formula>
    </cfRule>
    <cfRule type="cellIs" dxfId="1026" priority="859" stopIfTrue="1" operator="equal">
      <formula>"s"</formula>
    </cfRule>
  </conditionalFormatting>
  <conditionalFormatting sqref="Z527">
    <cfRule type="cellIs" dxfId="1025" priority="860" stopIfTrue="1" operator="equal">
      <formula>"a"</formula>
    </cfRule>
  </conditionalFormatting>
  <conditionalFormatting sqref="D410:S410 D412:S414">
    <cfRule type="cellIs" dxfId="1024" priority="851" stopIfTrue="1" operator="equal">
      <formula>"a"</formula>
    </cfRule>
    <cfRule type="cellIs" dxfId="1023" priority="852" stopIfTrue="1" operator="equal">
      <formula>"s"</formula>
    </cfRule>
  </conditionalFormatting>
  <conditionalFormatting sqref="U410">
    <cfRule type="expression" dxfId="1022" priority="853" stopIfTrue="1">
      <formula>SUM(W411:W414)&gt;0</formula>
    </cfRule>
  </conditionalFormatting>
  <conditionalFormatting sqref="Z410 Z412:Z414">
    <cfRule type="cellIs" dxfId="1021" priority="854" stopIfTrue="1" operator="equal">
      <formula>"a"</formula>
    </cfRule>
  </conditionalFormatting>
  <conditionalFormatting sqref="X410">
    <cfRule type="expression" dxfId="1020" priority="855" stopIfTrue="1">
      <formula>SUM(W411:W414)&gt;0</formula>
    </cfRule>
    <cfRule type="expression" dxfId="1019" priority="856" stopIfTrue="1">
      <formula>W410=0</formula>
    </cfRule>
  </conditionalFormatting>
  <conditionalFormatting sqref="U411">
    <cfRule type="expression" dxfId="1018" priority="847" stopIfTrue="1">
      <formula>W411&gt;0</formula>
    </cfRule>
  </conditionalFormatting>
  <conditionalFormatting sqref="D411:S411">
    <cfRule type="cellIs" dxfId="1017" priority="848" stopIfTrue="1" operator="equal">
      <formula>"a"</formula>
    </cfRule>
    <cfRule type="cellIs" dxfId="1016" priority="849" stopIfTrue="1" operator="equal">
      <formula>"s"</formula>
    </cfRule>
  </conditionalFormatting>
  <conditionalFormatting sqref="Z411">
    <cfRule type="cellIs" dxfId="1015" priority="850" stopIfTrue="1" operator="equal">
      <formula>"a"</formula>
    </cfRule>
  </conditionalFormatting>
  <conditionalFormatting sqref="X411">
    <cfRule type="expression" dxfId="1014" priority="844">
      <formula>SUM(W412:W414)&gt;0</formula>
    </cfRule>
    <cfRule type="expression" dxfId="1013" priority="845" stopIfTrue="1">
      <formula>SUM(W410)&gt;0</formula>
    </cfRule>
    <cfRule type="expression" dxfId="1012" priority="846" stopIfTrue="1">
      <formula>W411=0</formula>
    </cfRule>
  </conditionalFormatting>
  <conditionalFormatting sqref="X412">
    <cfRule type="expression" dxfId="1011" priority="842" stopIfTrue="1">
      <formula>SUM(W410:W411)&gt;0</formula>
    </cfRule>
    <cfRule type="expression" dxfId="1010" priority="843" stopIfTrue="1">
      <formula>W412=0</formula>
    </cfRule>
  </conditionalFormatting>
  <conditionalFormatting sqref="X413">
    <cfRule type="expression" dxfId="1009" priority="840" stopIfTrue="1">
      <formula>SUM(W410:W411)&gt;0</formula>
    </cfRule>
    <cfRule type="expression" dxfId="1008" priority="841" stopIfTrue="1">
      <formula>W413=0</formula>
    </cfRule>
  </conditionalFormatting>
  <conditionalFormatting sqref="X414">
    <cfRule type="expression" dxfId="1007" priority="838" stopIfTrue="1">
      <formula>SUM(W410:W411)&gt;0</formula>
    </cfRule>
    <cfRule type="expression" dxfId="1006" priority="839" stopIfTrue="1">
      <formula>W414=0</formula>
    </cfRule>
  </conditionalFormatting>
  <conditionalFormatting sqref="U412">
    <cfRule type="expression" dxfId="1005" priority="837" stopIfTrue="1">
      <formula>W412&gt;0</formula>
    </cfRule>
  </conditionalFormatting>
  <conditionalFormatting sqref="U413">
    <cfRule type="expression" dxfId="1004" priority="836" stopIfTrue="1">
      <formula>W413&gt;0</formula>
    </cfRule>
  </conditionalFormatting>
  <conditionalFormatting sqref="U414">
    <cfRule type="expression" dxfId="1003" priority="835" stopIfTrue="1">
      <formula>W414&gt;0</formula>
    </cfRule>
  </conditionalFormatting>
  <conditionalFormatting sqref="U503">
    <cfRule type="cellIs" dxfId="1002" priority="833" stopIfTrue="1" operator="greaterThan">
      <formula>V503</formula>
    </cfRule>
    <cfRule type="cellIs" dxfId="1001" priority="834" stopIfTrue="1" operator="lessThan">
      <formula>F504</formula>
    </cfRule>
  </conditionalFormatting>
  <conditionalFormatting sqref="U522">
    <cfRule type="cellIs" dxfId="1000" priority="831" stopIfTrue="1" operator="greaterThan">
      <formula>V522</formula>
    </cfRule>
    <cfRule type="cellIs" dxfId="999" priority="832" stopIfTrue="1" operator="lessThan">
      <formula>F523</formula>
    </cfRule>
  </conditionalFormatting>
  <conditionalFormatting sqref="U530">
    <cfRule type="cellIs" dxfId="998" priority="829" stopIfTrue="1" operator="greaterThan">
      <formula>V530</formula>
    </cfRule>
    <cfRule type="cellIs" dxfId="997" priority="830" stopIfTrue="1" operator="lessThan">
      <formula>F531</formula>
    </cfRule>
  </conditionalFormatting>
  <conditionalFormatting sqref="U543">
    <cfRule type="cellIs" dxfId="996" priority="827" stopIfTrue="1" operator="greaterThan">
      <formula>V543</formula>
    </cfRule>
    <cfRule type="cellIs" dxfId="995" priority="828" stopIfTrue="1" operator="lessThan">
      <formula>F544</formula>
    </cfRule>
  </conditionalFormatting>
  <conditionalFormatting sqref="U493">
    <cfRule type="cellIs" dxfId="994" priority="799" stopIfTrue="1" operator="greaterThan">
      <formula>V493</formula>
    </cfRule>
    <cfRule type="cellIs" dxfId="993" priority="800" stopIfTrue="1" operator="lessThan">
      <formula>F494</formula>
    </cfRule>
  </conditionalFormatting>
  <conditionalFormatting sqref="U486">
    <cfRule type="cellIs" dxfId="992" priority="795" stopIfTrue="1" operator="greaterThan">
      <formula>V486</formula>
    </cfRule>
    <cfRule type="cellIs" dxfId="991" priority="796" stopIfTrue="1" operator="lessThan">
      <formula>F487</formula>
    </cfRule>
  </conditionalFormatting>
  <conditionalFormatting sqref="U479">
    <cfRule type="cellIs" dxfId="990" priority="793" stopIfTrue="1" operator="greaterThan">
      <formula>V479</formula>
    </cfRule>
    <cfRule type="cellIs" dxfId="989" priority="794" stopIfTrue="1" operator="lessThan">
      <formula>F480</formula>
    </cfRule>
  </conditionalFormatting>
  <conditionalFormatting sqref="U472">
    <cfRule type="cellIs" dxfId="988" priority="791" stopIfTrue="1" operator="greaterThan">
      <formula>V472</formula>
    </cfRule>
    <cfRule type="cellIs" dxfId="987" priority="792" stopIfTrue="1" operator="lessThan">
      <formula>F473</formula>
    </cfRule>
  </conditionalFormatting>
  <conditionalFormatting sqref="U464">
    <cfRule type="cellIs" dxfId="986" priority="789" stopIfTrue="1" operator="greaterThan">
      <formula>V464</formula>
    </cfRule>
    <cfRule type="cellIs" dxfId="985" priority="790" stopIfTrue="1" operator="lessThan">
      <formula>F465</formula>
    </cfRule>
  </conditionalFormatting>
  <conditionalFormatting sqref="U458">
    <cfRule type="cellIs" dxfId="984" priority="787" stopIfTrue="1" operator="greaterThan">
      <formula>V458</formula>
    </cfRule>
    <cfRule type="cellIs" dxfId="983" priority="788" stopIfTrue="1" operator="lessThan">
      <formula>F459</formula>
    </cfRule>
  </conditionalFormatting>
  <conditionalFormatting sqref="U419">
    <cfRule type="cellIs" dxfId="982" priority="777" stopIfTrue="1" operator="greaterThan">
      <formula>V419</formula>
    </cfRule>
    <cfRule type="cellIs" dxfId="981" priority="778" stopIfTrue="1" operator="lessThan">
      <formula>F420</formula>
    </cfRule>
  </conditionalFormatting>
  <conditionalFormatting sqref="U415">
    <cfRule type="cellIs" dxfId="980" priority="775" stopIfTrue="1" operator="greaterThan">
      <formula>V415</formula>
    </cfRule>
    <cfRule type="cellIs" dxfId="979" priority="776" stopIfTrue="1" operator="lessThan">
      <formula>F416</formula>
    </cfRule>
  </conditionalFormatting>
  <conditionalFormatting sqref="U395">
    <cfRule type="cellIs" dxfId="978" priority="769" stopIfTrue="1" operator="greaterThan">
      <formula>V395</formula>
    </cfRule>
    <cfRule type="cellIs" dxfId="977" priority="770" stopIfTrue="1" operator="lessThan">
      <formula>F396</formula>
    </cfRule>
  </conditionalFormatting>
  <conditionalFormatting sqref="U379">
    <cfRule type="cellIs" dxfId="976" priority="767" stopIfTrue="1" operator="greaterThan">
      <formula>V379</formula>
    </cfRule>
    <cfRule type="cellIs" dxfId="975" priority="768" stopIfTrue="1" operator="lessThan">
      <formula>F380</formula>
    </cfRule>
  </conditionalFormatting>
  <conditionalFormatting sqref="U363">
    <cfRule type="cellIs" dxfId="974" priority="763" stopIfTrue="1" operator="greaterThan">
      <formula>V363</formula>
    </cfRule>
    <cfRule type="cellIs" dxfId="973" priority="764" stopIfTrue="1" operator="lessThan">
      <formula>F364</formula>
    </cfRule>
  </conditionalFormatting>
  <conditionalFormatting sqref="U228">
    <cfRule type="cellIs" dxfId="972" priority="749" stopIfTrue="1" operator="greaterThan">
      <formula>V228</formula>
    </cfRule>
    <cfRule type="cellIs" dxfId="971" priority="750" stopIfTrue="1" operator="lessThan">
      <formula>F229</formula>
    </cfRule>
  </conditionalFormatting>
  <conditionalFormatting sqref="U197">
    <cfRule type="cellIs" dxfId="970" priority="745" stopIfTrue="1" operator="greaterThan">
      <formula>V197</formula>
    </cfRule>
    <cfRule type="cellIs" dxfId="969" priority="746" stopIfTrue="1" operator="lessThan">
      <formula>F198</formula>
    </cfRule>
  </conditionalFormatting>
  <conditionalFormatting sqref="U187">
    <cfRule type="cellIs" dxfId="968" priority="737" stopIfTrue="1" operator="greaterThan">
      <formula>V187</formula>
    </cfRule>
    <cfRule type="cellIs" dxfId="967" priority="738" stopIfTrue="1" operator="lessThan">
      <formula>F188</formula>
    </cfRule>
  </conditionalFormatting>
  <conditionalFormatting sqref="U175">
    <cfRule type="cellIs" dxfId="966" priority="735" stopIfTrue="1" operator="greaterThan">
      <formula>V175</formula>
    </cfRule>
    <cfRule type="cellIs" dxfId="965" priority="736" stopIfTrue="1" operator="lessThan">
      <formula>F176</formula>
    </cfRule>
  </conditionalFormatting>
  <conditionalFormatting sqref="U156">
    <cfRule type="cellIs" dxfId="964" priority="731" stopIfTrue="1" operator="greaterThan">
      <formula>V156</formula>
    </cfRule>
    <cfRule type="cellIs" dxfId="963" priority="732" stopIfTrue="1" operator="lessThan">
      <formula>F157</formula>
    </cfRule>
  </conditionalFormatting>
  <conditionalFormatting sqref="U151">
    <cfRule type="cellIs" dxfId="962" priority="729" stopIfTrue="1" operator="greaterThan">
      <formula>V151</formula>
    </cfRule>
    <cfRule type="cellIs" dxfId="961" priority="730" stopIfTrue="1" operator="lessThan">
      <formula>F152</formula>
    </cfRule>
  </conditionalFormatting>
  <conditionalFormatting sqref="U127">
    <cfRule type="cellIs" dxfId="960" priority="727" stopIfTrue="1" operator="greaterThan">
      <formula>V127</formula>
    </cfRule>
    <cfRule type="cellIs" dxfId="959" priority="728" stopIfTrue="1" operator="lessThan">
      <formula>F128</formula>
    </cfRule>
  </conditionalFormatting>
  <conditionalFormatting sqref="U113">
    <cfRule type="cellIs" dxfId="958" priority="725" stopIfTrue="1" operator="greaterThan">
      <formula>V113</formula>
    </cfRule>
    <cfRule type="cellIs" dxfId="957" priority="726" stopIfTrue="1" operator="lessThan">
      <formula>F114</formula>
    </cfRule>
  </conditionalFormatting>
  <conditionalFormatting sqref="U108">
    <cfRule type="cellIs" dxfId="956" priority="723" stopIfTrue="1" operator="greaterThan">
      <formula>V108</formula>
    </cfRule>
    <cfRule type="cellIs" dxfId="955" priority="724" stopIfTrue="1" operator="lessThan">
      <formula>F109</formula>
    </cfRule>
  </conditionalFormatting>
  <conditionalFormatting sqref="U103">
    <cfRule type="cellIs" dxfId="954" priority="721" stopIfTrue="1" operator="greaterThan">
      <formula>V103</formula>
    </cfRule>
    <cfRule type="cellIs" dxfId="953" priority="722" stopIfTrue="1" operator="lessThan">
      <formula>F104</formula>
    </cfRule>
  </conditionalFormatting>
  <conditionalFormatting sqref="U98">
    <cfRule type="cellIs" dxfId="952" priority="717" stopIfTrue="1" operator="greaterThan">
      <formula>V98</formula>
    </cfRule>
    <cfRule type="cellIs" dxfId="951" priority="718" stopIfTrue="1" operator="lessThan">
      <formula>F99</formula>
    </cfRule>
  </conditionalFormatting>
  <conditionalFormatting sqref="U92">
    <cfRule type="cellIs" dxfId="950" priority="715" stopIfTrue="1" operator="greaterThan">
      <formula>V92</formula>
    </cfRule>
    <cfRule type="cellIs" dxfId="949" priority="716" stopIfTrue="1" operator="lessThan">
      <formula>F93</formula>
    </cfRule>
  </conditionalFormatting>
  <conditionalFormatting sqref="U63">
    <cfRule type="cellIs" dxfId="948" priority="711" stopIfTrue="1" operator="greaterThan">
      <formula>V63</formula>
    </cfRule>
    <cfRule type="cellIs" dxfId="947" priority="712" stopIfTrue="1" operator="lessThan">
      <formula>F64</formula>
    </cfRule>
  </conditionalFormatting>
  <conditionalFormatting sqref="U41">
    <cfRule type="cellIs" dxfId="946" priority="709" stopIfTrue="1" operator="greaterThan">
      <formula>V41</formula>
    </cfRule>
    <cfRule type="cellIs" dxfId="945" priority="710" stopIfTrue="1" operator="lessThan">
      <formula>F42</formula>
    </cfRule>
  </conditionalFormatting>
  <conditionalFormatting sqref="U19">
    <cfRule type="cellIs" dxfId="944" priority="703" stopIfTrue="1" operator="greaterThan">
      <formula>V19</formula>
    </cfRule>
    <cfRule type="cellIs" dxfId="943" priority="704" stopIfTrue="1" operator="lessThan">
      <formula>F20</formula>
    </cfRule>
  </conditionalFormatting>
  <conditionalFormatting sqref="U14">
    <cfRule type="cellIs" dxfId="942" priority="701" stopIfTrue="1" operator="greaterThan">
      <formula>V14</formula>
    </cfRule>
    <cfRule type="cellIs" dxfId="941" priority="702" stopIfTrue="1" operator="lessThan">
      <formula>F15</formula>
    </cfRule>
  </conditionalFormatting>
  <conditionalFormatting sqref="X116:X117">
    <cfRule type="expression" dxfId="940" priority="690" stopIfTrue="1">
      <formula>W116=0</formula>
    </cfRule>
  </conditionalFormatting>
  <conditionalFormatting sqref="D119:E119">
    <cfRule type="expression" dxfId="939" priority="691" stopIfTrue="1">
      <formula>F119=0</formula>
    </cfRule>
  </conditionalFormatting>
  <conditionalFormatting sqref="D116:S117">
    <cfRule type="cellIs" dxfId="938" priority="692" stopIfTrue="1" operator="equal">
      <formula>"a"</formula>
    </cfRule>
    <cfRule type="cellIs" dxfId="937" priority="693" stopIfTrue="1" operator="equal">
      <formula>"s"</formula>
    </cfRule>
  </conditionalFormatting>
  <conditionalFormatting sqref="Z115:Z119">
    <cfRule type="cellIs" dxfId="936" priority="694" stopIfTrue="1" operator="equal">
      <formula>"a"</formula>
    </cfRule>
  </conditionalFormatting>
  <conditionalFormatting sqref="U118">
    <cfRule type="cellIs" dxfId="935" priority="688" stopIfTrue="1" operator="greaterThan">
      <formula>V118</formula>
    </cfRule>
    <cfRule type="cellIs" dxfId="934" priority="689" stopIfTrue="1" operator="lessThan">
      <formula>F119</formula>
    </cfRule>
  </conditionalFormatting>
  <conditionalFormatting sqref="X126">
    <cfRule type="expression" dxfId="933" priority="680" stopIfTrue="1">
      <formula>W126=0</formula>
    </cfRule>
  </conditionalFormatting>
  <conditionalFormatting sqref="D126:S126">
    <cfRule type="cellIs" dxfId="932" priority="681" stopIfTrue="1" operator="equal">
      <formula>"a"</formula>
    </cfRule>
    <cfRule type="cellIs" dxfId="931" priority="682" stopIfTrue="1" operator="equal">
      <formula>"s"</formula>
    </cfRule>
  </conditionalFormatting>
  <conditionalFormatting sqref="Z126">
    <cfRule type="cellIs" dxfId="930" priority="683" stopIfTrue="1" operator="equal">
      <formula>"a"</formula>
    </cfRule>
  </conditionalFormatting>
  <conditionalFormatting sqref="D171:E171">
    <cfRule type="expression" dxfId="929" priority="672" stopIfTrue="1">
      <formula>F171=0</formula>
    </cfRule>
  </conditionalFormatting>
  <conditionalFormatting sqref="D166:S169">
    <cfRule type="cellIs" dxfId="928" priority="673" stopIfTrue="1" operator="equal">
      <formula>"a"</formula>
    </cfRule>
    <cfRule type="cellIs" dxfId="927" priority="674" stopIfTrue="1" operator="equal">
      <formula>"s"</formula>
    </cfRule>
  </conditionalFormatting>
  <conditionalFormatting sqref="U170">
    <cfRule type="cellIs" dxfId="926" priority="669" stopIfTrue="1" operator="greaterThan">
      <formula>V170</formula>
    </cfRule>
    <cfRule type="cellIs" dxfId="925" priority="670" stopIfTrue="1" operator="lessThan">
      <formula>F171</formula>
    </cfRule>
  </conditionalFormatting>
  <conditionalFormatting sqref="X193">
    <cfRule type="expression" dxfId="924" priority="661" stopIfTrue="1">
      <formula>W193=0</formula>
    </cfRule>
  </conditionalFormatting>
  <conditionalFormatting sqref="D193:S193">
    <cfRule type="cellIs" dxfId="923" priority="662" stopIfTrue="1" operator="equal">
      <formula>"a"</formula>
    </cfRule>
    <cfRule type="cellIs" dxfId="922" priority="663" stopIfTrue="1" operator="equal">
      <formula>"s"</formula>
    </cfRule>
  </conditionalFormatting>
  <conditionalFormatting sqref="Z193">
    <cfRule type="cellIs" dxfId="921" priority="664" stopIfTrue="1" operator="equal">
      <formula>"a"</formula>
    </cfRule>
  </conditionalFormatting>
  <conditionalFormatting sqref="X192">
    <cfRule type="expression" dxfId="920" priority="657" stopIfTrue="1">
      <formula>W192=0</formula>
    </cfRule>
  </conditionalFormatting>
  <conditionalFormatting sqref="D192:S192">
    <cfRule type="cellIs" dxfId="919" priority="658" stopIfTrue="1" operator="equal">
      <formula>"a"</formula>
    </cfRule>
    <cfRule type="cellIs" dxfId="918" priority="659" stopIfTrue="1" operator="equal">
      <formula>"s"</formula>
    </cfRule>
  </conditionalFormatting>
  <conditionalFormatting sqref="Z192">
    <cfRule type="cellIs" dxfId="917" priority="660" stopIfTrue="1" operator="equal">
      <formula>"a"</formula>
    </cfRule>
  </conditionalFormatting>
  <conditionalFormatting sqref="X196">
    <cfRule type="expression" dxfId="916" priority="653" stopIfTrue="1">
      <formula>W196=0</formula>
    </cfRule>
  </conditionalFormatting>
  <conditionalFormatting sqref="D196:S196">
    <cfRule type="cellIs" dxfId="915" priority="654" stopIfTrue="1" operator="equal">
      <formula>"a"</formula>
    </cfRule>
    <cfRule type="cellIs" dxfId="914" priority="655" stopIfTrue="1" operator="equal">
      <formula>"s"</formula>
    </cfRule>
  </conditionalFormatting>
  <conditionalFormatting sqref="Z196">
    <cfRule type="cellIs" dxfId="913" priority="656" stopIfTrue="1" operator="equal">
      <formula>"a"</formula>
    </cfRule>
  </conditionalFormatting>
  <conditionalFormatting sqref="X195">
    <cfRule type="expression" dxfId="912" priority="649" stopIfTrue="1">
      <formula>W195=0</formula>
    </cfRule>
  </conditionalFormatting>
  <conditionalFormatting sqref="D195:S195">
    <cfRule type="cellIs" dxfId="911" priority="650" stopIfTrue="1" operator="equal">
      <formula>"a"</formula>
    </cfRule>
    <cfRule type="cellIs" dxfId="910" priority="651" stopIfTrue="1" operator="equal">
      <formula>"s"</formula>
    </cfRule>
  </conditionalFormatting>
  <conditionalFormatting sqref="Z195">
    <cfRule type="cellIs" dxfId="909" priority="652" stopIfTrue="1" operator="equal">
      <formula>"a"</formula>
    </cfRule>
  </conditionalFormatting>
  <conditionalFormatting sqref="X194">
    <cfRule type="expression" dxfId="908" priority="645" stopIfTrue="1">
      <formula>W194=0</formula>
    </cfRule>
  </conditionalFormatting>
  <conditionalFormatting sqref="D194:S194">
    <cfRule type="cellIs" dxfId="907" priority="646" stopIfTrue="1" operator="equal">
      <formula>"a"</formula>
    </cfRule>
    <cfRule type="cellIs" dxfId="906" priority="647" stopIfTrue="1" operator="equal">
      <formula>"s"</formula>
    </cfRule>
  </conditionalFormatting>
  <conditionalFormatting sqref="Z194">
    <cfRule type="cellIs" dxfId="905" priority="648" stopIfTrue="1" operator="equal">
      <formula>"a"</formula>
    </cfRule>
  </conditionalFormatting>
  <conditionalFormatting sqref="X475">
    <cfRule type="expression" dxfId="904" priority="1561" stopIfTrue="1">
      <formula>SUM(#REF!)&gt;0</formula>
    </cfRule>
    <cfRule type="expression" dxfId="903" priority="1562" stopIfTrue="1">
      <formula>W475=0</formula>
    </cfRule>
  </conditionalFormatting>
  <conditionalFormatting sqref="X476">
    <cfRule type="expression" dxfId="902" priority="641" stopIfTrue="1">
      <formula>W476=0</formula>
    </cfRule>
  </conditionalFormatting>
  <conditionalFormatting sqref="D476:S476">
    <cfRule type="cellIs" dxfId="901" priority="642" stopIfTrue="1" operator="equal">
      <formula>"a"</formula>
    </cfRule>
    <cfRule type="cellIs" dxfId="900" priority="643" stopIfTrue="1" operator="equal">
      <formula>"s"</formula>
    </cfRule>
  </conditionalFormatting>
  <conditionalFormatting sqref="Z476">
    <cfRule type="cellIs" dxfId="899" priority="644" stopIfTrue="1" operator="equal">
      <formula>"a"</formula>
    </cfRule>
  </conditionalFormatting>
  <conditionalFormatting sqref="X518">
    <cfRule type="expression" dxfId="898" priority="637" stopIfTrue="1">
      <formula>W518=0</formula>
    </cfRule>
  </conditionalFormatting>
  <conditionalFormatting sqref="D518:S518">
    <cfRule type="cellIs" dxfId="897" priority="638" stopIfTrue="1" operator="equal">
      <formula>"a"</formula>
    </cfRule>
    <cfRule type="cellIs" dxfId="896" priority="639" stopIfTrue="1" operator="equal">
      <formula>"s"</formula>
    </cfRule>
  </conditionalFormatting>
  <conditionalFormatting sqref="Z518">
    <cfRule type="cellIs" dxfId="895" priority="640" stopIfTrue="1" operator="equal">
      <formula>"a"</formula>
    </cfRule>
  </conditionalFormatting>
  <conditionalFormatting sqref="X517">
    <cfRule type="expression" dxfId="894" priority="633" stopIfTrue="1">
      <formula>W517=0</formula>
    </cfRule>
  </conditionalFormatting>
  <conditionalFormatting sqref="D517:S517">
    <cfRule type="cellIs" dxfId="893" priority="634" stopIfTrue="1" operator="equal">
      <formula>"a"</formula>
    </cfRule>
    <cfRule type="cellIs" dxfId="892" priority="635" stopIfTrue="1" operator="equal">
      <formula>"s"</formula>
    </cfRule>
  </conditionalFormatting>
  <conditionalFormatting sqref="Z517">
    <cfRule type="cellIs" dxfId="891" priority="636" stopIfTrue="1" operator="equal">
      <formula>"a"</formula>
    </cfRule>
  </conditionalFormatting>
  <conditionalFormatting sqref="X516">
    <cfRule type="expression" dxfId="890" priority="629" stopIfTrue="1">
      <formula>W516=0</formula>
    </cfRule>
  </conditionalFormatting>
  <conditionalFormatting sqref="D516:S516">
    <cfRule type="cellIs" dxfId="889" priority="630" stopIfTrue="1" operator="equal">
      <formula>"a"</formula>
    </cfRule>
    <cfRule type="cellIs" dxfId="888" priority="631" stopIfTrue="1" operator="equal">
      <formula>"s"</formula>
    </cfRule>
  </conditionalFormatting>
  <conditionalFormatting sqref="Z516">
    <cfRule type="cellIs" dxfId="887" priority="632" stopIfTrue="1" operator="equal">
      <formula>"a"</formula>
    </cfRule>
  </conditionalFormatting>
  <conditionalFormatting sqref="X515">
    <cfRule type="expression" dxfId="886" priority="625" stopIfTrue="1">
      <formula>W515=0</formula>
    </cfRule>
  </conditionalFormatting>
  <conditionalFormatting sqref="D515:S515">
    <cfRule type="cellIs" dxfId="885" priority="626" stopIfTrue="1" operator="equal">
      <formula>"a"</formula>
    </cfRule>
    <cfRule type="cellIs" dxfId="884" priority="627" stopIfTrue="1" operator="equal">
      <formula>"s"</formula>
    </cfRule>
  </conditionalFormatting>
  <conditionalFormatting sqref="Z515">
    <cfRule type="cellIs" dxfId="883" priority="628" stopIfTrue="1" operator="equal">
      <formula>"a"</formula>
    </cfRule>
  </conditionalFormatting>
  <conditionalFormatting sqref="X514">
    <cfRule type="expression" dxfId="882" priority="621" stopIfTrue="1">
      <formula>W514=0</formula>
    </cfRule>
  </conditionalFormatting>
  <conditionalFormatting sqref="D514:S514">
    <cfRule type="cellIs" dxfId="881" priority="622" stopIfTrue="1" operator="equal">
      <formula>"a"</formula>
    </cfRule>
    <cfRule type="cellIs" dxfId="880" priority="623" stopIfTrue="1" operator="equal">
      <formula>"s"</formula>
    </cfRule>
  </conditionalFormatting>
  <conditionalFormatting sqref="Z514">
    <cfRule type="cellIs" dxfId="879" priority="624" stopIfTrue="1" operator="equal">
      <formula>"a"</formula>
    </cfRule>
  </conditionalFormatting>
  <conditionalFormatting sqref="X513">
    <cfRule type="expression" dxfId="878" priority="617" stopIfTrue="1">
      <formula>W513=0</formula>
    </cfRule>
  </conditionalFormatting>
  <conditionalFormatting sqref="D513:S513">
    <cfRule type="cellIs" dxfId="877" priority="618" stopIfTrue="1" operator="equal">
      <formula>"a"</formula>
    </cfRule>
    <cfRule type="cellIs" dxfId="876" priority="619" stopIfTrue="1" operator="equal">
      <formula>"s"</formula>
    </cfRule>
  </conditionalFormatting>
  <conditionalFormatting sqref="Z513">
    <cfRule type="cellIs" dxfId="875" priority="620" stopIfTrue="1" operator="equal">
      <formula>"a"</formula>
    </cfRule>
  </conditionalFormatting>
  <conditionalFormatting sqref="D512:S512">
    <cfRule type="cellIs" dxfId="874" priority="614" stopIfTrue="1" operator="equal">
      <formula>"a"</formula>
    </cfRule>
    <cfRule type="cellIs" dxfId="873" priority="615" stopIfTrue="1" operator="equal">
      <formula>"s"</formula>
    </cfRule>
  </conditionalFormatting>
  <conditionalFormatting sqref="D164:E164">
    <cfRule type="expression" dxfId="872" priority="608" stopIfTrue="1">
      <formula>F164=0</formula>
    </cfRule>
  </conditionalFormatting>
  <conditionalFormatting sqref="D160:S162">
    <cfRule type="cellIs" dxfId="871" priority="609" stopIfTrue="1" operator="equal">
      <formula>"a"</formula>
    </cfRule>
    <cfRule type="cellIs" dxfId="870" priority="610" stopIfTrue="1" operator="equal">
      <formula>"s"</formula>
    </cfRule>
  </conditionalFormatting>
  <conditionalFormatting sqref="U163">
    <cfRule type="cellIs" dxfId="869" priority="606" stopIfTrue="1" operator="greaterThan">
      <formula>V163</formula>
    </cfRule>
    <cfRule type="cellIs" dxfId="868" priority="607" stopIfTrue="1" operator="lessThan">
      <formula>F164</formula>
    </cfRule>
  </conditionalFormatting>
  <conditionalFormatting sqref="X179">
    <cfRule type="expression" dxfId="867" priority="602" stopIfTrue="1">
      <formula>W179=0</formula>
    </cfRule>
  </conditionalFormatting>
  <conditionalFormatting sqref="D179:S179">
    <cfRule type="cellIs" dxfId="866" priority="603" stopIfTrue="1" operator="equal">
      <formula>"a"</formula>
    </cfRule>
    <cfRule type="cellIs" dxfId="865" priority="604" stopIfTrue="1" operator="equal">
      <formula>"s"</formula>
    </cfRule>
  </conditionalFormatting>
  <conditionalFormatting sqref="Z179">
    <cfRule type="cellIs" dxfId="864" priority="605" stopIfTrue="1" operator="equal">
      <formula>"a"</formula>
    </cfRule>
  </conditionalFormatting>
  <conditionalFormatting sqref="X178">
    <cfRule type="expression" dxfId="863" priority="598" stopIfTrue="1">
      <formula>W178=0</formula>
    </cfRule>
  </conditionalFormatting>
  <conditionalFormatting sqref="D178:S178">
    <cfRule type="cellIs" dxfId="862" priority="599" stopIfTrue="1" operator="equal">
      <formula>"a"</formula>
    </cfRule>
    <cfRule type="cellIs" dxfId="861" priority="600" stopIfTrue="1" operator="equal">
      <formula>"s"</formula>
    </cfRule>
  </conditionalFormatting>
  <conditionalFormatting sqref="Z178">
    <cfRule type="cellIs" dxfId="860" priority="601" stopIfTrue="1" operator="equal">
      <formula>"a"</formula>
    </cfRule>
  </conditionalFormatting>
  <conditionalFormatting sqref="X520">
    <cfRule type="expression" dxfId="859" priority="594" stopIfTrue="1">
      <formula>W520=0</formula>
    </cfRule>
  </conditionalFormatting>
  <conditionalFormatting sqref="D520:S520">
    <cfRule type="cellIs" dxfId="858" priority="595" stopIfTrue="1" operator="equal">
      <formula>"a"</formula>
    </cfRule>
    <cfRule type="cellIs" dxfId="857" priority="596" stopIfTrue="1" operator="equal">
      <formula>"s"</formula>
    </cfRule>
  </conditionalFormatting>
  <conditionalFormatting sqref="Z520">
    <cfRule type="cellIs" dxfId="856" priority="597" stopIfTrue="1" operator="equal">
      <formula>"a"</formula>
    </cfRule>
  </conditionalFormatting>
  <conditionalFormatting sqref="Z512">
    <cfRule type="cellIs" dxfId="855" priority="593" stopIfTrue="1" operator="equal">
      <formula>"a"</formula>
    </cfRule>
  </conditionalFormatting>
  <conditionalFormatting sqref="X22">
    <cfRule type="expression" dxfId="854" priority="586" stopIfTrue="1">
      <formula>W22=0</formula>
    </cfRule>
  </conditionalFormatting>
  <conditionalFormatting sqref="D27:E27">
    <cfRule type="expression" dxfId="853" priority="587" stopIfTrue="1">
      <formula>F27=0</formula>
    </cfRule>
  </conditionalFormatting>
  <conditionalFormatting sqref="U26">
    <cfRule type="cellIs" dxfId="852" priority="588" stopIfTrue="1" operator="greaterThan">
      <formula>V26</formula>
    </cfRule>
    <cfRule type="cellIs" dxfId="851" priority="589" stopIfTrue="1" operator="lessThan">
      <formula>F27</formula>
    </cfRule>
  </conditionalFormatting>
  <conditionalFormatting sqref="D22:S24">
    <cfRule type="cellIs" dxfId="850" priority="590" stopIfTrue="1" operator="equal">
      <formula>"a"</formula>
    </cfRule>
    <cfRule type="cellIs" dxfId="849" priority="591" stopIfTrue="1" operator="equal">
      <formula>"s"</formula>
    </cfRule>
  </conditionalFormatting>
  <conditionalFormatting sqref="Z26:Z27">
    <cfRule type="cellIs" dxfId="848" priority="592" stopIfTrue="1" operator="equal">
      <formula>"a"</formula>
    </cfRule>
  </conditionalFormatting>
  <conditionalFormatting sqref="D25:S25">
    <cfRule type="cellIs" dxfId="847" priority="583" stopIfTrue="1" operator="equal">
      <formula>"a"</formula>
    </cfRule>
    <cfRule type="cellIs" dxfId="846" priority="584" stopIfTrue="1" operator="equal">
      <formula>"s"</formula>
    </cfRule>
  </conditionalFormatting>
  <conditionalFormatting sqref="Z25">
    <cfRule type="cellIs" dxfId="845" priority="585" stopIfTrue="1" operator="equal">
      <formula>"a"</formula>
    </cfRule>
  </conditionalFormatting>
  <conditionalFormatting sqref="U25">
    <cfRule type="expression" dxfId="844" priority="582" stopIfTrue="1">
      <formula>SUM(W25)&gt;0</formula>
    </cfRule>
  </conditionalFormatting>
  <conditionalFormatting sqref="U24">
    <cfRule type="expression" dxfId="843" priority="581">
      <formula>W25&gt;0</formula>
    </cfRule>
  </conditionalFormatting>
  <conditionalFormatting sqref="U23">
    <cfRule type="expression" dxfId="842" priority="580">
      <formula>W25&gt;0</formula>
    </cfRule>
  </conditionalFormatting>
  <conditionalFormatting sqref="X25">
    <cfRule type="expression" dxfId="841" priority="574" stopIfTrue="1">
      <formula>SUM($W$23:$W$24)&gt;0</formula>
    </cfRule>
    <cfRule type="expression" dxfId="840" priority="575" stopIfTrue="1">
      <formula>W25=0</formula>
    </cfRule>
  </conditionalFormatting>
  <conditionalFormatting sqref="X24">
    <cfRule type="expression" dxfId="839" priority="1564" stopIfTrue="1">
      <formula>$W$25&gt;0</formula>
    </cfRule>
    <cfRule type="expression" dxfId="838" priority="1565" stopIfTrue="1">
      <formula>W24=0</formula>
    </cfRule>
  </conditionalFormatting>
  <conditionalFormatting sqref="X23">
    <cfRule type="expression" dxfId="837" priority="572" stopIfTrue="1">
      <formula>$W$25&gt;0</formula>
    </cfRule>
    <cfRule type="expression" dxfId="836" priority="573" stopIfTrue="1">
      <formula>W23=0</formula>
    </cfRule>
  </conditionalFormatting>
  <conditionalFormatting sqref="Z43">
    <cfRule type="cellIs" dxfId="835" priority="571" stopIfTrue="1" operator="equal">
      <formula>"a"</formula>
    </cfRule>
  </conditionalFormatting>
  <conditionalFormatting sqref="D51:E51">
    <cfRule type="expression" dxfId="834" priority="565" stopIfTrue="1">
      <formula>F51=0</formula>
    </cfRule>
  </conditionalFormatting>
  <conditionalFormatting sqref="U50">
    <cfRule type="cellIs" dxfId="833" priority="566" stopIfTrue="1" operator="greaterThan">
      <formula>V50</formula>
    </cfRule>
    <cfRule type="cellIs" dxfId="832" priority="567" stopIfTrue="1" operator="lessThan">
      <formula>F51</formula>
    </cfRule>
  </conditionalFormatting>
  <conditionalFormatting sqref="X29:X30">
    <cfRule type="expression" dxfId="831" priority="563" stopIfTrue="1">
      <formula>W29=0</formula>
    </cfRule>
  </conditionalFormatting>
  <conditionalFormatting sqref="Z28:Z32">
    <cfRule type="cellIs" dxfId="830" priority="564" stopIfTrue="1" operator="equal">
      <formula>"a"</formula>
    </cfRule>
  </conditionalFormatting>
  <conditionalFormatting sqref="D32:E32">
    <cfRule type="expression" dxfId="829" priority="558" stopIfTrue="1">
      <formula>F32=0</formula>
    </cfRule>
  </conditionalFormatting>
  <conditionalFormatting sqref="U31">
    <cfRule type="cellIs" dxfId="828" priority="559" stopIfTrue="1" operator="greaterThan">
      <formula>V31</formula>
    </cfRule>
    <cfRule type="cellIs" dxfId="827" priority="560" stopIfTrue="1" operator="lessThan">
      <formula>F32</formula>
    </cfRule>
  </conditionalFormatting>
  <conditionalFormatting sqref="D29:S30">
    <cfRule type="cellIs" dxfId="826" priority="561" stopIfTrue="1" operator="equal">
      <formula>"a"</formula>
    </cfRule>
    <cfRule type="cellIs" dxfId="825" priority="562" stopIfTrue="1" operator="equal">
      <formula>"s"</formula>
    </cfRule>
  </conditionalFormatting>
  <conditionalFormatting sqref="X67:X70 X73:X74 X76:X77">
    <cfRule type="expression" dxfId="824" priority="556" stopIfTrue="1">
      <formula>W67=0</formula>
    </cfRule>
  </conditionalFormatting>
  <conditionalFormatting sqref="Z65:Z79">
    <cfRule type="cellIs" dxfId="823" priority="557" stopIfTrue="1" operator="equal">
      <formula>"a"</formula>
    </cfRule>
  </conditionalFormatting>
  <conditionalFormatting sqref="D79:E79">
    <cfRule type="expression" dxfId="822" priority="551" stopIfTrue="1">
      <formula>F79=0</formula>
    </cfRule>
  </conditionalFormatting>
  <conditionalFormatting sqref="U78">
    <cfRule type="cellIs" dxfId="821" priority="552" stopIfTrue="1" operator="greaterThan">
      <formula>V78</formula>
    </cfRule>
    <cfRule type="cellIs" dxfId="820" priority="553" stopIfTrue="1" operator="lessThan">
      <formula>F79</formula>
    </cfRule>
  </conditionalFormatting>
  <conditionalFormatting sqref="D67:S70 D73:S74 D76:S77">
    <cfRule type="cellIs" dxfId="819" priority="554" stopIfTrue="1" operator="equal">
      <formula>"a"</formula>
    </cfRule>
    <cfRule type="cellIs" dxfId="818" priority="555" stopIfTrue="1" operator="equal">
      <formula>"s"</formula>
    </cfRule>
  </conditionalFormatting>
  <conditionalFormatting sqref="X235:X236 X257 X259 X262:X264 X232 X238">
    <cfRule type="expression" dxfId="817" priority="544" stopIfTrue="1">
      <formula>W232=0</formula>
    </cfRule>
  </conditionalFormatting>
  <conditionalFormatting sqref="D254:E254 D270:E270">
    <cfRule type="expression" dxfId="816" priority="545" stopIfTrue="1">
      <formula>F254=0</formula>
    </cfRule>
  </conditionalFormatting>
  <conditionalFormatting sqref="U253 U269">
    <cfRule type="cellIs" dxfId="815" priority="546" stopIfTrue="1" operator="greaterThan">
      <formula>V253</formula>
    </cfRule>
    <cfRule type="cellIs" dxfId="814" priority="547" stopIfTrue="1" operator="lessThan">
      <formula>F254</formula>
    </cfRule>
  </conditionalFormatting>
  <conditionalFormatting sqref="D257 J257 H257 R257 L257 P257 F257 N257 H232 D235:D236 J235:J236 H235:H236 R235:R236 L235:L236 P235:P236 F235:F236 N235:N236 J232 L232 R232 F232 P232 D232 N232 N259 F259 P259 L259 R259 H259 J259 D259 D262:D264 J262:J264 H262:H264 R262:R264 L262:L264 P262:P264 F262:F264 N262:N264 N238 F238 P238 L238 R238 H238 J238 D238">
    <cfRule type="cellIs" dxfId="813" priority="548" stopIfTrue="1" operator="equal">
      <formula>"a"</formula>
    </cfRule>
    <cfRule type="cellIs" dxfId="812" priority="549" stopIfTrue="1" operator="equal">
      <formula>"s"</formula>
    </cfRule>
  </conditionalFormatting>
  <conditionalFormatting sqref="Z257 Z259 Z262:Z264 Z269:Z270 Z230:Z233 Z235:Z236 Z238 Z253:Z255">
    <cfRule type="cellIs" dxfId="811" priority="550" stopIfTrue="1" operator="equal">
      <formula>"a"</formula>
    </cfRule>
  </conditionalFormatting>
  <conditionalFormatting sqref="Z256">
    <cfRule type="cellIs" dxfId="810" priority="543" stopIfTrue="1" operator="equal">
      <formula>"a"</formula>
    </cfRule>
  </conditionalFormatting>
  <conditionalFormatting sqref="Z258">
    <cfRule type="cellIs" dxfId="809" priority="542" stopIfTrue="1" operator="equal">
      <formula>"a"</formula>
    </cfRule>
  </conditionalFormatting>
  <conditionalFormatting sqref="Z260">
    <cfRule type="cellIs" dxfId="808" priority="541" stopIfTrue="1" operator="equal">
      <formula>"a"</formula>
    </cfRule>
  </conditionalFormatting>
  <conditionalFormatting sqref="Z261">
    <cfRule type="cellIs" dxfId="807" priority="540" stopIfTrue="1" operator="equal">
      <formula>"a"</formula>
    </cfRule>
  </conditionalFormatting>
  <conditionalFormatting sqref="Z265:Z266">
    <cfRule type="cellIs" dxfId="806" priority="539" stopIfTrue="1" operator="equal">
      <formula>"a"</formula>
    </cfRule>
  </conditionalFormatting>
  <conditionalFormatting sqref="X267:X268">
    <cfRule type="expression" dxfId="805" priority="535" stopIfTrue="1">
      <formula>W267=0</formula>
    </cfRule>
  </conditionalFormatting>
  <conditionalFormatting sqref="D267:D268 J267:J268 H267:H268 R267:R268 L267:L268 P267:P268 F267:F268 N267:N268">
    <cfRule type="cellIs" dxfId="804" priority="536" stopIfTrue="1" operator="equal">
      <formula>"a"</formula>
    </cfRule>
    <cfRule type="cellIs" dxfId="803" priority="537" stopIfTrue="1" operator="equal">
      <formula>"s"</formula>
    </cfRule>
  </conditionalFormatting>
  <conditionalFormatting sqref="Z267:Z268">
    <cfRule type="cellIs" dxfId="802" priority="538" stopIfTrue="1" operator="equal">
      <formula>"a"</formula>
    </cfRule>
  </conditionalFormatting>
  <conditionalFormatting sqref="Z234">
    <cfRule type="cellIs" dxfId="801" priority="534" stopIfTrue="1" operator="equal">
      <formula>"a"</formula>
    </cfRule>
  </conditionalFormatting>
  <conditionalFormatting sqref="Z237">
    <cfRule type="cellIs" dxfId="800" priority="533" stopIfTrue="1" operator="equal">
      <formula>"a"</formula>
    </cfRule>
  </conditionalFormatting>
  <conditionalFormatting sqref="X239">
    <cfRule type="expression" dxfId="799" priority="484" stopIfTrue="1">
      <formula>SUM(W238,W240)&gt;0</formula>
    </cfRule>
    <cfRule type="expression" dxfId="798" priority="529" stopIfTrue="1">
      <formula>W239=0</formula>
    </cfRule>
  </conditionalFormatting>
  <conditionalFormatting sqref="N239 F239 P239 L239 R239 H239 J239 D239">
    <cfRule type="cellIs" dxfId="797" priority="530" stopIfTrue="1" operator="equal">
      <formula>"a"</formula>
    </cfRule>
    <cfRule type="cellIs" dxfId="796" priority="531" stopIfTrue="1" operator="equal">
      <formula>"s"</formula>
    </cfRule>
  </conditionalFormatting>
  <conditionalFormatting sqref="Z239">
    <cfRule type="cellIs" dxfId="795" priority="532" stopIfTrue="1" operator="equal">
      <formula>"a"</formula>
    </cfRule>
  </conditionalFormatting>
  <conditionalFormatting sqref="X240">
    <cfRule type="expression" dxfId="794" priority="483" stopIfTrue="1">
      <formula>SUM(W238:W239)&gt;0</formula>
    </cfRule>
    <cfRule type="expression" dxfId="793" priority="525" stopIfTrue="1">
      <formula>W240=0</formula>
    </cfRule>
  </conditionalFormatting>
  <conditionalFormatting sqref="N240 F240 P240 L240 R240 H240 J240 D240">
    <cfRule type="cellIs" dxfId="792" priority="526" stopIfTrue="1" operator="equal">
      <formula>"a"</formula>
    </cfRule>
    <cfRule type="cellIs" dxfId="791" priority="527" stopIfTrue="1" operator="equal">
      <formula>"s"</formula>
    </cfRule>
  </conditionalFormatting>
  <conditionalFormatting sqref="Z240">
    <cfRule type="cellIs" dxfId="790" priority="528" stopIfTrue="1" operator="equal">
      <formula>"a"</formula>
    </cfRule>
  </conditionalFormatting>
  <conditionalFormatting sqref="X241">
    <cfRule type="expression" dxfId="789" priority="479" stopIfTrue="1">
      <formula>SUM(W242:W243)&gt;0</formula>
    </cfRule>
    <cfRule type="expression" dxfId="788" priority="521" stopIfTrue="1">
      <formula>W241=0</formula>
    </cfRule>
  </conditionalFormatting>
  <conditionalFormatting sqref="N241 F241 P241 L241 R241 H241 J241 D241">
    <cfRule type="cellIs" dxfId="787" priority="522" stopIfTrue="1" operator="equal">
      <formula>"a"</formula>
    </cfRule>
    <cfRule type="cellIs" dxfId="786" priority="523" stopIfTrue="1" operator="equal">
      <formula>"s"</formula>
    </cfRule>
  </conditionalFormatting>
  <conditionalFormatting sqref="Z241">
    <cfRule type="cellIs" dxfId="785" priority="524" stopIfTrue="1" operator="equal">
      <formula>"a"</formula>
    </cfRule>
  </conditionalFormatting>
  <conditionalFormatting sqref="X242">
    <cfRule type="expression" dxfId="784" priority="478" stopIfTrue="1">
      <formula>SUM(W241,W243)&gt;0</formula>
    </cfRule>
    <cfRule type="expression" dxfId="783" priority="517" stopIfTrue="1">
      <formula>W242=0</formula>
    </cfRule>
  </conditionalFormatting>
  <conditionalFormatting sqref="N242 F242 P242 L242 R242 H242 J242 D242">
    <cfRule type="cellIs" dxfId="782" priority="518" stopIfTrue="1" operator="equal">
      <formula>"a"</formula>
    </cfRule>
    <cfRule type="cellIs" dxfId="781" priority="519" stopIfTrue="1" operator="equal">
      <formula>"s"</formula>
    </cfRule>
  </conditionalFormatting>
  <conditionalFormatting sqref="Z242">
    <cfRule type="cellIs" dxfId="780" priority="520" stopIfTrue="1" operator="equal">
      <formula>"a"</formula>
    </cfRule>
  </conditionalFormatting>
  <conditionalFormatting sqref="X243">
    <cfRule type="expression" dxfId="779" priority="477" stopIfTrue="1">
      <formula>SUM(W241:W242)&gt;0</formula>
    </cfRule>
    <cfRule type="expression" dxfId="778" priority="513" stopIfTrue="1">
      <formula>W243=0</formula>
    </cfRule>
  </conditionalFormatting>
  <conditionalFormatting sqref="N243 F243 P243 L243 R243 H243 J243 D243">
    <cfRule type="cellIs" dxfId="777" priority="514" stopIfTrue="1" operator="equal">
      <formula>"a"</formula>
    </cfRule>
    <cfRule type="cellIs" dxfId="776" priority="515" stopIfTrue="1" operator="equal">
      <formula>"s"</formula>
    </cfRule>
  </conditionalFormatting>
  <conditionalFormatting sqref="Z243">
    <cfRule type="cellIs" dxfId="775" priority="516" stopIfTrue="1" operator="equal">
      <formula>"a"</formula>
    </cfRule>
  </conditionalFormatting>
  <conditionalFormatting sqref="Z246">
    <cfRule type="cellIs" dxfId="774" priority="512" stopIfTrue="1" operator="equal">
      <formula>"a"</formula>
    </cfRule>
  </conditionalFormatting>
  <conditionalFormatting sqref="X248">
    <cfRule type="expression" dxfId="773" priority="508" stopIfTrue="1">
      <formula>W248=0</formula>
    </cfRule>
  </conditionalFormatting>
  <conditionalFormatting sqref="D248 J248 H248 R248 L248 P248 F248 N248">
    <cfRule type="cellIs" dxfId="772" priority="509" stopIfTrue="1" operator="equal">
      <formula>"a"</formula>
    </cfRule>
    <cfRule type="cellIs" dxfId="771" priority="510" stopIfTrue="1" operator="equal">
      <formula>"s"</formula>
    </cfRule>
  </conditionalFormatting>
  <conditionalFormatting sqref="Z248">
    <cfRule type="cellIs" dxfId="770" priority="511" stopIfTrue="1" operator="equal">
      <formula>"a"</formula>
    </cfRule>
  </conditionalFormatting>
  <conditionalFormatting sqref="Z247">
    <cfRule type="cellIs" dxfId="769" priority="507" stopIfTrue="1" operator="equal">
      <formula>"a"</formula>
    </cfRule>
  </conditionalFormatting>
  <conditionalFormatting sqref="X249">
    <cfRule type="expression" dxfId="768" priority="503" stopIfTrue="1">
      <formula>W249=0</formula>
    </cfRule>
  </conditionalFormatting>
  <conditionalFormatting sqref="D249 J249 H249 R249 L249 P249 F249 N249">
    <cfRule type="cellIs" dxfId="767" priority="504" stopIfTrue="1" operator="equal">
      <formula>"a"</formula>
    </cfRule>
    <cfRule type="cellIs" dxfId="766" priority="505" stopIfTrue="1" operator="equal">
      <formula>"s"</formula>
    </cfRule>
  </conditionalFormatting>
  <conditionalFormatting sqref="Z249">
    <cfRule type="cellIs" dxfId="765" priority="506" stopIfTrue="1" operator="equal">
      <formula>"a"</formula>
    </cfRule>
  </conditionalFormatting>
  <conditionalFormatting sqref="X250">
    <cfRule type="expression" dxfId="764" priority="499" stopIfTrue="1">
      <formula>W250=0</formula>
    </cfRule>
  </conditionalFormatting>
  <conditionalFormatting sqref="D250 J250 H250 R250 L250 P250 F250 N250">
    <cfRule type="cellIs" dxfId="763" priority="500" stopIfTrue="1" operator="equal">
      <formula>"a"</formula>
    </cfRule>
    <cfRule type="cellIs" dxfId="762" priority="501" stopIfTrue="1" operator="equal">
      <formula>"s"</formula>
    </cfRule>
  </conditionalFormatting>
  <conditionalFormatting sqref="Z250">
    <cfRule type="cellIs" dxfId="761" priority="502" stopIfTrue="1" operator="equal">
      <formula>"a"</formula>
    </cfRule>
  </conditionalFormatting>
  <conditionalFormatting sqref="Z251">
    <cfRule type="cellIs" dxfId="760" priority="498" stopIfTrue="1" operator="equal">
      <formula>"a"</formula>
    </cfRule>
  </conditionalFormatting>
  <conditionalFormatting sqref="X252">
    <cfRule type="expression" dxfId="759" priority="494" stopIfTrue="1">
      <formula>W252=0</formula>
    </cfRule>
  </conditionalFormatting>
  <conditionalFormatting sqref="D252 J252 H252 R252 L252 P252 F252 N252">
    <cfRule type="cellIs" dxfId="758" priority="495" stopIfTrue="1" operator="equal">
      <formula>"a"</formula>
    </cfRule>
    <cfRule type="cellIs" dxfId="757" priority="496" stopIfTrue="1" operator="equal">
      <formula>"s"</formula>
    </cfRule>
  </conditionalFormatting>
  <conditionalFormatting sqref="Z252">
    <cfRule type="cellIs" dxfId="756" priority="497" stopIfTrue="1" operator="equal">
      <formula>"a"</formula>
    </cfRule>
  </conditionalFormatting>
  <conditionalFormatting sqref="X265">
    <cfRule type="expression" dxfId="755" priority="486" stopIfTrue="1">
      <formula>SUM(W266)&gt;0</formula>
    </cfRule>
    <cfRule type="expression" dxfId="754" priority="487" stopIfTrue="1">
      <formula>W265=0</formula>
    </cfRule>
  </conditionalFormatting>
  <conditionalFormatting sqref="X266">
    <cfRule type="expression" dxfId="753" priority="488" stopIfTrue="1">
      <formula>SUM(W265)&gt;0</formula>
    </cfRule>
    <cfRule type="expression" dxfId="752" priority="489" stopIfTrue="1">
      <formula>W266=0</formula>
    </cfRule>
  </conditionalFormatting>
  <conditionalFormatting sqref="D265:S266">
    <cfRule type="cellIs" dxfId="751" priority="490" stopIfTrue="1" operator="equal">
      <formula>"a"</formula>
    </cfRule>
    <cfRule type="cellIs" dxfId="750" priority="491" stopIfTrue="1" operator="equal">
      <formula>"s"</formula>
    </cfRule>
  </conditionalFormatting>
  <conditionalFormatting sqref="X238">
    <cfRule type="expression" dxfId="749" priority="485" stopIfTrue="1">
      <formula>SUM(W239:W240)&gt;0</formula>
    </cfRule>
  </conditionalFormatting>
  <conditionalFormatting sqref="U238">
    <cfRule type="expression" dxfId="748" priority="482" stopIfTrue="1">
      <formula>SUM(W239:W240)&gt;0</formula>
    </cfRule>
  </conditionalFormatting>
  <conditionalFormatting sqref="U239">
    <cfRule type="expression" dxfId="747" priority="481" stopIfTrue="1">
      <formula>W239&gt;0</formula>
    </cfRule>
  </conditionalFormatting>
  <conditionalFormatting sqref="U240">
    <cfRule type="expression" dxfId="746" priority="480" stopIfTrue="1">
      <formula>W240&gt;0</formula>
    </cfRule>
  </conditionalFormatting>
  <conditionalFormatting sqref="U265">
    <cfRule type="expression" dxfId="745" priority="1756" stopIfTrue="1">
      <formula>SUM($U$266)&gt;0</formula>
    </cfRule>
  </conditionalFormatting>
  <conditionalFormatting sqref="U266">
    <cfRule type="expression" dxfId="744" priority="1757" stopIfTrue="1">
      <formula>SUM($U$266)&gt;0</formula>
    </cfRule>
  </conditionalFormatting>
  <conditionalFormatting sqref="U241">
    <cfRule type="expression" dxfId="743" priority="1758" stopIfTrue="1">
      <formula>SUM($U$242:$U$243)&gt;0</formula>
    </cfRule>
  </conditionalFormatting>
  <conditionalFormatting sqref="U242">
    <cfRule type="expression" dxfId="742" priority="1759" stopIfTrue="1">
      <formula>$U$242&gt;0</formula>
    </cfRule>
  </conditionalFormatting>
  <conditionalFormatting sqref="U243">
    <cfRule type="expression" dxfId="741" priority="1760" stopIfTrue="1">
      <formula>$U$243&gt;0</formula>
    </cfRule>
  </conditionalFormatting>
  <conditionalFormatting sqref="X279:X280 X272:X274 X282">
    <cfRule type="expression" dxfId="740" priority="465" stopIfTrue="1">
      <formula>W272=0</formula>
    </cfRule>
  </conditionalFormatting>
  <conditionalFormatting sqref="X287:X291">
    <cfRule type="expression" dxfId="739" priority="377" stopIfTrue="1">
      <formula>SUM($W$287:$W$291)&gt;0</formula>
    </cfRule>
    <cfRule type="expression" dxfId="738" priority="466" stopIfTrue="1">
      <formula>W287=0</formula>
    </cfRule>
  </conditionalFormatting>
  <conditionalFormatting sqref="D276:E276 D346:E346">
    <cfRule type="expression" dxfId="737" priority="467" stopIfTrue="1">
      <formula>F276=0</formula>
    </cfRule>
  </conditionalFormatting>
  <conditionalFormatting sqref="U275 U345">
    <cfRule type="cellIs" dxfId="736" priority="468" stopIfTrue="1" operator="greaterThan">
      <formula>V275</formula>
    </cfRule>
    <cfRule type="cellIs" dxfId="735" priority="469" stopIfTrue="1" operator="lessThan">
      <formula>F276</formula>
    </cfRule>
  </conditionalFormatting>
  <conditionalFormatting sqref="D279:S280 D272:S274 D282:S282 D287:S291">
    <cfRule type="cellIs" dxfId="734" priority="470" stopIfTrue="1" operator="equal">
      <formula>"a"</formula>
    </cfRule>
    <cfRule type="cellIs" dxfId="733" priority="471" stopIfTrue="1" operator="equal">
      <formula>"s"</formula>
    </cfRule>
  </conditionalFormatting>
  <conditionalFormatting sqref="Z271:Z277 Z279:Z280 Z282 Z306:Z311 Z345:Z346 Z339 Z286:Z291">
    <cfRule type="cellIs" dxfId="732" priority="472" stopIfTrue="1" operator="equal">
      <formula>"a"</formula>
    </cfRule>
  </conditionalFormatting>
  <conditionalFormatting sqref="Z278">
    <cfRule type="cellIs" dxfId="731" priority="463" stopIfTrue="1" operator="equal">
      <formula>"a"</formula>
    </cfRule>
  </conditionalFormatting>
  <conditionalFormatting sqref="Z281">
    <cfRule type="cellIs" dxfId="730" priority="462" stopIfTrue="1" operator="equal">
      <formula>"a"</formula>
    </cfRule>
  </conditionalFormatting>
  <conditionalFormatting sqref="Z283">
    <cfRule type="cellIs" dxfId="729" priority="461" stopIfTrue="1" operator="equal">
      <formula>"a"</formula>
    </cfRule>
  </conditionalFormatting>
  <conditionalFormatting sqref="Z284">
    <cfRule type="cellIs" dxfId="728" priority="460" stopIfTrue="1" operator="equal">
      <formula>"a"</formula>
    </cfRule>
  </conditionalFormatting>
  <conditionalFormatting sqref="X285">
    <cfRule type="expression" dxfId="727" priority="456" stopIfTrue="1">
      <formula>W285=0</formula>
    </cfRule>
  </conditionalFormatting>
  <conditionalFormatting sqref="D285:S285">
    <cfRule type="cellIs" dxfId="726" priority="457" stopIfTrue="1" operator="equal">
      <formula>"a"</formula>
    </cfRule>
    <cfRule type="cellIs" dxfId="725" priority="458" stopIfTrue="1" operator="equal">
      <formula>"s"</formula>
    </cfRule>
  </conditionalFormatting>
  <conditionalFormatting sqref="Z285">
    <cfRule type="cellIs" dxfId="724" priority="459" stopIfTrue="1" operator="equal">
      <formula>"a"</formula>
    </cfRule>
  </conditionalFormatting>
  <conditionalFormatting sqref="Z292">
    <cfRule type="cellIs" dxfId="723" priority="455" stopIfTrue="1" operator="equal">
      <formula>"a"</formula>
    </cfRule>
  </conditionalFormatting>
  <conditionalFormatting sqref="X293">
    <cfRule type="expression" dxfId="722" priority="451" stopIfTrue="1">
      <formula>W293=0</formula>
    </cfRule>
  </conditionalFormatting>
  <conditionalFormatting sqref="D293:S293">
    <cfRule type="cellIs" dxfId="721" priority="452" stopIfTrue="1" operator="equal">
      <formula>"a"</formula>
    </cfRule>
    <cfRule type="cellIs" dxfId="720" priority="453" stopIfTrue="1" operator="equal">
      <formula>"s"</formula>
    </cfRule>
  </conditionalFormatting>
  <conditionalFormatting sqref="Z293">
    <cfRule type="cellIs" dxfId="719" priority="454" stopIfTrue="1" operator="equal">
      <formula>"a"</formula>
    </cfRule>
  </conditionalFormatting>
  <conditionalFormatting sqref="X305">
    <cfRule type="expression" dxfId="718" priority="447" stopIfTrue="1">
      <formula>W305=0</formula>
    </cfRule>
  </conditionalFormatting>
  <conditionalFormatting sqref="D305:S305">
    <cfRule type="cellIs" dxfId="717" priority="448" stopIfTrue="1" operator="equal">
      <formula>"a"</formula>
    </cfRule>
    <cfRule type="cellIs" dxfId="716" priority="449" stopIfTrue="1" operator="equal">
      <formula>"s"</formula>
    </cfRule>
  </conditionalFormatting>
  <conditionalFormatting sqref="Z305">
    <cfRule type="cellIs" dxfId="715" priority="450" stopIfTrue="1" operator="equal">
      <formula>"a"</formula>
    </cfRule>
  </conditionalFormatting>
  <conditionalFormatting sqref="D307:S311">
    <cfRule type="cellIs" dxfId="714" priority="445" stopIfTrue="1" operator="equal">
      <formula>"a"</formula>
    </cfRule>
    <cfRule type="cellIs" dxfId="713" priority="446" stopIfTrue="1" operator="equal">
      <formula>"s"</formula>
    </cfRule>
  </conditionalFormatting>
  <conditionalFormatting sqref="Z312:Z314 Z316">
    <cfRule type="cellIs" dxfId="712" priority="443" stopIfTrue="1" operator="equal">
      <formula>"a"</formula>
    </cfRule>
  </conditionalFormatting>
  <conditionalFormatting sqref="Z317">
    <cfRule type="cellIs" dxfId="711" priority="439" stopIfTrue="1" operator="equal">
      <formula>"a"</formula>
    </cfRule>
  </conditionalFormatting>
  <conditionalFormatting sqref="Z328:Z333">
    <cfRule type="cellIs" dxfId="710" priority="438" stopIfTrue="1" operator="equal">
      <formula>"a"</formula>
    </cfRule>
  </conditionalFormatting>
  <conditionalFormatting sqref="X318">
    <cfRule type="expression" dxfId="709" priority="434" stopIfTrue="1">
      <formula>W318=0</formula>
    </cfRule>
  </conditionalFormatting>
  <conditionalFormatting sqref="D318:S318">
    <cfRule type="cellIs" dxfId="708" priority="435" stopIfTrue="1" operator="equal">
      <formula>"a"</formula>
    </cfRule>
    <cfRule type="cellIs" dxfId="707" priority="436" stopIfTrue="1" operator="equal">
      <formula>"s"</formula>
    </cfRule>
  </conditionalFormatting>
  <conditionalFormatting sqref="Z318">
    <cfRule type="cellIs" dxfId="706" priority="437" stopIfTrue="1" operator="equal">
      <formula>"a"</formula>
    </cfRule>
  </conditionalFormatting>
  <conditionalFormatting sqref="X327">
    <cfRule type="expression" dxfId="705" priority="430" stopIfTrue="1">
      <formula>W327=0</formula>
    </cfRule>
  </conditionalFormatting>
  <conditionalFormatting sqref="D327:S327">
    <cfRule type="cellIs" dxfId="704" priority="431" stopIfTrue="1" operator="equal">
      <formula>"a"</formula>
    </cfRule>
    <cfRule type="cellIs" dxfId="703" priority="432" stopIfTrue="1" operator="equal">
      <formula>"s"</formula>
    </cfRule>
  </conditionalFormatting>
  <conditionalFormatting sqref="Z327">
    <cfRule type="cellIs" dxfId="702" priority="433" stopIfTrue="1" operator="equal">
      <formula>"a"</formula>
    </cfRule>
  </conditionalFormatting>
  <conditionalFormatting sqref="X329:X334">
    <cfRule type="expression" dxfId="701" priority="368" stopIfTrue="1">
      <formula>SUM($W$329:$W$334)&gt;0</formula>
    </cfRule>
    <cfRule type="expression" dxfId="700" priority="427" stopIfTrue="1">
      <formula>W329=0</formula>
    </cfRule>
  </conditionalFormatting>
  <conditionalFormatting sqref="D329:S333">
    <cfRule type="cellIs" dxfId="699" priority="428" stopIfTrue="1" operator="equal">
      <formula>"a"</formula>
    </cfRule>
    <cfRule type="cellIs" dxfId="698" priority="429" stopIfTrue="1" operator="equal">
      <formula>"s"</formula>
    </cfRule>
  </conditionalFormatting>
  <conditionalFormatting sqref="Z335">
    <cfRule type="cellIs" dxfId="697" priority="426" stopIfTrue="1" operator="equal">
      <formula>"a"</formula>
    </cfRule>
  </conditionalFormatting>
  <conditionalFormatting sqref="X335">
    <cfRule type="expression" dxfId="696" priority="425" stopIfTrue="1">
      <formula>W335=0</formula>
    </cfRule>
  </conditionalFormatting>
  <conditionalFormatting sqref="X336">
    <cfRule type="expression" dxfId="695" priority="421" stopIfTrue="1">
      <formula>W336=0</formula>
    </cfRule>
  </conditionalFormatting>
  <conditionalFormatting sqref="D336:S336">
    <cfRule type="cellIs" dxfId="694" priority="422" stopIfTrue="1" operator="equal">
      <formula>"a"</formula>
    </cfRule>
    <cfRule type="cellIs" dxfId="693" priority="423" stopIfTrue="1" operator="equal">
      <formula>"s"</formula>
    </cfRule>
  </conditionalFormatting>
  <conditionalFormatting sqref="Z336">
    <cfRule type="cellIs" dxfId="692" priority="424" stopIfTrue="1" operator="equal">
      <formula>"a"</formula>
    </cfRule>
  </conditionalFormatting>
  <conditionalFormatting sqref="Z337 Z342">
    <cfRule type="cellIs" dxfId="691" priority="420" stopIfTrue="1" operator="equal">
      <formula>"a"</formula>
    </cfRule>
  </conditionalFormatting>
  <conditionalFormatting sqref="X342">
    <cfRule type="expression" dxfId="690" priority="417" stopIfTrue="1">
      <formula>W342=0</formula>
    </cfRule>
  </conditionalFormatting>
  <conditionalFormatting sqref="D339:S339">
    <cfRule type="cellIs" dxfId="689" priority="418" stopIfTrue="1" operator="equal">
      <formula>"a"</formula>
    </cfRule>
    <cfRule type="cellIs" dxfId="688" priority="419" stopIfTrue="1" operator="equal">
      <formula>"s"</formula>
    </cfRule>
  </conditionalFormatting>
  <conditionalFormatting sqref="Z343">
    <cfRule type="cellIs" dxfId="687" priority="416" stopIfTrue="1" operator="equal">
      <formula>"a"</formula>
    </cfRule>
  </conditionalFormatting>
  <conditionalFormatting sqref="X344">
    <cfRule type="expression" dxfId="686" priority="412" stopIfTrue="1">
      <formula>W344=0</formula>
    </cfRule>
  </conditionalFormatting>
  <conditionalFormatting sqref="D344:S344">
    <cfRule type="cellIs" dxfId="685" priority="413" stopIfTrue="1" operator="equal">
      <formula>"a"</formula>
    </cfRule>
    <cfRule type="cellIs" dxfId="684" priority="414" stopIfTrue="1" operator="equal">
      <formula>"s"</formula>
    </cfRule>
  </conditionalFormatting>
  <conditionalFormatting sqref="Z344">
    <cfRule type="cellIs" dxfId="683" priority="415" stopIfTrue="1" operator="equal">
      <formula>"a"</formula>
    </cfRule>
  </conditionalFormatting>
  <conditionalFormatting sqref="Z294:Z299">
    <cfRule type="cellIs" dxfId="682" priority="411" stopIfTrue="1" operator="equal">
      <formula>"a"</formula>
    </cfRule>
  </conditionalFormatting>
  <conditionalFormatting sqref="X295:X303">
    <cfRule type="expression" dxfId="681" priority="376" stopIfTrue="1">
      <formula>SUM($W$295:$W$303)&gt;0</formula>
    </cfRule>
    <cfRule type="expression" dxfId="680" priority="408" stopIfTrue="1">
      <formula>W295=0</formula>
    </cfRule>
  </conditionalFormatting>
  <conditionalFormatting sqref="D295:S302">
    <cfRule type="cellIs" dxfId="679" priority="409" stopIfTrue="1" operator="equal">
      <formula>"a"</formula>
    </cfRule>
    <cfRule type="cellIs" dxfId="678" priority="410" stopIfTrue="1" operator="equal">
      <formula>"s"</formula>
    </cfRule>
  </conditionalFormatting>
  <conditionalFormatting sqref="Z300:Z302 Z304">
    <cfRule type="cellIs" dxfId="677" priority="407" stopIfTrue="1" operator="equal">
      <formula>"a"</formula>
    </cfRule>
  </conditionalFormatting>
  <conditionalFormatting sqref="X300">
    <cfRule type="expression" dxfId="676" priority="406" stopIfTrue="1">
      <formula>W300=0</formula>
    </cfRule>
  </conditionalFormatting>
  <conditionalFormatting sqref="Z319:Z324">
    <cfRule type="cellIs" dxfId="675" priority="405" stopIfTrue="1" operator="equal">
      <formula>"a"</formula>
    </cfRule>
  </conditionalFormatting>
  <conditionalFormatting sqref="D320:S324">
    <cfRule type="cellIs" dxfId="674" priority="403" stopIfTrue="1" operator="equal">
      <formula>"a"</formula>
    </cfRule>
    <cfRule type="cellIs" dxfId="673" priority="404" stopIfTrue="1" operator="equal">
      <formula>"s"</formula>
    </cfRule>
  </conditionalFormatting>
  <conditionalFormatting sqref="Z326">
    <cfRule type="cellIs" dxfId="672" priority="401" stopIfTrue="1" operator="equal">
      <formula>"a"</formula>
    </cfRule>
  </conditionalFormatting>
  <conditionalFormatting sqref="X326">
    <cfRule type="expression" dxfId="671" priority="400" stopIfTrue="1">
      <formula>W326=0</formula>
    </cfRule>
  </conditionalFormatting>
  <conditionalFormatting sqref="Z303">
    <cfRule type="cellIs" dxfId="670" priority="399" stopIfTrue="1" operator="equal">
      <formula>"a"</formula>
    </cfRule>
  </conditionalFormatting>
  <conditionalFormatting sqref="X303">
    <cfRule type="expression" dxfId="669" priority="396" stopIfTrue="1">
      <formula>W303&gt;0</formula>
    </cfRule>
  </conditionalFormatting>
  <conditionalFormatting sqref="D303:S303">
    <cfRule type="cellIs" dxfId="668" priority="397" stopIfTrue="1" operator="equal">
      <formula>"a"</formula>
    </cfRule>
    <cfRule type="cellIs" dxfId="667" priority="398" stopIfTrue="1" operator="equal">
      <formula>"s"</formula>
    </cfRule>
  </conditionalFormatting>
  <conditionalFormatting sqref="Z315">
    <cfRule type="cellIs" dxfId="666" priority="395" stopIfTrue="1" operator="equal">
      <formula>"a"</formula>
    </cfRule>
  </conditionalFormatting>
  <conditionalFormatting sqref="D315:S315">
    <cfRule type="cellIs" dxfId="665" priority="393" stopIfTrue="1" operator="equal">
      <formula>"a"</formula>
    </cfRule>
    <cfRule type="cellIs" dxfId="664" priority="394" stopIfTrue="1" operator="equal">
      <formula>"s"</formula>
    </cfRule>
  </conditionalFormatting>
  <conditionalFormatting sqref="Z325">
    <cfRule type="cellIs" dxfId="663" priority="392" stopIfTrue="1" operator="equal">
      <formula>"a"</formula>
    </cfRule>
  </conditionalFormatting>
  <conditionalFormatting sqref="D325:S325">
    <cfRule type="cellIs" dxfId="662" priority="390" stopIfTrue="1" operator="equal">
      <formula>"a"</formula>
    </cfRule>
    <cfRule type="cellIs" dxfId="661" priority="391" stopIfTrue="1" operator="equal">
      <formula>"s"</formula>
    </cfRule>
  </conditionalFormatting>
  <conditionalFormatting sqref="Z334">
    <cfRule type="cellIs" dxfId="660" priority="389" stopIfTrue="1" operator="equal">
      <formula>"a"</formula>
    </cfRule>
  </conditionalFormatting>
  <conditionalFormatting sqref="D334:S334">
    <cfRule type="cellIs" dxfId="659" priority="387" stopIfTrue="1" operator="equal">
      <formula>"a"</formula>
    </cfRule>
    <cfRule type="cellIs" dxfId="658" priority="388" stopIfTrue="1" operator="equal">
      <formula>"s"</formula>
    </cfRule>
  </conditionalFormatting>
  <conditionalFormatting sqref="Z340">
    <cfRule type="cellIs" dxfId="657" priority="386" stopIfTrue="1" operator="equal">
      <formula>"a"</formula>
    </cfRule>
  </conditionalFormatting>
  <conditionalFormatting sqref="D340:S340">
    <cfRule type="cellIs" dxfId="656" priority="384" stopIfTrue="1" operator="equal">
      <formula>"a"</formula>
    </cfRule>
    <cfRule type="cellIs" dxfId="655" priority="385" stopIfTrue="1" operator="equal">
      <formula>"s"</formula>
    </cfRule>
  </conditionalFormatting>
  <conditionalFormatting sqref="Z338">
    <cfRule type="cellIs" dxfId="654" priority="383" stopIfTrue="1" operator="equal">
      <formula>"a"</formula>
    </cfRule>
  </conditionalFormatting>
  <conditionalFormatting sqref="D338:S338">
    <cfRule type="cellIs" dxfId="653" priority="381" stopIfTrue="1" operator="equal">
      <formula>"a"</formula>
    </cfRule>
    <cfRule type="cellIs" dxfId="652" priority="382" stopIfTrue="1" operator="equal">
      <formula>"s"</formula>
    </cfRule>
  </conditionalFormatting>
  <conditionalFormatting sqref="Z341">
    <cfRule type="cellIs" dxfId="651" priority="379" stopIfTrue="1" operator="equal">
      <formula>"a"</formula>
    </cfRule>
  </conditionalFormatting>
  <conditionalFormatting sqref="X341">
    <cfRule type="expression" dxfId="650" priority="378" stopIfTrue="1">
      <formula>W341=0</formula>
    </cfRule>
  </conditionalFormatting>
  <conditionalFormatting sqref="X304">
    <cfRule type="expression" dxfId="649" priority="375" stopIfTrue="1">
      <formula>W304=0</formula>
    </cfRule>
  </conditionalFormatting>
  <conditionalFormatting sqref="C304">
    <cfRule type="expression" dxfId="648" priority="374" stopIfTrue="1">
      <formula>COUNTIF($D$303:$S$303,"a")&gt;0</formula>
    </cfRule>
  </conditionalFormatting>
  <conditionalFormatting sqref="X316">
    <cfRule type="expression" dxfId="647" priority="373" stopIfTrue="1">
      <formula>W316=0</formula>
    </cfRule>
  </conditionalFormatting>
  <conditionalFormatting sqref="C326">
    <cfRule type="expression" dxfId="646" priority="369" stopIfTrue="1">
      <formula>COUNTIF($D$325:$S$325,"a")&gt;0</formula>
    </cfRule>
  </conditionalFormatting>
  <conditionalFormatting sqref="C335">
    <cfRule type="expression" dxfId="645" priority="367" stopIfTrue="1">
      <formula>COUNTIF($D$334:$S$334,"a")&gt;0</formula>
    </cfRule>
  </conditionalFormatting>
  <conditionalFormatting sqref="C341">
    <cfRule type="expression" dxfId="644" priority="366" stopIfTrue="1">
      <formula>COUNTIF($D$338:$S$338,"a")&gt;0</formula>
    </cfRule>
  </conditionalFormatting>
  <conditionalFormatting sqref="D312:S314">
    <cfRule type="cellIs" dxfId="643" priority="441" stopIfTrue="1" operator="equal">
      <formula>"a"</formula>
    </cfRule>
    <cfRule type="cellIs" dxfId="642" priority="442" stopIfTrue="1" operator="equal">
      <formula>"s"</formula>
    </cfRule>
  </conditionalFormatting>
  <conditionalFormatting sqref="X281">
    <cfRule type="expression" dxfId="641" priority="363" stopIfTrue="1">
      <formula>W281=0</formula>
    </cfRule>
  </conditionalFormatting>
  <conditionalFormatting sqref="C281">
    <cfRule type="expression" dxfId="640" priority="362" stopIfTrue="1">
      <formula>COUNTIF($D$280:$S$280,"a")&gt;0</formula>
    </cfRule>
  </conditionalFormatting>
  <conditionalFormatting sqref="D375:E375">
    <cfRule type="expression" dxfId="639" priority="348" stopIfTrue="1">
      <formula>F375=0</formula>
    </cfRule>
  </conditionalFormatting>
  <conditionalFormatting sqref="U374">
    <cfRule type="cellIs" dxfId="638" priority="349" stopIfTrue="1" operator="greaterThan">
      <formula>V374</formula>
    </cfRule>
    <cfRule type="cellIs" dxfId="637" priority="350" stopIfTrue="1" operator="lessThan">
      <formula>F375</formula>
    </cfRule>
  </conditionalFormatting>
  <conditionalFormatting sqref="Z365 Z374:Z375">
    <cfRule type="cellIs" dxfId="636" priority="353" stopIfTrue="1" operator="equal">
      <formula>"a"</formula>
    </cfRule>
  </conditionalFormatting>
  <conditionalFormatting sqref="X378">
    <cfRule type="expression" dxfId="635" priority="1761" stopIfTrue="1">
      <formula>SUM(#REF!)&gt;0</formula>
    </cfRule>
    <cfRule type="expression" dxfId="634" priority="1762" stopIfTrue="1">
      <formula>W378=0</formula>
    </cfRule>
  </conditionalFormatting>
  <conditionalFormatting sqref="X377">
    <cfRule type="expression" dxfId="633" priority="1763" stopIfTrue="1">
      <formula>SUM(#REF!)&gt;0</formula>
    </cfRule>
    <cfRule type="expression" dxfId="632" priority="1764" stopIfTrue="1">
      <formula>W377=0</formula>
    </cfRule>
  </conditionalFormatting>
  <conditionalFormatting sqref="X307:X315">
    <cfRule type="expression" dxfId="631" priority="1765" stopIfTrue="1">
      <formula>SUM($W$307:$W$315)&gt;0</formula>
    </cfRule>
    <cfRule type="expression" dxfId="630" priority="1766" stopIfTrue="1">
      <formula>W307=0</formula>
    </cfRule>
  </conditionalFormatting>
  <conditionalFormatting sqref="X320:X325">
    <cfRule type="expression" dxfId="629" priority="1767" stopIfTrue="1">
      <formula>SUM($W$320:$W$325)&gt;0</formula>
    </cfRule>
    <cfRule type="expression" dxfId="628" priority="1768" stopIfTrue="1">
      <formula>W320=0</formula>
    </cfRule>
  </conditionalFormatting>
  <conditionalFormatting sqref="C316">
    <cfRule type="expression" dxfId="627" priority="1769" stopIfTrue="1">
      <formula>COUNTIF($D$315:$S$315,"a")&gt;0</formula>
    </cfRule>
  </conditionalFormatting>
  <conditionalFormatting sqref="X398:X401">
    <cfRule type="expression" dxfId="626" priority="326" stopIfTrue="1">
      <formula>W398=0</formula>
    </cfRule>
  </conditionalFormatting>
  <conditionalFormatting sqref="D403:E403">
    <cfRule type="expression" dxfId="625" priority="327" stopIfTrue="1">
      <formula>F403=0</formula>
    </cfRule>
  </conditionalFormatting>
  <conditionalFormatting sqref="U402">
    <cfRule type="cellIs" dxfId="624" priority="328" stopIfTrue="1" operator="greaterThan">
      <formula>V402</formula>
    </cfRule>
    <cfRule type="cellIs" dxfId="623" priority="329" stopIfTrue="1" operator="lessThan">
      <formula>F403</formula>
    </cfRule>
  </conditionalFormatting>
  <conditionalFormatting sqref="D398:S401">
    <cfRule type="cellIs" dxfId="622" priority="330" stopIfTrue="1" operator="equal">
      <formula>"a"</formula>
    </cfRule>
    <cfRule type="cellIs" dxfId="621" priority="331" stopIfTrue="1" operator="equal">
      <formula>"s"</formula>
    </cfRule>
  </conditionalFormatting>
  <conditionalFormatting sqref="Z397:Z403">
    <cfRule type="cellIs" dxfId="620" priority="332" stopIfTrue="1" operator="equal">
      <formula>"a"</formula>
    </cfRule>
  </conditionalFormatting>
  <conditionalFormatting sqref="X338:X340">
    <cfRule type="expression" dxfId="619" priority="1771" stopIfTrue="1">
      <formula>SUM($W$338:$W$340)&gt;0</formula>
    </cfRule>
    <cfRule type="expression" dxfId="618" priority="1772" stopIfTrue="1">
      <formula>W338=0</formula>
    </cfRule>
  </conditionalFormatting>
  <conditionalFormatting sqref="C342">
    <cfRule type="expression" dxfId="617" priority="1773" stopIfTrue="1">
      <formula>COUNTIF($D$340:$S$340,"a")&gt;0</formula>
    </cfRule>
  </conditionalFormatting>
  <conditionalFormatting sqref="X431:X432">
    <cfRule type="expression" dxfId="616" priority="275" stopIfTrue="1">
      <formula>W431=0</formula>
    </cfRule>
  </conditionalFormatting>
  <conditionalFormatting sqref="D445:E445 D451:E451 D434:E434">
    <cfRule type="expression" dxfId="615" priority="276" stopIfTrue="1">
      <formula>F434=0</formula>
    </cfRule>
  </conditionalFormatting>
  <conditionalFormatting sqref="U433 U444">
    <cfRule type="cellIs" dxfId="614" priority="277" stopIfTrue="1" operator="greaterThan">
      <formula>V433</formula>
    </cfRule>
    <cfRule type="cellIs" dxfId="613" priority="278" stopIfTrue="1" operator="lessThan">
      <formula>F434</formula>
    </cfRule>
  </conditionalFormatting>
  <conditionalFormatting sqref="U450">
    <cfRule type="cellIs" dxfId="612" priority="279" stopIfTrue="1" operator="greaterThan">
      <formula>V450</formula>
    </cfRule>
    <cfRule type="cellIs" dxfId="611" priority="280" stopIfTrue="1" operator="lessThan">
      <formula>F451</formula>
    </cfRule>
  </conditionalFormatting>
  <conditionalFormatting sqref="X437">
    <cfRule type="expression" dxfId="610" priority="289" stopIfTrue="1">
      <formula>W443&gt;0</formula>
    </cfRule>
    <cfRule type="expression" dxfId="609" priority="290" stopIfTrue="1">
      <formula>W437=0</formula>
    </cfRule>
  </conditionalFormatting>
  <conditionalFormatting sqref="X440">
    <cfRule type="expression" dxfId="608" priority="293" stopIfTrue="1">
      <formula>W443&gt;0</formula>
    </cfRule>
    <cfRule type="expression" dxfId="607" priority="294" stopIfTrue="1">
      <formula>W440=0</formula>
    </cfRule>
  </conditionalFormatting>
  <conditionalFormatting sqref="D443:S443 D431:S432 D437:S437 D439:S441">
    <cfRule type="cellIs" dxfId="606" priority="295" stopIfTrue="1" operator="equal">
      <formula>"a"</formula>
    </cfRule>
    <cfRule type="cellIs" dxfId="605" priority="296" stopIfTrue="1" operator="equal">
      <formula>"s"</formula>
    </cfRule>
  </conditionalFormatting>
  <conditionalFormatting sqref="Z439 Z430:Z435 Z437">
    <cfRule type="cellIs" dxfId="604" priority="297" stopIfTrue="1" operator="equal">
      <formula>"a"</formula>
    </cfRule>
  </conditionalFormatting>
  <conditionalFormatting sqref="U443">
    <cfRule type="expression" dxfId="603" priority="254" stopIfTrue="1">
      <formula>W443&gt;0</formula>
    </cfRule>
  </conditionalFormatting>
  <conditionalFormatting sqref="U437">
    <cfRule type="expression" dxfId="602" priority="248" stopIfTrue="1">
      <formula>W443&gt;0</formula>
    </cfRule>
  </conditionalFormatting>
  <conditionalFormatting sqref="U439">
    <cfRule type="expression" dxfId="601" priority="246" stopIfTrue="1">
      <formula>W443&gt;0</formula>
    </cfRule>
  </conditionalFormatting>
  <conditionalFormatting sqref="U440">
    <cfRule type="expression" dxfId="600" priority="244" stopIfTrue="1">
      <formula>W443&gt;0</formula>
    </cfRule>
  </conditionalFormatting>
  <conditionalFormatting sqref="X439">
    <cfRule type="expression" dxfId="599" priority="1780" stopIfTrue="1">
      <formula>W443&gt;0</formula>
    </cfRule>
    <cfRule type="expression" dxfId="598" priority="1781" stopIfTrue="1">
      <formula>W439=0</formula>
    </cfRule>
  </conditionalFormatting>
  <conditionalFormatting sqref="X443">
    <cfRule type="expression" dxfId="597" priority="1786" stopIfTrue="1">
      <formula>SUM(W437:W441)&gt;0</formula>
    </cfRule>
    <cfRule type="expression" dxfId="596" priority="1787" stopIfTrue="1">
      <formula>W443=0</formula>
    </cfRule>
  </conditionalFormatting>
  <conditionalFormatting sqref="Z129:Z137">
    <cfRule type="cellIs" dxfId="595" priority="241" stopIfTrue="1" operator="equal">
      <formula>"a"</formula>
    </cfRule>
  </conditionalFormatting>
  <conditionalFormatting sqref="X130:X135">
    <cfRule type="expression" dxfId="594" priority="235" stopIfTrue="1">
      <formula>W130=0</formula>
    </cfRule>
  </conditionalFormatting>
  <conditionalFormatting sqref="D137:E137">
    <cfRule type="expression" dxfId="593" priority="236" stopIfTrue="1">
      <formula>F137=0</formula>
    </cfRule>
  </conditionalFormatting>
  <conditionalFormatting sqref="U136">
    <cfRule type="cellIs" dxfId="592" priority="237" stopIfTrue="1" operator="greaterThan">
      <formula>V136</formula>
    </cfRule>
    <cfRule type="cellIs" dxfId="591" priority="238" stopIfTrue="1" operator="lessThan">
      <formula>F137</formula>
    </cfRule>
  </conditionalFormatting>
  <conditionalFormatting sqref="D130:S135">
    <cfRule type="cellIs" dxfId="590" priority="239" stopIfTrue="1" operator="equal">
      <formula>"a"</formula>
    </cfRule>
    <cfRule type="cellIs" dxfId="589" priority="240" stopIfTrue="1" operator="equal">
      <formula>"s"</formula>
    </cfRule>
  </conditionalFormatting>
  <conditionalFormatting sqref="X547:X554">
    <cfRule type="expression" dxfId="588" priority="228" stopIfTrue="1">
      <formula>W547=0</formula>
    </cfRule>
  </conditionalFormatting>
  <conditionalFormatting sqref="D556:E556">
    <cfRule type="expression" dxfId="587" priority="229" stopIfTrue="1">
      <formula>F556=0</formula>
    </cfRule>
  </conditionalFormatting>
  <conditionalFormatting sqref="U555">
    <cfRule type="cellIs" dxfId="586" priority="230" stopIfTrue="1" operator="greaterThan">
      <formula>V555</formula>
    </cfRule>
    <cfRule type="cellIs" dxfId="585" priority="231" stopIfTrue="1" operator="lessThan">
      <formula>F556</formula>
    </cfRule>
  </conditionalFormatting>
  <conditionalFormatting sqref="D547:S554">
    <cfRule type="cellIs" dxfId="584" priority="232" stopIfTrue="1" operator="equal">
      <formula>"a"</formula>
    </cfRule>
    <cfRule type="cellIs" dxfId="583" priority="233" stopIfTrue="1" operator="equal">
      <formula>"s"</formula>
    </cfRule>
  </conditionalFormatting>
  <conditionalFormatting sqref="X44:X46">
    <cfRule type="expression" dxfId="582" priority="226" stopIfTrue="1">
      <formula>W44=0</formula>
    </cfRule>
  </conditionalFormatting>
  <conditionalFormatting sqref="D44:S46">
    <cfRule type="cellIs" dxfId="581" priority="224" stopIfTrue="1" operator="equal">
      <formula>"a"</formula>
    </cfRule>
    <cfRule type="cellIs" dxfId="580" priority="225" stopIfTrue="1" operator="equal">
      <formula>"s"</formula>
    </cfRule>
  </conditionalFormatting>
  <conditionalFormatting sqref="X47">
    <cfRule type="expression" dxfId="579" priority="219" stopIfTrue="1">
      <formula>W47=0</formula>
    </cfRule>
  </conditionalFormatting>
  <conditionalFormatting sqref="Z47">
    <cfRule type="cellIs" dxfId="578" priority="220" stopIfTrue="1" operator="equal">
      <formula>"a"</formula>
    </cfRule>
  </conditionalFormatting>
  <conditionalFormatting sqref="D47:S47">
    <cfRule type="cellIs" dxfId="577" priority="217" stopIfTrue="1" operator="equal">
      <formula>"a"</formula>
    </cfRule>
    <cfRule type="cellIs" dxfId="576" priority="218" stopIfTrue="1" operator="equal">
      <formula>"s"</formula>
    </cfRule>
  </conditionalFormatting>
  <conditionalFormatting sqref="X48">
    <cfRule type="expression" dxfId="575" priority="215" stopIfTrue="1">
      <formula>W48=0</formula>
    </cfRule>
  </conditionalFormatting>
  <conditionalFormatting sqref="Z48">
    <cfRule type="cellIs" dxfId="574" priority="216" stopIfTrue="1" operator="equal">
      <formula>"a"</formula>
    </cfRule>
  </conditionalFormatting>
  <conditionalFormatting sqref="D48:S48">
    <cfRule type="cellIs" dxfId="573" priority="213" stopIfTrue="1" operator="equal">
      <formula>"a"</formula>
    </cfRule>
    <cfRule type="cellIs" dxfId="572" priority="214" stopIfTrue="1" operator="equal">
      <formula>"s"</formula>
    </cfRule>
  </conditionalFormatting>
  <conditionalFormatting sqref="X49">
    <cfRule type="expression" dxfId="571" priority="211" stopIfTrue="1">
      <formula>W49=0</formula>
    </cfRule>
  </conditionalFormatting>
  <conditionalFormatting sqref="Z49">
    <cfRule type="cellIs" dxfId="570" priority="212" stopIfTrue="1" operator="equal">
      <formula>"a"</formula>
    </cfRule>
  </conditionalFormatting>
  <conditionalFormatting sqref="D49:S49">
    <cfRule type="cellIs" dxfId="569" priority="209" stopIfTrue="1" operator="equal">
      <formula>"a"</formula>
    </cfRule>
    <cfRule type="cellIs" dxfId="568" priority="210" stopIfTrue="1" operator="equal">
      <formula>"s"</formula>
    </cfRule>
  </conditionalFormatting>
  <conditionalFormatting sqref="X150 X147:X148 X145 X143 X141">
    <cfRule type="expression" dxfId="567" priority="202" stopIfTrue="1">
      <formula>W141=0</formula>
    </cfRule>
  </conditionalFormatting>
  <conditionalFormatting sqref="D150:S150 D147:S148 D145:S145 D143:S143 D141:S141">
    <cfRule type="cellIs" dxfId="566" priority="206" stopIfTrue="1" operator="equal">
      <formula>"a"</formula>
    </cfRule>
    <cfRule type="cellIs" dxfId="565" priority="207" stopIfTrue="1" operator="equal">
      <formula>"s"</formula>
    </cfRule>
  </conditionalFormatting>
  <conditionalFormatting sqref="Z150 Z147:Z148 Z145 Z143 Z141">
    <cfRule type="cellIs" dxfId="564" priority="208" stopIfTrue="1" operator="equal">
      <formula>"a"</formula>
    </cfRule>
  </conditionalFormatting>
  <conditionalFormatting sqref="Z149">
    <cfRule type="cellIs" dxfId="563" priority="201" stopIfTrue="1" operator="equal">
      <formula>"a"</formula>
    </cfRule>
  </conditionalFormatting>
  <conditionalFormatting sqref="Z146">
    <cfRule type="cellIs" dxfId="562" priority="200" stopIfTrue="1" operator="equal">
      <formula>"a"</formula>
    </cfRule>
  </conditionalFormatting>
  <conditionalFormatting sqref="Z144">
    <cfRule type="cellIs" dxfId="561" priority="199" stopIfTrue="1" operator="equal">
      <formula>"a"</formula>
    </cfRule>
  </conditionalFormatting>
  <conditionalFormatting sqref="Z142">
    <cfRule type="cellIs" dxfId="560" priority="198" stopIfTrue="1" operator="equal">
      <formula>"a"</formula>
    </cfRule>
  </conditionalFormatting>
  <conditionalFormatting sqref="Z139">
    <cfRule type="cellIs" dxfId="559" priority="197" stopIfTrue="1" operator="equal">
      <formula>"a"</formula>
    </cfRule>
  </conditionalFormatting>
  <conditionalFormatting sqref="Z140">
    <cfRule type="cellIs" dxfId="558" priority="196" stopIfTrue="1" operator="equal">
      <formula>"a"</formula>
    </cfRule>
  </conditionalFormatting>
  <conditionalFormatting sqref="X245">
    <cfRule type="expression" dxfId="557" priority="192" stopIfTrue="1">
      <formula>W245=0</formula>
    </cfRule>
  </conditionalFormatting>
  <conditionalFormatting sqref="H245 J245 L245 R245 F245 P245 D245 N245">
    <cfRule type="cellIs" dxfId="556" priority="193" stopIfTrue="1" operator="equal">
      <formula>"a"</formula>
    </cfRule>
    <cfRule type="cellIs" dxfId="555" priority="194" stopIfTrue="1" operator="equal">
      <formula>"s"</formula>
    </cfRule>
  </conditionalFormatting>
  <conditionalFormatting sqref="Z245">
    <cfRule type="cellIs" dxfId="554" priority="195" stopIfTrue="1" operator="equal">
      <formula>"a"</formula>
    </cfRule>
  </conditionalFormatting>
  <conditionalFormatting sqref="Z244">
    <cfRule type="cellIs" dxfId="553" priority="191" stopIfTrue="1" operator="equal">
      <formula>"a"</formula>
    </cfRule>
  </conditionalFormatting>
  <conditionalFormatting sqref="X534 X542">
    <cfRule type="expression" dxfId="552" priority="184" stopIfTrue="1">
      <formula>W534=0</formula>
    </cfRule>
  </conditionalFormatting>
  <conditionalFormatting sqref="D534:S534 D542:S542">
    <cfRule type="cellIs" dxfId="551" priority="188" stopIfTrue="1" operator="equal">
      <formula>"a"</formula>
    </cfRule>
    <cfRule type="cellIs" dxfId="550" priority="189" stopIfTrue="1" operator="equal">
      <formula>"s"</formula>
    </cfRule>
  </conditionalFormatting>
  <conditionalFormatting sqref="Z542 Z534">
    <cfRule type="cellIs" dxfId="549" priority="190" stopIfTrue="1" operator="equal">
      <formula>"a"</formula>
    </cfRule>
  </conditionalFormatting>
  <conditionalFormatting sqref="X541">
    <cfRule type="expression" dxfId="548" priority="180" stopIfTrue="1">
      <formula>W541=0</formula>
    </cfRule>
  </conditionalFormatting>
  <conditionalFormatting sqref="D541:S541">
    <cfRule type="cellIs" dxfId="547" priority="181" stopIfTrue="1" operator="equal">
      <formula>"a"</formula>
    </cfRule>
    <cfRule type="cellIs" dxfId="546" priority="182" stopIfTrue="1" operator="equal">
      <formula>"s"</formula>
    </cfRule>
  </conditionalFormatting>
  <conditionalFormatting sqref="Z541">
    <cfRule type="cellIs" dxfId="545" priority="183" stopIfTrue="1" operator="equal">
      <formula>"a"</formula>
    </cfRule>
  </conditionalFormatting>
  <conditionalFormatting sqref="X538">
    <cfRule type="expression" dxfId="544" priority="176" stopIfTrue="1">
      <formula>W538=0</formula>
    </cfRule>
  </conditionalFormatting>
  <conditionalFormatting sqref="D538:S538">
    <cfRule type="cellIs" dxfId="543" priority="177" stopIfTrue="1" operator="equal">
      <formula>"a"</formula>
    </cfRule>
    <cfRule type="cellIs" dxfId="542" priority="178" stopIfTrue="1" operator="equal">
      <formula>"s"</formula>
    </cfRule>
  </conditionalFormatting>
  <conditionalFormatting sqref="Z538">
    <cfRule type="cellIs" dxfId="541" priority="179" stopIfTrue="1" operator="equal">
      <formula>"a"</formula>
    </cfRule>
  </conditionalFormatting>
  <conditionalFormatting sqref="X537">
    <cfRule type="expression" dxfId="540" priority="172" stopIfTrue="1">
      <formula>W537=0</formula>
    </cfRule>
  </conditionalFormatting>
  <conditionalFormatting sqref="D537:S537">
    <cfRule type="cellIs" dxfId="539" priority="173" stopIfTrue="1" operator="equal">
      <formula>"a"</formula>
    </cfRule>
    <cfRule type="cellIs" dxfId="538" priority="174" stopIfTrue="1" operator="equal">
      <formula>"s"</formula>
    </cfRule>
  </conditionalFormatting>
  <conditionalFormatting sqref="Z537">
    <cfRule type="cellIs" dxfId="537" priority="175" stopIfTrue="1" operator="equal">
      <formula>"a"</formula>
    </cfRule>
  </conditionalFormatting>
  <conditionalFormatting sqref="X535">
    <cfRule type="expression" dxfId="536" priority="168" stopIfTrue="1">
      <formula>W535=0</formula>
    </cfRule>
  </conditionalFormatting>
  <conditionalFormatting sqref="D535:S535">
    <cfRule type="cellIs" dxfId="535" priority="169" stopIfTrue="1" operator="equal">
      <formula>"a"</formula>
    </cfRule>
    <cfRule type="cellIs" dxfId="534" priority="170" stopIfTrue="1" operator="equal">
      <formula>"s"</formula>
    </cfRule>
  </conditionalFormatting>
  <conditionalFormatting sqref="Z535">
    <cfRule type="cellIs" dxfId="533" priority="171" stopIfTrue="1" operator="equal">
      <formula>"a"</formula>
    </cfRule>
  </conditionalFormatting>
  <conditionalFormatting sqref="Z533">
    <cfRule type="cellIs" dxfId="532" priority="167" stopIfTrue="1" operator="equal">
      <formula>"a"</formula>
    </cfRule>
  </conditionalFormatting>
  <conditionalFormatting sqref="Z536">
    <cfRule type="cellIs" dxfId="531" priority="166" stopIfTrue="1" operator="equal">
      <formula>"a"</formula>
    </cfRule>
  </conditionalFormatting>
  <conditionalFormatting sqref="X539">
    <cfRule type="expression" dxfId="530" priority="162" stopIfTrue="1">
      <formula>W539=0</formula>
    </cfRule>
  </conditionalFormatting>
  <conditionalFormatting sqref="D539:S539">
    <cfRule type="cellIs" dxfId="529" priority="163" stopIfTrue="1" operator="equal">
      <formula>"a"</formula>
    </cfRule>
    <cfRule type="cellIs" dxfId="528" priority="164" stopIfTrue="1" operator="equal">
      <formula>"s"</formula>
    </cfRule>
  </conditionalFormatting>
  <conditionalFormatting sqref="Z539">
    <cfRule type="cellIs" dxfId="527" priority="165" stopIfTrue="1" operator="equal">
      <formula>"a"</formula>
    </cfRule>
  </conditionalFormatting>
  <conditionalFormatting sqref="Z540">
    <cfRule type="cellIs" dxfId="526" priority="161" stopIfTrue="1" operator="equal">
      <formula>"a"</formula>
    </cfRule>
  </conditionalFormatting>
  <conditionalFormatting sqref="X537:X538">
    <cfRule type="expression" dxfId="525" priority="160" stopIfTrue="1">
      <formula>AND(COUNTIF($D$623:$S$623,"s"),COUNTIF($D$624:$S$624,"a"))</formula>
    </cfRule>
  </conditionalFormatting>
  <conditionalFormatting sqref="D407:E407">
    <cfRule type="expression" dxfId="524" priority="154" stopIfTrue="1">
      <formula>F407=0</formula>
    </cfRule>
  </conditionalFormatting>
  <conditionalFormatting sqref="U406">
    <cfRule type="cellIs" dxfId="523" priority="155" stopIfTrue="1" operator="greaterThan">
      <formula>V406</formula>
    </cfRule>
    <cfRule type="cellIs" dxfId="522" priority="156" stopIfTrue="1" operator="lessThan">
      <formula>F407</formula>
    </cfRule>
  </conditionalFormatting>
  <conditionalFormatting sqref="Z404 Z406:Z407">
    <cfRule type="cellIs" dxfId="521" priority="159" stopIfTrue="1" operator="equal">
      <formula>"a"</formula>
    </cfRule>
  </conditionalFormatting>
  <conditionalFormatting sqref="X405">
    <cfRule type="expression" dxfId="520" priority="149" stopIfTrue="1">
      <formula>W405=0</formula>
    </cfRule>
  </conditionalFormatting>
  <conditionalFormatting sqref="D405:S405">
    <cfRule type="cellIs" dxfId="519" priority="150" stopIfTrue="1" operator="equal">
      <formula>"a"</formula>
    </cfRule>
    <cfRule type="cellIs" dxfId="518" priority="151" stopIfTrue="1" operator="equal">
      <formula>"s"</formula>
    </cfRule>
  </conditionalFormatting>
  <conditionalFormatting sqref="Z405">
    <cfRule type="cellIs" dxfId="517" priority="152" stopIfTrue="1" operator="equal">
      <formula>"a"</formula>
    </cfRule>
  </conditionalFormatting>
  <conditionalFormatting sqref="X356 X354">
    <cfRule type="expression" dxfId="516" priority="145" stopIfTrue="1">
      <formula>W354=0</formula>
    </cfRule>
  </conditionalFormatting>
  <conditionalFormatting sqref="D354:S354 D350:S350 D352:S352 D356:S356">
    <cfRule type="cellIs" dxfId="515" priority="146" stopIfTrue="1" operator="equal">
      <formula>"a"</formula>
    </cfRule>
    <cfRule type="cellIs" dxfId="514" priority="147" stopIfTrue="1" operator="equal">
      <formula>"s"</formula>
    </cfRule>
  </conditionalFormatting>
  <conditionalFormatting sqref="Z347 Z354 Z350 Z352 Z356:Z358">
    <cfRule type="cellIs" dxfId="513" priority="148" stopIfTrue="1" operator="equal">
      <formula>"a"</formula>
    </cfRule>
  </conditionalFormatting>
  <conditionalFormatting sqref="X350">
    <cfRule type="expression" dxfId="512" priority="135" stopIfTrue="1">
      <formula>SUM($W$352)&gt;0</formula>
    </cfRule>
    <cfRule type="expression" dxfId="511" priority="136" stopIfTrue="1">
      <formula>W350=0</formula>
    </cfRule>
  </conditionalFormatting>
  <conditionalFormatting sqref="X352">
    <cfRule type="expression" dxfId="510" priority="137" stopIfTrue="1">
      <formula>SUM($W$350)&gt;0</formula>
    </cfRule>
    <cfRule type="expression" dxfId="509" priority="138" stopIfTrue="1">
      <formula>W352=0</formula>
    </cfRule>
  </conditionalFormatting>
  <conditionalFormatting sqref="D358:E358">
    <cfRule type="expression" dxfId="508" priority="139" stopIfTrue="1">
      <formula>F358=0</formula>
    </cfRule>
  </conditionalFormatting>
  <conditionalFormatting sqref="U357">
    <cfRule type="cellIs" dxfId="507" priority="140" stopIfTrue="1" operator="greaterThan">
      <formula>V357</formula>
    </cfRule>
    <cfRule type="cellIs" dxfId="506" priority="141" stopIfTrue="1" operator="lessThan">
      <formula>F358</formula>
    </cfRule>
  </conditionalFormatting>
  <conditionalFormatting sqref="U356">
    <cfRule type="expression" dxfId="505" priority="142" stopIfTrue="1">
      <formula>#REF!=#REF!</formula>
    </cfRule>
  </conditionalFormatting>
  <conditionalFormatting sqref="U352">
    <cfRule type="expression" dxfId="504" priority="143" stopIfTrue="1">
      <formula>SUM($W$352)&gt;0</formula>
    </cfRule>
  </conditionalFormatting>
  <conditionalFormatting sqref="U350">
    <cfRule type="expression" dxfId="503" priority="144" stopIfTrue="1">
      <formula>SUM($W$352)&gt;0</formula>
    </cfRule>
  </conditionalFormatting>
  <conditionalFormatting sqref="Z353">
    <cfRule type="cellIs" dxfId="502" priority="134" stopIfTrue="1" operator="equal">
      <formula>"a"</formula>
    </cfRule>
  </conditionalFormatting>
  <conditionalFormatting sqref="Z348">
    <cfRule type="cellIs" dxfId="501" priority="133" stopIfTrue="1" operator="equal">
      <formula>"a"</formula>
    </cfRule>
  </conditionalFormatting>
  <conditionalFormatting sqref="Z349">
    <cfRule type="cellIs" dxfId="500" priority="132" stopIfTrue="1" operator="equal">
      <formula>"a"</formula>
    </cfRule>
  </conditionalFormatting>
  <conditionalFormatting sqref="Z351">
    <cfRule type="cellIs" dxfId="499" priority="131" stopIfTrue="1" operator="equal">
      <formula>"a"</formula>
    </cfRule>
  </conditionalFormatting>
  <conditionalFormatting sqref="Z355">
    <cfRule type="cellIs" dxfId="498" priority="130" stopIfTrue="1" operator="equal">
      <formula>"a"</formula>
    </cfRule>
  </conditionalFormatting>
  <conditionalFormatting sqref="X210 X218 X220 X222 X224:X227">
    <cfRule type="expression" dxfId="497" priority="126" stopIfTrue="1">
      <formula>W210=0</formula>
    </cfRule>
  </conditionalFormatting>
  <conditionalFormatting sqref="D210:S210 D218:S218 D220:S220 D222:S222 D224:S227">
    <cfRule type="cellIs" dxfId="496" priority="127" stopIfTrue="1" operator="equal">
      <formula>"a"</formula>
    </cfRule>
    <cfRule type="cellIs" dxfId="495" priority="128" stopIfTrue="1" operator="equal">
      <formula>"s"</formula>
    </cfRule>
  </conditionalFormatting>
  <conditionalFormatting sqref="Z210 Z218 Z220 Z222 Z224:Z227">
    <cfRule type="cellIs" dxfId="494" priority="129" stopIfTrue="1" operator="equal">
      <formula>"a"</formula>
    </cfRule>
  </conditionalFormatting>
  <conditionalFormatting sqref="X223">
    <cfRule type="expression" dxfId="493" priority="119" stopIfTrue="1">
      <formula>W223=0</formula>
    </cfRule>
  </conditionalFormatting>
  <conditionalFormatting sqref="D223:S223">
    <cfRule type="cellIs" dxfId="492" priority="123" stopIfTrue="1" operator="equal">
      <formula>"a"</formula>
    </cfRule>
    <cfRule type="cellIs" dxfId="491" priority="124" stopIfTrue="1" operator="equal">
      <formula>"s"</formula>
    </cfRule>
  </conditionalFormatting>
  <conditionalFormatting sqref="Z223">
    <cfRule type="cellIs" dxfId="490" priority="125" stopIfTrue="1" operator="equal">
      <formula>"a"</formula>
    </cfRule>
  </conditionalFormatting>
  <conditionalFormatting sqref="X211:X212">
    <cfRule type="expression" dxfId="489" priority="115" stopIfTrue="1">
      <formula>W211=0</formula>
    </cfRule>
  </conditionalFormatting>
  <conditionalFormatting sqref="D211:S212">
    <cfRule type="cellIs" dxfId="488" priority="116" stopIfTrue="1" operator="equal">
      <formula>"a"</formula>
    </cfRule>
    <cfRule type="cellIs" dxfId="487" priority="117" stopIfTrue="1" operator="equal">
      <formula>"s"</formula>
    </cfRule>
  </conditionalFormatting>
  <conditionalFormatting sqref="Z211:Z212">
    <cfRule type="cellIs" dxfId="486" priority="118" stopIfTrue="1" operator="equal">
      <formula>"a"</formula>
    </cfRule>
  </conditionalFormatting>
  <conditionalFormatting sqref="X209">
    <cfRule type="expression" dxfId="485" priority="111" stopIfTrue="1">
      <formula>W209=0</formula>
    </cfRule>
  </conditionalFormatting>
  <conditionalFormatting sqref="D209:S209">
    <cfRule type="cellIs" dxfId="484" priority="112" stopIfTrue="1" operator="equal">
      <formula>"a"</formula>
    </cfRule>
    <cfRule type="cellIs" dxfId="483" priority="113" stopIfTrue="1" operator="equal">
      <formula>"s"</formula>
    </cfRule>
  </conditionalFormatting>
  <conditionalFormatting sqref="Z209">
    <cfRule type="cellIs" dxfId="482" priority="114" stopIfTrue="1" operator="equal">
      <formula>"a"</formula>
    </cfRule>
  </conditionalFormatting>
  <conditionalFormatting sqref="Z208">
    <cfRule type="cellIs" dxfId="481" priority="110" stopIfTrue="1" operator="equal">
      <formula>"a"</formula>
    </cfRule>
  </conditionalFormatting>
  <conditionalFormatting sqref="Z213">
    <cfRule type="cellIs" dxfId="480" priority="109" stopIfTrue="1" operator="equal">
      <formula>"a"</formula>
    </cfRule>
  </conditionalFormatting>
  <conditionalFormatting sqref="Z214">
    <cfRule type="cellIs" dxfId="479" priority="108" stopIfTrue="1" operator="equal">
      <formula>"a"</formula>
    </cfRule>
  </conditionalFormatting>
  <conditionalFormatting sqref="Z217">
    <cfRule type="cellIs" dxfId="478" priority="107" stopIfTrue="1" operator="equal">
      <formula>"a"</formula>
    </cfRule>
  </conditionalFormatting>
  <conditionalFormatting sqref="Z219">
    <cfRule type="cellIs" dxfId="477" priority="106" stopIfTrue="1" operator="equal">
      <formula>"a"</formula>
    </cfRule>
  </conditionalFormatting>
  <conditionalFormatting sqref="Z221">
    <cfRule type="cellIs" dxfId="476" priority="105" stopIfTrue="1" operator="equal">
      <formula>"a"</formula>
    </cfRule>
  </conditionalFormatting>
  <conditionalFormatting sqref="D383:S384 D393:S394 D392">
    <cfRule type="cellIs" dxfId="475" priority="99" stopIfTrue="1" operator="equal">
      <formula>"a"</formula>
    </cfRule>
    <cfRule type="cellIs" dxfId="474" priority="100" stopIfTrue="1" operator="equal">
      <formula>"s"</formula>
    </cfRule>
  </conditionalFormatting>
  <conditionalFormatting sqref="Z392:Z394">
    <cfRule type="cellIs" dxfId="473" priority="101" stopIfTrue="1" operator="equal">
      <formula>"a"</formula>
    </cfRule>
  </conditionalFormatting>
  <conditionalFormatting sqref="X383">
    <cfRule type="expression" dxfId="472" priority="60" stopIfTrue="1">
      <formula>W383=0</formula>
    </cfRule>
  </conditionalFormatting>
  <conditionalFormatting sqref="U383:U384 U393:U394">
    <cfRule type="expression" dxfId="471" priority="103" stopIfTrue="1">
      <formula>SUM(#REF!)&gt;0</formula>
    </cfRule>
  </conditionalFormatting>
  <conditionalFormatting sqref="D385:S385 D386">
    <cfRule type="cellIs" dxfId="470" priority="91" stopIfTrue="1" operator="equal">
      <formula>"a"</formula>
    </cfRule>
    <cfRule type="cellIs" dxfId="469" priority="92" stopIfTrue="1" operator="equal">
      <formula>"s"</formula>
    </cfRule>
  </conditionalFormatting>
  <conditionalFormatting sqref="Z385:Z386">
    <cfRule type="cellIs" dxfId="468" priority="93" stopIfTrue="1" operator="equal">
      <formula>"a"</formula>
    </cfRule>
  </conditionalFormatting>
  <conditionalFormatting sqref="X385">
    <cfRule type="expression" dxfId="467" priority="94" stopIfTrue="1">
      <formula>W385=0</formula>
    </cfRule>
  </conditionalFormatting>
  <conditionalFormatting sqref="U385">
    <cfRule type="expression" dxfId="466" priority="95" stopIfTrue="1">
      <formula>SUM(#REF!)&gt;0</formula>
    </cfRule>
  </conditionalFormatting>
  <conditionalFormatting sqref="D387:S387">
    <cfRule type="cellIs" dxfId="465" priority="86" stopIfTrue="1" operator="equal">
      <formula>"a"</formula>
    </cfRule>
    <cfRule type="cellIs" dxfId="464" priority="87" stopIfTrue="1" operator="equal">
      <formula>"s"</formula>
    </cfRule>
  </conditionalFormatting>
  <conditionalFormatting sqref="Z387">
    <cfRule type="cellIs" dxfId="463" priority="88" stopIfTrue="1" operator="equal">
      <formula>"a"</formula>
    </cfRule>
  </conditionalFormatting>
  <conditionalFormatting sqref="X387">
    <cfRule type="expression" dxfId="462" priority="59" stopIfTrue="1">
      <formula>W387=0</formula>
    </cfRule>
  </conditionalFormatting>
  <conditionalFormatting sqref="U387">
    <cfRule type="expression" dxfId="461" priority="90" stopIfTrue="1">
      <formula>SUM(#REF!)&gt;0</formula>
    </cfRule>
  </conditionalFormatting>
  <conditionalFormatting sqref="D391:S391">
    <cfRule type="cellIs" dxfId="460" priority="81" stopIfTrue="1" operator="equal">
      <formula>"a"</formula>
    </cfRule>
    <cfRule type="cellIs" dxfId="459" priority="82" stopIfTrue="1" operator="equal">
      <formula>"s"</formula>
    </cfRule>
  </conditionalFormatting>
  <conditionalFormatting sqref="Z391">
    <cfRule type="cellIs" dxfId="458" priority="83" stopIfTrue="1" operator="equal">
      <formula>"a"</formula>
    </cfRule>
  </conditionalFormatting>
  <conditionalFormatting sqref="X391">
    <cfRule type="expression" dxfId="457" priority="84" stopIfTrue="1">
      <formula>W391=0</formula>
    </cfRule>
  </conditionalFormatting>
  <conditionalFormatting sqref="U391">
    <cfRule type="expression" dxfId="456" priority="85" stopIfTrue="1">
      <formula>SUM(#REF!)&gt;0</formula>
    </cfRule>
  </conditionalFormatting>
  <conditionalFormatting sqref="D388:S388">
    <cfRule type="cellIs" dxfId="455" priority="76" stopIfTrue="1" operator="equal">
      <formula>"a"</formula>
    </cfRule>
    <cfRule type="cellIs" dxfId="454" priority="77" stopIfTrue="1" operator="equal">
      <formula>"s"</formula>
    </cfRule>
  </conditionalFormatting>
  <conditionalFormatting sqref="Z388">
    <cfRule type="cellIs" dxfId="453" priority="78" stopIfTrue="1" operator="equal">
      <formula>"a"</formula>
    </cfRule>
  </conditionalFormatting>
  <conditionalFormatting sqref="X388">
    <cfRule type="expression" dxfId="452" priority="79" stopIfTrue="1">
      <formula>W388=0</formula>
    </cfRule>
  </conditionalFormatting>
  <conditionalFormatting sqref="U388">
    <cfRule type="expression" dxfId="451" priority="80" stopIfTrue="1">
      <formula>SUM(#REF!)&gt;0</formula>
    </cfRule>
  </conditionalFormatting>
  <conditionalFormatting sqref="D390:S390">
    <cfRule type="cellIs" dxfId="450" priority="71" stopIfTrue="1" operator="equal">
      <formula>"a"</formula>
    </cfRule>
    <cfRule type="cellIs" dxfId="449" priority="72" stopIfTrue="1" operator="equal">
      <formula>"s"</formula>
    </cfRule>
  </conditionalFormatting>
  <conditionalFormatting sqref="Z390">
    <cfRule type="cellIs" dxfId="448" priority="73" stopIfTrue="1" operator="equal">
      <formula>"a"</formula>
    </cfRule>
  </conditionalFormatting>
  <conditionalFormatting sqref="X390">
    <cfRule type="expression" dxfId="447" priority="74" stopIfTrue="1">
      <formula>W390=0</formula>
    </cfRule>
  </conditionalFormatting>
  <conditionalFormatting sqref="U390">
    <cfRule type="expression" dxfId="446" priority="75" stopIfTrue="1">
      <formula>SUM(#REF!)&gt;0</formula>
    </cfRule>
  </conditionalFormatting>
  <conditionalFormatting sqref="D389:S389">
    <cfRule type="cellIs" dxfId="445" priority="66" stopIfTrue="1" operator="equal">
      <formula>"a"</formula>
    </cfRule>
    <cfRule type="cellIs" dxfId="444" priority="67" stopIfTrue="1" operator="equal">
      <formula>"s"</formula>
    </cfRule>
  </conditionalFormatting>
  <conditionalFormatting sqref="Z389">
    <cfRule type="cellIs" dxfId="443" priority="68" stopIfTrue="1" operator="equal">
      <formula>"a"</formula>
    </cfRule>
  </conditionalFormatting>
  <conditionalFormatting sqref="X389">
    <cfRule type="expression" dxfId="442" priority="69" stopIfTrue="1">
      <formula>W389=0</formula>
    </cfRule>
  </conditionalFormatting>
  <conditionalFormatting sqref="U389">
    <cfRule type="expression" dxfId="441" priority="70" stopIfTrue="1">
      <formula>SUM(#REF!)&gt;0</formula>
    </cfRule>
  </conditionalFormatting>
  <conditionalFormatting sqref="X384">
    <cfRule type="expression" dxfId="440" priority="65" stopIfTrue="1">
      <formula>W384=0</formula>
    </cfRule>
  </conditionalFormatting>
  <conditionalFormatting sqref="X393">
    <cfRule type="expression" dxfId="439" priority="62" stopIfTrue="1">
      <formula>W393=0</formula>
    </cfRule>
  </conditionalFormatting>
  <conditionalFormatting sqref="X394">
    <cfRule type="expression" dxfId="438" priority="63" stopIfTrue="1">
      <formula>W394=0</formula>
    </cfRule>
  </conditionalFormatting>
  <conditionalFormatting sqref="X383:X385 X387:X391">
    <cfRule type="expression" dxfId="437" priority="89" stopIfTrue="1">
      <formula>AND($T$383="na",$T$387="na")</formula>
    </cfRule>
  </conditionalFormatting>
  <conditionalFormatting sqref="X383:X385 X393:X394">
    <cfRule type="expression" dxfId="436" priority="102" stopIfTrue="1">
      <formula>AND($T$383="na",$T$393="na")</formula>
    </cfRule>
  </conditionalFormatting>
  <conditionalFormatting sqref="X387:X391 X393:X394">
    <cfRule type="expression" dxfId="435" priority="64" stopIfTrue="1">
      <formula>AND($T$387="na",$T$393="na")</formula>
    </cfRule>
  </conditionalFormatting>
  <conditionalFormatting sqref="X383:X385 X387:X391 X393:X394">
    <cfRule type="expression" dxfId="434" priority="61" stopIfTrue="1">
      <formula>AND($T$383="na",$T$387="na",$T$393="na")</formula>
    </cfRule>
  </conditionalFormatting>
  <conditionalFormatting sqref="X201:X204">
    <cfRule type="expression" dxfId="433" priority="57" stopIfTrue="1">
      <formula>W201=0</formula>
    </cfRule>
  </conditionalFormatting>
  <conditionalFormatting sqref="Z200:Z206">
    <cfRule type="cellIs" dxfId="432" priority="58" stopIfTrue="1" operator="equal">
      <formula>"a"</formula>
    </cfRule>
  </conditionalFormatting>
  <conditionalFormatting sqref="D206:E206">
    <cfRule type="expression" dxfId="431" priority="52" stopIfTrue="1">
      <formula>F206=0</formula>
    </cfRule>
  </conditionalFormatting>
  <conditionalFormatting sqref="U205">
    <cfRule type="cellIs" dxfId="430" priority="53" stopIfTrue="1" operator="greaterThan">
      <formula>V205</formula>
    </cfRule>
    <cfRule type="cellIs" dxfId="429" priority="54" stopIfTrue="1" operator="lessThan">
      <formula>F206</formula>
    </cfRule>
  </conditionalFormatting>
  <conditionalFormatting sqref="D201:S204">
    <cfRule type="cellIs" dxfId="428" priority="55" stopIfTrue="1" operator="equal">
      <formula>"a"</formula>
    </cfRule>
    <cfRule type="cellIs" dxfId="427" priority="56" stopIfTrue="1" operator="equal">
      <formula>"s"</formula>
    </cfRule>
  </conditionalFormatting>
  <conditionalFormatting sqref="X441">
    <cfRule type="expression" dxfId="426" priority="49" stopIfTrue="1">
      <formula>W443&gt;0</formula>
    </cfRule>
    <cfRule type="expression" dxfId="425" priority="50" stopIfTrue="1">
      <formula>W441=0</formula>
    </cfRule>
  </conditionalFormatting>
  <conditionalFormatting sqref="Z441">
    <cfRule type="cellIs" dxfId="424" priority="51" stopIfTrue="1" operator="equal">
      <formula>"a"</formula>
    </cfRule>
  </conditionalFormatting>
  <conditionalFormatting sqref="U441">
    <cfRule type="expression" dxfId="423" priority="48" stopIfTrue="1">
      <formula>W443&gt;0</formula>
    </cfRule>
  </conditionalFormatting>
  <conditionalFormatting sqref="D367:S367">
    <cfRule type="cellIs" dxfId="422" priority="41" stopIfTrue="1" operator="equal">
      <formula>"a"</formula>
    </cfRule>
    <cfRule type="cellIs" dxfId="421" priority="42" stopIfTrue="1" operator="equal">
      <formula>"s"</formula>
    </cfRule>
  </conditionalFormatting>
  <conditionalFormatting sqref="Z367">
    <cfRule type="cellIs" dxfId="420" priority="43" stopIfTrue="1" operator="equal">
      <formula>"a"</formula>
    </cfRule>
  </conditionalFormatting>
  <conditionalFormatting sqref="D369:S369">
    <cfRule type="cellIs" dxfId="419" priority="35" stopIfTrue="1" operator="equal">
      <formula>"a"</formula>
    </cfRule>
    <cfRule type="cellIs" dxfId="418" priority="36" stopIfTrue="1" operator="equal">
      <formula>"s"</formula>
    </cfRule>
  </conditionalFormatting>
  <conditionalFormatting sqref="Z369">
    <cfRule type="cellIs" dxfId="417" priority="37" stopIfTrue="1" operator="equal">
      <formula>"a"</formula>
    </cfRule>
  </conditionalFormatting>
  <conditionalFormatting sqref="Z366">
    <cfRule type="cellIs" dxfId="416" priority="34" stopIfTrue="1" operator="equal">
      <formula>"a"</formula>
    </cfRule>
  </conditionalFormatting>
  <conditionalFormatting sqref="X373">
    <cfRule type="expression" dxfId="415" priority="30" stopIfTrue="1">
      <formula>W373=0</formula>
    </cfRule>
  </conditionalFormatting>
  <conditionalFormatting sqref="D373:S373">
    <cfRule type="cellIs" dxfId="414" priority="31" stopIfTrue="1" operator="equal">
      <formula>"a"</formula>
    </cfRule>
    <cfRule type="cellIs" dxfId="413" priority="32" stopIfTrue="1" operator="equal">
      <formula>"s"</formula>
    </cfRule>
  </conditionalFormatting>
  <conditionalFormatting sqref="Z373">
    <cfRule type="cellIs" dxfId="412" priority="33" stopIfTrue="1" operator="equal">
      <formula>"a"</formula>
    </cfRule>
  </conditionalFormatting>
  <conditionalFormatting sqref="Z372">
    <cfRule type="cellIs" dxfId="411" priority="29" stopIfTrue="1" operator="equal">
      <formula>"a"</formula>
    </cfRule>
  </conditionalFormatting>
  <conditionalFormatting sqref="D368:S368">
    <cfRule type="cellIs" dxfId="410" priority="26" stopIfTrue="1" operator="equal">
      <formula>"a"</formula>
    </cfRule>
    <cfRule type="cellIs" dxfId="409" priority="27" stopIfTrue="1" operator="equal">
      <formula>"s"</formula>
    </cfRule>
  </conditionalFormatting>
  <conditionalFormatting sqref="Z368">
    <cfRule type="cellIs" dxfId="408" priority="28" stopIfTrue="1" operator="equal">
      <formula>"a"</formula>
    </cfRule>
  </conditionalFormatting>
  <conditionalFormatting sqref="D370:S371">
    <cfRule type="cellIs" dxfId="407" priority="23" stopIfTrue="1" operator="equal">
      <formula>"a"</formula>
    </cfRule>
    <cfRule type="cellIs" dxfId="406" priority="24" stopIfTrue="1" operator="equal">
      <formula>"s"</formula>
    </cfRule>
  </conditionalFormatting>
  <conditionalFormatting sqref="Z370:Z371">
    <cfRule type="cellIs" dxfId="405" priority="25" stopIfTrue="1" operator="equal">
      <formula>"a"</formula>
    </cfRule>
  </conditionalFormatting>
  <conditionalFormatting sqref="X367">
    <cfRule type="expression" dxfId="404" priority="21" stopIfTrue="1">
      <formula>W367=0</formula>
    </cfRule>
  </conditionalFormatting>
  <conditionalFormatting sqref="X368">
    <cfRule type="expression" dxfId="403" priority="44" stopIfTrue="1">
      <formula>W368=0</formula>
    </cfRule>
  </conditionalFormatting>
  <conditionalFormatting sqref="X369">
    <cfRule type="expression" dxfId="402" priority="45" stopIfTrue="1">
      <formula>W369=0</formula>
    </cfRule>
  </conditionalFormatting>
  <conditionalFormatting sqref="X370">
    <cfRule type="expression" dxfId="401" priority="46" stopIfTrue="1">
      <formula>W370=0</formula>
    </cfRule>
  </conditionalFormatting>
  <conditionalFormatting sqref="U371">
    <cfRule type="expression" dxfId="400" priority="22" stopIfTrue="1">
      <formula>$W$371&gt;0</formula>
    </cfRule>
  </conditionalFormatting>
  <conditionalFormatting sqref="X371">
    <cfRule type="expression" dxfId="399" priority="19" stopIfTrue="1">
      <formula>SUM($W$367:$W$370)&gt;0</formula>
    </cfRule>
    <cfRule type="expression" dxfId="398" priority="47" stopIfTrue="1">
      <formula>W371=0</formula>
    </cfRule>
  </conditionalFormatting>
  <conditionalFormatting sqref="U367:U370">
    <cfRule type="expression" dxfId="397" priority="20" stopIfTrue="1">
      <formula>$W$371&gt;0</formula>
    </cfRule>
  </conditionalFormatting>
  <conditionalFormatting sqref="X367:X370">
    <cfRule type="expression" dxfId="396" priority="18" stopIfTrue="1">
      <formula>$W$371&gt;0</formula>
    </cfRule>
  </conditionalFormatting>
  <conditionalFormatting sqref="U448">
    <cfRule type="expression" dxfId="395" priority="6" stopIfTrue="1">
      <formula>$W$448&gt;0</formula>
    </cfRule>
  </conditionalFormatting>
  <conditionalFormatting sqref="D447:S448">
    <cfRule type="cellIs" dxfId="394" priority="10" stopIfTrue="1" operator="equal">
      <formula>"a"</formula>
    </cfRule>
    <cfRule type="cellIs" dxfId="393" priority="11" stopIfTrue="1" operator="equal">
      <formula>"s"</formula>
    </cfRule>
  </conditionalFormatting>
  <conditionalFormatting sqref="X448">
    <cfRule type="expression" dxfId="392" priority="13" stopIfTrue="1">
      <formula>SUM(W447,W448)&gt;0</formula>
    </cfRule>
    <cfRule type="expression" dxfId="391" priority="14" stopIfTrue="1">
      <formula>W448=0</formula>
    </cfRule>
  </conditionalFormatting>
  <conditionalFormatting sqref="X447">
    <cfRule type="expression" dxfId="390" priority="15" stopIfTrue="1">
      <formula>SUM(W448,W447)&gt;0</formula>
    </cfRule>
    <cfRule type="expression" dxfId="389" priority="16" stopIfTrue="1">
      <formula>W447=0</formula>
    </cfRule>
  </conditionalFormatting>
  <conditionalFormatting sqref="U447">
    <cfRule type="expression" dxfId="388" priority="17" stopIfTrue="1">
      <formula>SUM(W448:W448)&gt;0</formula>
    </cfRule>
  </conditionalFormatting>
  <conditionalFormatting sqref="D449:S449">
    <cfRule type="cellIs" dxfId="387" priority="3" stopIfTrue="1" operator="equal">
      <formula>"a"</formula>
    </cfRule>
    <cfRule type="cellIs" dxfId="386" priority="4" stopIfTrue="1" operator="equal">
      <formula>"s"</formula>
    </cfRule>
  </conditionalFormatting>
  <conditionalFormatting sqref="Z449">
    <cfRule type="cellIs" dxfId="385" priority="5" stopIfTrue="1" operator="equal">
      <formula>"a"</formula>
    </cfRule>
  </conditionalFormatting>
  <conditionalFormatting sqref="U449">
    <cfRule type="expression" dxfId="384" priority="1" stopIfTrue="1">
      <formula>SUM(W450:W450)&gt;0</formula>
    </cfRule>
  </conditionalFormatting>
  <conditionalFormatting sqref="X449">
    <cfRule type="expression" dxfId="383" priority="2" stopIfTrue="1">
      <formula>W449=0</formula>
    </cfRule>
  </conditionalFormatting>
  <dataValidations disablePrompts="1" count="5">
    <dataValidation allowBlank="1" showInputMessage="1" showErrorMessage="1" prompt="Fill &quot;a&quot; for closed-loop, &quot;s&quot; for open-loop." sqref="D265:S265" xr:uid="{00000000-0002-0000-0B00-000000000000}"/>
    <dataValidation allowBlank="1" showInputMessage="1" showErrorMessage="1" prompt="Fill &quot;a&quot; for hybrid." sqref="D266:S266" xr:uid="{00000000-0002-0000-0B00-000001000000}"/>
    <dataValidation allowBlank="1" showInputMessage="1" showErrorMessage="1" prompt="Use NA only if ship is solely powered by LNG" sqref="T232" xr:uid="{00000000-0002-0000-0B00-000002000000}"/>
    <dataValidation allowBlank="1" showErrorMessage="1" sqref="T245" xr:uid="{00000000-0002-0000-0B00-000003000000}"/>
    <dataValidation type="custom" allowBlank="1" showInputMessage="1" showErrorMessage="1" errorTitle="Input check" error="This cell must be filled-in ONLY if the answer is YES (If the answer is NO, fill-in Alternative 2 below)" sqref="D350:S350" xr:uid="{37446915-9444-4F27-AB2B-3618938EDEA4}">
      <formula1>OR(ISNUMBER(FIND("a",D350:E350)),ISNUMBER(FIND("A",D350:E350)))</formula1>
    </dataValidation>
  </dataValidations>
  <printOptions horizontalCentered="1"/>
  <pageMargins left="0.35433070866141736" right="0.35433070866141736" top="0.19685039370078741" bottom="0.31496062992125984" header="0.15748031496062992" footer="0.15748031496062992"/>
  <pageSetup paperSize="9" scale="44" orientation="landscape" r:id="rId2"/>
  <headerFooter alignWithMargins="0">
    <oddFooter xml:space="preserve">&amp;L&amp;11CKL OSS / VERSION 2023 / 1.0&amp;C&amp;11OMC-09&amp;R&amp;11&amp;P of  &amp;N </oddFooter>
  </headerFooter>
  <rowBreaks count="24" manualBreakCount="24">
    <brk id="20" max="23" man="1"/>
    <brk id="42" max="23" man="1"/>
    <brk id="64" max="23" man="1"/>
    <brk id="79" max="23" man="1"/>
    <brk id="99" max="23" man="1"/>
    <brk id="119" max="23" man="1"/>
    <brk id="137" max="23" man="1"/>
    <brk id="157" max="23" man="1"/>
    <brk id="176" max="23" man="1"/>
    <brk id="198" max="23" man="1"/>
    <brk id="229" max="23" man="1"/>
    <brk id="254" max="23" man="1"/>
    <brk id="276" max="23" man="1"/>
    <brk id="291" max="23" man="1"/>
    <brk id="316" max="23" man="1"/>
    <brk id="346" max="23" man="1"/>
    <brk id="375" max="23" man="1"/>
    <brk id="403" max="23" man="1"/>
    <brk id="434" max="23" man="1"/>
    <brk id="451" max="23" man="1"/>
    <brk id="480" max="23" man="1"/>
    <brk id="494" max="23" man="1"/>
    <brk id="523" max="23" man="1"/>
    <brk id="544" max="2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2"/>
  <dimension ref="A1:FZ188"/>
  <sheetViews>
    <sheetView zoomScale="50" zoomScaleNormal="50" zoomScaleSheetLayoutView="50" workbookViewId="0">
      <pane ySplit="3" topLeftCell="A4" activePane="bottomLeft" state="frozen"/>
      <selection pane="bottomLeft" activeCell="X1" sqref="X1"/>
    </sheetView>
  </sheetViews>
  <sheetFormatPr defaultColWidth="8.85546875" defaultRowHeight="15" x14ac:dyDescent="0.2"/>
  <cols>
    <col min="1" max="1" width="9.7109375" style="19" customWidth="1"/>
    <col min="2" max="2" width="13.7109375" style="23" customWidth="1"/>
    <col min="3" max="3" width="157.7109375" style="21" customWidth="1"/>
    <col min="4" max="20" width="5.7109375" style="1" customWidth="1"/>
    <col min="21" max="21" width="9.85546875" style="1" bestFit="1" customWidth="1"/>
    <col min="22" max="22" width="8" style="20" customWidth="1"/>
    <col min="23" max="23" width="2.140625" style="77" hidden="1" customWidth="1"/>
    <col min="24" max="24" width="6.28515625" style="77" customWidth="1"/>
    <col min="25" max="25" width="8.85546875" style="214" customWidth="1"/>
    <col min="26" max="26" width="11.28515625" style="214" bestFit="1" customWidth="1"/>
    <col min="27" max="28" width="13.42578125" style="214" customWidth="1"/>
    <col min="29" max="93" width="8.85546875" style="214" customWidth="1"/>
    <col min="94" max="16384" width="8.85546875" style="1"/>
  </cols>
  <sheetData>
    <row r="1" spans="1:182" customFormat="1" ht="40.15" customHeight="1" thickBot="1" x14ac:dyDescent="0.3">
      <c r="A1" s="322" t="str">
        <f>'Checklist - Basic Ship Supply'!A1</f>
        <v xml:space="preserve">GA Code: </v>
      </c>
      <c r="B1" s="323"/>
      <c r="C1" s="349" t="str">
        <f>'Checklist - Basic Ship Supply'!C1</f>
        <v xml:space="preserve">Ship name:   </v>
      </c>
      <c r="D1" s="323"/>
      <c r="E1" s="350"/>
      <c r="F1" s="350"/>
      <c r="G1" s="350"/>
      <c r="H1" s="350"/>
      <c r="I1" s="350"/>
      <c r="J1" s="350"/>
      <c r="K1" s="350"/>
      <c r="L1" s="350"/>
      <c r="M1" s="350"/>
      <c r="N1" s="350"/>
      <c r="O1" s="350"/>
      <c r="P1" s="350"/>
      <c r="Q1" s="350"/>
      <c r="R1" s="350"/>
      <c r="S1" s="350"/>
      <c r="U1" s="76"/>
      <c r="V1" s="324" t="str">
        <f>'Checklist - Basic Ship Supply'!T1</f>
        <v xml:space="preserve">Date of Ship Survey:  </v>
      </c>
      <c r="W1" s="76"/>
      <c r="X1" s="76"/>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c r="BJ1" s="215"/>
      <c r="BK1" s="215"/>
      <c r="BL1" s="215"/>
      <c r="BM1" s="215"/>
      <c r="BN1" s="215"/>
      <c r="BO1" s="215"/>
      <c r="BP1" s="215"/>
      <c r="BQ1" s="215"/>
      <c r="BR1" s="215"/>
      <c r="BS1" s="215"/>
      <c r="BT1" s="215"/>
      <c r="BU1" s="215"/>
      <c r="BV1" s="215"/>
      <c r="BW1" s="215"/>
      <c r="BX1" s="215"/>
      <c r="BY1" s="215"/>
      <c r="BZ1" s="215"/>
      <c r="CA1" s="215"/>
      <c r="CB1" s="215"/>
      <c r="CC1" s="215"/>
      <c r="CD1" s="215"/>
      <c r="CE1" s="215"/>
      <c r="CF1" s="215"/>
      <c r="CG1" s="215"/>
      <c r="CH1" s="215"/>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76"/>
      <c r="FE1" s="76"/>
      <c r="FF1" s="76"/>
      <c r="FG1" s="76"/>
      <c r="FH1" s="76"/>
      <c r="FI1" s="76"/>
      <c r="FJ1" s="76"/>
      <c r="FK1" s="76"/>
      <c r="FL1" s="76"/>
      <c r="FM1" s="76"/>
      <c r="FN1" s="76"/>
      <c r="FO1" s="76"/>
      <c r="FP1" s="76"/>
      <c r="FQ1" s="76"/>
      <c r="FR1" s="76"/>
      <c r="FS1" s="76"/>
      <c r="FT1" s="76"/>
      <c r="FU1" s="76"/>
      <c r="FV1" s="76"/>
      <c r="FW1" s="76"/>
      <c r="FX1" s="76"/>
      <c r="FY1" s="76"/>
      <c r="FZ1" s="76"/>
    </row>
    <row r="2" spans="1:182" ht="30.75" customHeight="1" thickBot="1" x14ac:dyDescent="0.25">
      <c r="A2" s="1"/>
      <c r="B2" s="914" t="s">
        <v>1088</v>
      </c>
      <c r="C2" s="915"/>
      <c r="D2" s="915"/>
      <c r="E2" s="915"/>
      <c r="F2" s="915"/>
      <c r="G2" s="915"/>
      <c r="H2" s="915"/>
      <c r="I2" s="915"/>
      <c r="J2" s="915"/>
      <c r="K2" s="915"/>
      <c r="L2" s="915"/>
      <c r="M2" s="915"/>
      <c r="N2" s="915"/>
      <c r="O2" s="915"/>
      <c r="P2" s="915"/>
      <c r="Q2" s="915"/>
      <c r="R2" s="915"/>
      <c r="S2" s="915"/>
      <c r="T2" s="994"/>
      <c r="U2" s="995"/>
      <c r="V2" s="307"/>
      <c r="X2" s="197"/>
      <c r="AA2" s="989" t="s">
        <v>32</v>
      </c>
      <c r="AB2" s="990"/>
    </row>
    <row r="3" spans="1:182" ht="160.5" customHeight="1" thickBot="1" x14ac:dyDescent="0.25">
      <c r="A3" s="379"/>
      <c r="B3" s="381" t="s">
        <v>15</v>
      </c>
      <c r="C3" s="804" t="s">
        <v>632</v>
      </c>
      <c r="D3" s="996"/>
      <c r="E3" s="996"/>
      <c r="F3" s="996"/>
      <c r="G3" s="996"/>
      <c r="H3" s="996"/>
      <c r="I3" s="996"/>
      <c r="J3" s="997"/>
      <c r="K3" s="805" t="s">
        <v>401</v>
      </c>
      <c r="L3" s="806"/>
      <c r="M3" s="807"/>
      <c r="N3" s="808" t="s">
        <v>400</v>
      </c>
      <c r="O3" s="809"/>
      <c r="P3" s="810"/>
      <c r="Q3" s="811" t="s">
        <v>97</v>
      </c>
      <c r="R3" s="1003"/>
      <c r="S3" s="1003"/>
      <c r="T3" s="812" t="s">
        <v>365</v>
      </c>
      <c r="U3" s="813"/>
      <c r="V3" s="307"/>
      <c r="X3" s="197"/>
      <c r="AA3" s="222" t="s">
        <v>230</v>
      </c>
      <c r="AB3" s="223" t="s">
        <v>231</v>
      </c>
    </row>
    <row r="4" spans="1:182" s="18" customFormat="1" ht="30" customHeight="1" thickBot="1" x14ac:dyDescent="0.25">
      <c r="A4" s="412"/>
      <c r="B4" s="460">
        <f>'Checklist - Ranking Ship Supply'!B4</f>
        <v>1000</v>
      </c>
      <c r="C4" s="998" t="str">
        <f>'Checklist - Ranking Ship Supply'!C4</f>
        <v>GENERAL</v>
      </c>
      <c r="D4" s="999"/>
      <c r="E4" s="999"/>
      <c r="F4" s="999"/>
      <c r="G4" s="999"/>
      <c r="H4" s="999"/>
      <c r="I4" s="999"/>
      <c r="J4" s="999"/>
      <c r="K4" s="664"/>
      <c r="L4" s="664"/>
      <c r="M4" s="664"/>
      <c r="N4" s="664"/>
      <c r="O4" s="664"/>
      <c r="P4" s="664"/>
      <c r="Q4" s="664"/>
      <c r="R4" s="664"/>
      <c r="S4" s="664"/>
      <c r="T4" s="664"/>
      <c r="U4" s="665"/>
      <c r="V4" s="200"/>
      <c r="W4" s="198"/>
      <c r="X4" s="198"/>
      <c r="Y4" s="214"/>
      <c r="Z4" s="219"/>
      <c r="AA4" s="214"/>
      <c r="AB4" s="214"/>
      <c r="AC4" s="214"/>
      <c r="AD4" s="214"/>
      <c r="AE4" s="214"/>
      <c r="AF4" s="214"/>
      <c r="AG4" s="214"/>
      <c r="AH4" s="214"/>
      <c r="AI4" s="214"/>
      <c r="AJ4" s="214"/>
      <c r="AK4" s="214"/>
      <c r="AL4" s="214"/>
      <c r="AM4" s="214"/>
      <c r="AN4" s="214"/>
      <c r="AO4" s="214"/>
      <c r="AP4" s="214"/>
      <c r="AQ4" s="214"/>
      <c r="AR4" s="214"/>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row>
    <row r="5" spans="1:182" s="18" customFormat="1" ht="27.95" customHeight="1" x14ac:dyDescent="0.2">
      <c r="A5" s="167"/>
      <c r="B5" s="242">
        <f>'Checklist - Ranking Ship Supply'!B5</f>
        <v>1200</v>
      </c>
      <c r="C5" s="763" t="str">
        <f>'Checklist - Ranking Ship Supply'!C5</f>
        <v>Enclosed Space Entry &amp; Hot Work</v>
      </c>
      <c r="D5" s="746"/>
      <c r="E5" s="746"/>
      <c r="F5" s="746"/>
      <c r="G5" s="746"/>
      <c r="H5" s="746"/>
      <c r="I5" s="746"/>
      <c r="J5" s="747"/>
      <c r="K5" s="969">
        <f>'Checklist - Ranking Ship Supply'!U14</f>
        <v>0</v>
      </c>
      <c r="L5" s="970"/>
      <c r="M5" s="971"/>
      <c r="N5" s="968">
        <f>'Checklist - Ranking Ship Supply'!V14</f>
        <v>55</v>
      </c>
      <c r="O5" s="968"/>
      <c r="P5" s="968"/>
      <c r="Q5" s="967">
        <f>'Checklist - Ranking Ship Supply'!F15</f>
        <v>55</v>
      </c>
      <c r="R5" s="967"/>
      <c r="S5" s="780"/>
      <c r="T5" s="782"/>
      <c r="U5" s="686"/>
      <c r="V5" s="76"/>
      <c r="W5" s="201"/>
      <c r="X5" s="200"/>
      <c r="Y5" s="221"/>
      <c r="Z5" s="219"/>
      <c r="AA5" s="227"/>
      <c r="AB5" s="228" t="str">
        <f t="shared" ref="AB5:AB8" si="0">IF(Q5=N5, IF(K5=N5,"a","s"),"")</f>
        <v>s</v>
      </c>
      <c r="AC5" s="219"/>
      <c r="AD5" s="219"/>
      <c r="AE5" s="219"/>
      <c r="AF5" s="219"/>
      <c r="AG5" s="219"/>
      <c r="AH5" s="219"/>
      <c r="AI5" s="219"/>
      <c r="AJ5" s="219"/>
      <c r="AK5" s="219"/>
      <c r="AL5" s="219"/>
      <c r="AM5" s="219"/>
      <c r="AN5" s="219"/>
      <c r="AO5" s="219"/>
      <c r="AP5" s="219"/>
      <c r="AQ5" s="219"/>
      <c r="AR5" s="219"/>
      <c r="AS5" s="219"/>
      <c r="AT5" s="219"/>
      <c r="AU5" s="219"/>
      <c r="AV5" s="219"/>
      <c r="AW5" s="219"/>
      <c r="AX5" s="219"/>
      <c r="AY5" s="219"/>
      <c r="AZ5" s="219"/>
      <c r="BA5" s="219"/>
      <c r="BB5" s="219"/>
      <c r="BC5" s="219"/>
      <c r="BD5" s="219"/>
      <c r="BE5" s="219"/>
      <c r="BF5" s="219"/>
      <c r="BG5" s="219"/>
      <c r="BH5" s="219"/>
      <c r="BI5" s="219"/>
      <c r="BJ5" s="219"/>
      <c r="BK5" s="219"/>
      <c r="BL5" s="219"/>
      <c r="BM5" s="219"/>
      <c r="BN5" s="219"/>
      <c r="BO5" s="219"/>
      <c r="BP5" s="219"/>
      <c r="BQ5" s="219"/>
      <c r="BR5" s="219"/>
      <c r="BS5" s="219"/>
      <c r="BT5" s="219"/>
      <c r="BU5" s="219"/>
      <c r="BV5" s="219"/>
      <c r="BW5" s="219"/>
      <c r="BX5" s="219"/>
      <c r="BY5" s="219"/>
      <c r="BZ5" s="219"/>
      <c r="CA5" s="219"/>
      <c r="CB5" s="219"/>
      <c r="CC5" s="219"/>
      <c r="CD5" s="219"/>
      <c r="CE5" s="219"/>
      <c r="CF5" s="219"/>
      <c r="CG5" s="219"/>
      <c r="CH5" s="219"/>
      <c r="CI5" s="219"/>
      <c r="CJ5" s="219"/>
      <c r="CK5" s="219"/>
      <c r="CL5" s="219"/>
      <c r="CM5" s="219"/>
      <c r="CN5" s="219"/>
      <c r="CO5" s="219"/>
    </row>
    <row r="6" spans="1:182" s="18" customFormat="1" ht="27.95" customHeight="1" x14ac:dyDescent="0.2">
      <c r="A6" s="167"/>
      <c r="B6" s="242">
        <f>'Checklist - Ranking Ship Supply'!B16</f>
        <v>1300</v>
      </c>
      <c r="C6" s="763" t="str">
        <f>'Checklist - Ranking Ship Supply'!C16</f>
        <v>Compressor for the refilling of air cylinders for breathing apparatus or alternative, Additional Green Award requirement</v>
      </c>
      <c r="D6" s="746"/>
      <c r="E6" s="746"/>
      <c r="F6" s="746"/>
      <c r="G6" s="746"/>
      <c r="H6" s="746"/>
      <c r="I6" s="746"/>
      <c r="J6" s="747"/>
      <c r="K6" s="969">
        <f>'Checklist - Ranking Ship Supply'!U19</f>
        <v>0</v>
      </c>
      <c r="L6" s="970"/>
      <c r="M6" s="971"/>
      <c r="N6" s="968">
        <f>'Checklist - Ranking Ship Supply'!V19</f>
        <v>20</v>
      </c>
      <c r="O6" s="968"/>
      <c r="P6" s="968"/>
      <c r="Q6" s="967">
        <f>'Checklist - Ranking Ship Supply'!F20</f>
        <v>10</v>
      </c>
      <c r="R6" s="967"/>
      <c r="S6" s="780"/>
      <c r="T6" s="782"/>
      <c r="U6" s="686"/>
      <c r="V6" s="76"/>
      <c r="W6" s="201"/>
      <c r="X6" s="200"/>
      <c r="Y6" s="221"/>
      <c r="Z6" s="219"/>
      <c r="AA6" s="227"/>
      <c r="AB6" s="228" t="str">
        <f t="shared" si="0"/>
        <v/>
      </c>
      <c r="AC6" s="219"/>
      <c r="AD6" s="219"/>
      <c r="AE6" s="219"/>
      <c r="AF6" s="219"/>
      <c r="AG6" s="219"/>
      <c r="AH6" s="219"/>
      <c r="AI6" s="219"/>
      <c r="AJ6" s="219"/>
      <c r="AK6" s="219"/>
      <c r="AL6" s="219"/>
      <c r="AM6" s="219"/>
      <c r="AN6" s="219"/>
      <c r="AO6" s="219"/>
      <c r="AP6" s="219"/>
      <c r="AQ6" s="219"/>
      <c r="AR6" s="219"/>
      <c r="AS6" s="219"/>
      <c r="AT6" s="219"/>
      <c r="AU6" s="219"/>
      <c r="AV6" s="219"/>
      <c r="AW6" s="219"/>
      <c r="AX6" s="219"/>
      <c r="AY6" s="219"/>
      <c r="AZ6" s="219"/>
      <c r="BA6" s="219"/>
      <c r="BB6" s="219"/>
      <c r="BC6" s="219"/>
      <c r="BD6" s="219"/>
      <c r="BE6" s="219"/>
      <c r="BF6" s="219"/>
      <c r="BG6" s="219"/>
      <c r="BH6" s="219"/>
      <c r="BI6" s="219"/>
      <c r="BJ6" s="219"/>
      <c r="BK6" s="219"/>
      <c r="BL6" s="219"/>
      <c r="BM6" s="219"/>
      <c r="BN6" s="219"/>
      <c r="BO6" s="219"/>
      <c r="BP6" s="219"/>
      <c r="BQ6" s="219"/>
      <c r="BR6" s="219"/>
      <c r="BS6" s="219"/>
      <c r="BT6" s="219"/>
      <c r="BU6" s="219"/>
      <c r="BV6" s="219"/>
      <c r="BW6" s="219"/>
      <c r="BX6" s="219"/>
      <c r="BY6" s="219"/>
      <c r="BZ6" s="219"/>
      <c r="CA6" s="219"/>
      <c r="CB6" s="219"/>
      <c r="CC6" s="219"/>
      <c r="CD6" s="219"/>
      <c r="CE6" s="219"/>
      <c r="CF6" s="219"/>
      <c r="CG6" s="219"/>
      <c r="CH6" s="219"/>
      <c r="CI6" s="219"/>
      <c r="CJ6" s="219"/>
      <c r="CK6" s="219"/>
      <c r="CL6" s="219"/>
      <c r="CM6" s="219"/>
      <c r="CN6" s="219"/>
      <c r="CO6" s="219"/>
    </row>
    <row r="7" spans="1:182" s="18" customFormat="1" ht="27.95" customHeight="1" x14ac:dyDescent="0.2">
      <c r="A7" s="167"/>
      <c r="B7" s="242">
        <f>'Checklist - Ranking Ship Supply'!B21</f>
        <v>1400</v>
      </c>
      <c r="C7" s="763" t="str">
        <f>'Checklist - Ranking Ship Supply'!C21</f>
        <v>Control of drugs &amp; alcohol onboard</v>
      </c>
      <c r="D7" s="746"/>
      <c r="E7" s="746"/>
      <c r="F7" s="746"/>
      <c r="G7" s="746"/>
      <c r="H7" s="746"/>
      <c r="I7" s="746"/>
      <c r="J7" s="747"/>
      <c r="K7" s="969">
        <f>'Checklist - Ranking Ship Supply'!U26</f>
        <v>0</v>
      </c>
      <c r="L7" s="970"/>
      <c r="M7" s="971"/>
      <c r="N7" s="968">
        <f>'Checklist - Ranking Ship Supply'!V26</f>
        <v>35</v>
      </c>
      <c r="O7" s="968"/>
      <c r="P7" s="968"/>
      <c r="Q7" s="967">
        <f>'Checklist - Ranking Ship Supply'!F27</f>
        <v>20</v>
      </c>
      <c r="R7" s="967"/>
      <c r="S7" s="780"/>
      <c r="T7" s="782"/>
      <c r="U7" s="686"/>
      <c r="V7" s="76"/>
      <c r="W7" s="201"/>
      <c r="X7" s="200"/>
      <c r="Y7" s="221"/>
      <c r="Z7" s="219"/>
      <c r="AA7" s="227"/>
      <c r="AB7" s="228" t="str">
        <f t="shared" si="0"/>
        <v/>
      </c>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219"/>
      <c r="BK7" s="219"/>
      <c r="BL7" s="219"/>
      <c r="BM7" s="219"/>
      <c r="BN7" s="219"/>
      <c r="BO7" s="219"/>
      <c r="BP7" s="219"/>
      <c r="BQ7" s="219"/>
      <c r="BR7" s="219"/>
      <c r="BS7" s="219"/>
      <c r="BT7" s="219"/>
      <c r="BU7" s="219"/>
      <c r="BV7" s="219"/>
      <c r="BW7" s="219"/>
      <c r="BX7" s="219"/>
      <c r="BY7" s="219"/>
      <c r="BZ7" s="219"/>
      <c r="CA7" s="219"/>
      <c r="CB7" s="219"/>
      <c r="CC7" s="219"/>
      <c r="CD7" s="219"/>
      <c r="CE7" s="219"/>
      <c r="CF7" s="219"/>
      <c r="CG7" s="219"/>
      <c r="CH7" s="219"/>
      <c r="CI7" s="219"/>
      <c r="CJ7" s="219"/>
      <c r="CK7" s="219"/>
      <c r="CL7" s="219"/>
      <c r="CM7" s="219"/>
      <c r="CN7" s="219"/>
      <c r="CO7" s="219"/>
    </row>
    <row r="8" spans="1:182" s="18" customFormat="1" ht="27.95" customHeight="1" x14ac:dyDescent="0.2">
      <c r="A8" s="167"/>
      <c r="B8" s="242" t="str">
        <f>'Checklist - Ranking Ship Supply'!B28</f>
        <v>1510</v>
      </c>
      <c r="C8" s="763" t="str">
        <f>'Checklist - Ranking Ship Supply'!C28</f>
        <v>Emergency Oil Recovery</v>
      </c>
      <c r="D8" s="746"/>
      <c r="E8" s="746"/>
      <c r="F8" s="746"/>
      <c r="G8" s="746"/>
      <c r="H8" s="746"/>
      <c r="I8" s="746"/>
      <c r="J8" s="747"/>
      <c r="K8" s="969">
        <f>'Checklist - Ranking Ship Supply'!U31</f>
        <v>0</v>
      </c>
      <c r="L8" s="970"/>
      <c r="M8" s="971"/>
      <c r="N8" s="968">
        <f>'Checklist - Ranking Ship Supply'!V31</f>
        <v>10</v>
      </c>
      <c r="O8" s="968"/>
      <c r="P8" s="968"/>
      <c r="Q8" s="967">
        <f>'Checklist - Ranking Ship Supply'!F32</f>
        <v>0</v>
      </c>
      <c r="R8" s="967"/>
      <c r="S8" s="780"/>
      <c r="T8" s="782"/>
      <c r="U8" s="686"/>
      <c r="V8" s="76"/>
      <c r="W8" s="201"/>
      <c r="X8" s="201"/>
      <c r="Y8" s="224"/>
      <c r="Z8" s="219"/>
      <c r="AA8" s="227"/>
      <c r="AB8" s="228" t="str">
        <f t="shared" si="0"/>
        <v/>
      </c>
      <c r="AC8" s="219"/>
      <c r="AD8" s="219"/>
      <c r="AE8" s="219"/>
      <c r="AF8" s="219"/>
      <c r="AG8" s="219"/>
      <c r="AH8" s="219"/>
      <c r="AI8" s="219"/>
      <c r="AJ8" s="219"/>
      <c r="AK8" s="219"/>
      <c r="AL8" s="219"/>
      <c r="AM8" s="219"/>
      <c r="AN8" s="219"/>
      <c r="AO8" s="219"/>
      <c r="AP8" s="219"/>
      <c r="AQ8" s="219"/>
      <c r="AR8" s="219"/>
      <c r="AS8" s="219"/>
      <c r="AT8" s="219"/>
      <c r="AU8" s="219"/>
      <c r="AV8" s="219"/>
      <c r="AW8" s="219"/>
      <c r="AX8" s="219"/>
      <c r="AY8" s="219"/>
      <c r="AZ8" s="219"/>
      <c r="BA8" s="219"/>
      <c r="BB8" s="219"/>
      <c r="BC8" s="219"/>
      <c r="BD8" s="219"/>
      <c r="BE8" s="219"/>
      <c r="BF8" s="219"/>
      <c r="BG8" s="219"/>
      <c r="BH8" s="219"/>
      <c r="BI8" s="219"/>
      <c r="BJ8" s="219"/>
      <c r="BK8" s="219"/>
      <c r="BL8" s="219"/>
      <c r="BM8" s="219"/>
      <c r="BN8" s="219"/>
      <c r="BO8" s="219"/>
      <c r="BP8" s="219"/>
      <c r="BQ8" s="219"/>
      <c r="BR8" s="219"/>
      <c r="BS8" s="219"/>
      <c r="BT8" s="219"/>
      <c r="BU8" s="219"/>
      <c r="BV8" s="219"/>
      <c r="BW8" s="219"/>
      <c r="BX8" s="219"/>
      <c r="BY8" s="219"/>
      <c r="BZ8" s="219"/>
      <c r="CA8" s="219"/>
      <c r="CB8" s="219"/>
      <c r="CC8" s="219"/>
      <c r="CD8" s="219"/>
      <c r="CE8" s="219"/>
      <c r="CF8" s="219"/>
      <c r="CG8" s="219"/>
      <c r="CH8" s="219"/>
      <c r="CI8" s="219"/>
      <c r="CJ8" s="219"/>
      <c r="CK8" s="219"/>
      <c r="CL8" s="219"/>
      <c r="CM8" s="219"/>
      <c r="CN8" s="219"/>
      <c r="CO8" s="219"/>
    </row>
    <row r="9" spans="1:182" s="18" customFormat="1" ht="27.95" customHeight="1" x14ac:dyDescent="0.2">
      <c r="A9" s="167"/>
      <c r="B9" s="242">
        <f>'Checklist - Ranking Ship Supply'!B33</f>
        <v>1600</v>
      </c>
      <c r="C9" s="763" t="str">
        <f>'Checklist - Ranking Ship Supply'!C33</f>
        <v>Computer Systems, Networks, Data Security and Training</v>
      </c>
      <c r="D9" s="746"/>
      <c r="E9" s="746"/>
      <c r="F9" s="746"/>
      <c r="G9" s="746"/>
      <c r="H9" s="746"/>
      <c r="I9" s="746"/>
      <c r="J9" s="747"/>
      <c r="K9" s="969">
        <f>'Checklist - Ranking Ship Supply'!U41</f>
        <v>0</v>
      </c>
      <c r="L9" s="970"/>
      <c r="M9" s="971"/>
      <c r="N9" s="968">
        <f>'Checklist - Ranking Ship Supply'!V41</f>
        <v>60</v>
      </c>
      <c r="O9" s="968"/>
      <c r="P9" s="968"/>
      <c r="Q9" s="967">
        <f>'Checklist - Ranking Ship Supply'!F42</f>
        <v>30</v>
      </c>
      <c r="R9" s="967"/>
      <c r="S9" s="780"/>
      <c r="T9" s="782"/>
      <c r="U9" s="686"/>
      <c r="V9" s="76"/>
      <c r="W9" s="201"/>
      <c r="X9" s="201"/>
      <c r="Y9" s="224"/>
      <c r="Z9" s="219"/>
      <c r="AA9" s="227"/>
      <c r="AB9" s="228" t="str">
        <f t="shared" ref="AB9:AB11" si="1">IF(Q9=N9, IF(K9=N9,"a","s"),"")</f>
        <v/>
      </c>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19"/>
      <c r="BU9" s="219"/>
      <c r="BV9" s="219"/>
      <c r="BW9" s="219"/>
      <c r="BX9" s="219"/>
      <c r="BY9" s="219"/>
      <c r="BZ9" s="219"/>
      <c r="CA9" s="219"/>
      <c r="CB9" s="219"/>
      <c r="CC9" s="219"/>
      <c r="CD9" s="219"/>
      <c r="CE9" s="219"/>
      <c r="CF9" s="219"/>
      <c r="CG9" s="219"/>
      <c r="CH9" s="219"/>
      <c r="CI9" s="219"/>
      <c r="CJ9" s="219"/>
      <c r="CK9" s="219"/>
      <c r="CL9" s="219"/>
      <c r="CM9" s="219"/>
      <c r="CN9" s="219"/>
      <c r="CO9" s="219"/>
    </row>
    <row r="10" spans="1:182" s="18" customFormat="1" ht="27.95" customHeight="1" x14ac:dyDescent="0.2">
      <c r="A10" s="167"/>
      <c r="B10" s="577" t="str">
        <f>'Checklist - Ranking Ship Supply'!B43</f>
        <v>1610</v>
      </c>
      <c r="C10" s="763" t="str">
        <f>'Checklist - Ranking Ship Supply'!C43</f>
        <v>Cyber Risk Management</v>
      </c>
      <c r="D10" s="746"/>
      <c r="E10" s="746"/>
      <c r="F10" s="746"/>
      <c r="G10" s="746"/>
      <c r="H10" s="746"/>
      <c r="I10" s="746"/>
      <c r="J10" s="747"/>
      <c r="K10" s="969">
        <f>'Checklist - Ranking Ship Supply'!U50</f>
        <v>0</v>
      </c>
      <c r="L10" s="970"/>
      <c r="M10" s="971"/>
      <c r="N10" s="968">
        <f>'Checklist - Ranking Ship Supply'!V50</f>
        <v>35</v>
      </c>
      <c r="O10" s="968"/>
      <c r="P10" s="968"/>
      <c r="Q10" s="967">
        <f>'Checklist - Ranking Ship Supply'!F51</f>
        <v>15</v>
      </c>
      <c r="R10" s="967"/>
      <c r="S10" s="780"/>
      <c r="T10" s="782"/>
      <c r="U10" s="686"/>
      <c r="V10" s="76"/>
      <c r="W10" s="201"/>
      <c r="X10" s="201"/>
      <c r="Y10" s="224"/>
      <c r="Z10" s="219"/>
      <c r="AA10" s="227"/>
      <c r="AB10" s="228" t="str">
        <f t="shared" ref="AB10" si="2">IF(Q10=N10, IF(K10=N10,"a","s"),"")</f>
        <v/>
      </c>
      <c r="AC10" s="219"/>
      <c r="AD10" s="219"/>
      <c r="AE10" s="219"/>
      <c r="AF10" s="219"/>
      <c r="AG10" s="219"/>
      <c r="AH10" s="219"/>
      <c r="AI10" s="219"/>
      <c r="AJ10" s="219"/>
      <c r="AK10" s="219"/>
      <c r="AL10" s="219"/>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19"/>
      <c r="BU10" s="219"/>
      <c r="BV10" s="219"/>
      <c r="BW10" s="219"/>
      <c r="BX10" s="219"/>
      <c r="BY10" s="219"/>
      <c r="BZ10" s="219"/>
      <c r="CA10" s="219"/>
      <c r="CB10" s="219"/>
      <c r="CC10" s="219"/>
      <c r="CD10" s="219"/>
      <c r="CE10" s="219"/>
      <c r="CF10" s="219"/>
      <c r="CG10" s="219"/>
      <c r="CH10" s="219"/>
      <c r="CI10" s="219"/>
      <c r="CJ10" s="219"/>
      <c r="CK10" s="219"/>
      <c r="CL10" s="219"/>
      <c r="CM10" s="219"/>
      <c r="CN10" s="219"/>
      <c r="CO10" s="219"/>
    </row>
    <row r="11" spans="1:182" s="18" customFormat="1" ht="27.75" customHeight="1" thickBot="1" x14ac:dyDescent="0.25">
      <c r="A11" s="167"/>
      <c r="B11" s="242" t="str">
        <f>'Checklist - Ranking Ship Supply'!B52</f>
        <v>1700</v>
      </c>
      <c r="C11" s="763" t="str">
        <f>'Checklist - Ranking Ship Supply'!C52</f>
        <v>Noise and Vibration Management</v>
      </c>
      <c r="D11" s="746"/>
      <c r="E11" s="746"/>
      <c r="F11" s="746"/>
      <c r="G11" s="746"/>
      <c r="H11" s="746"/>
      <c r="I11" s="746"/>
      <c r="J11" s="747"/>
      <c r="K11" s="969">
        <f>'Checklist - Ranking Ship Supply'!U63</f>
        <v>0</v>
      </c>
      <c r="L11" s="970"/>
      <c r="M11" s="971"/>
      <c r="N11" s="968">
        <f>'Checklist - Ranking Ship Supply'!V63</f>
        <v>50</v>
      </c>
      <c r="O11" s="968"/>
      <c r="P11" s="968"/>
      <c r="Q11" s="967">
        <f>'Checklist - Ranking Ship Supply'!F64</f>
        <v>15</v>
      </c>
      <c r="R11" s="967"/>
      <c r="S11" s="780"/>
      <c r="T11" s="782"/>
      <c r="U11" s="686"/>
      <c r="V11" s="76"/>
      <c r="W11" s="201"/>
      <c r="X11" s="200"/>
      <c r="Y11" s="221"/>
      <c r="Z11" s="219"/>
      <c r="AA11" s="229"/>
      <c r="AB11" s="230" t="str">
        <f t="shared" si="1"/>
        <v/>
      </c>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19"/>
      <c r="BX11" s="219"/>
      <c r="BY11" s="219"/>
      <c r="BZ11" s="219"/>
      <c r="CA11" s="219"/>
      <c r="CB11" s="219"/>
      <c r="CC11" s="219"/>
      <c r="CD11" s="219"/>
      <c r="CE11" s="219"/>
      <c r="CF11" s="219"/>
      <c r="CG11" s="219"/>
      <c r="CH11" s="219"/>
      <c r="CI11" s="219"/>
      <c r="CJ11" s="219"/>
      <c r="CK11" s="219"/>
      <c r="CL11" s="219"/>
      <c r="CM11" s="219"/>
      <c r="CN11" s="219"/>
      <c r="CO11" s="219"/>
    </row>
    <row r="12" spans="1:182" s="18" customFormat="1" ht="27.75" customHeight="1" thickBot="1" x14ac:dyDescent="0.25">
      <c r="A12" s="167"/>
      <c r="B12" s="242" t="str">
        <f>'Checklist - Ranking Ship Supply'!B65</f>
        <v>1800</v>
      </c>
      <c r="C12" s="763" t="str">
        <f>'Checklist - Ranking Ship Supply'!C65</f>
        <v>Social Dimension / Sustainability</v>
      </c>
      <c r="D12" s="746"/>
      <c r="E12" s="746"/>
      <c r="F12" s="746"/>
      <c r="G12" s="746"/>
      <c r="H12" s="746"/>
      <c r="I12" s="746"/>
      <c r="J12" s="747"/>
      <c r="K12" s="969">
        <f>'Checklist - Ranking Ship Supply'!U78</f>
        <v>0</v>
      </c>
      <c r="L12" s="970"/>
      <c r="M12" s="971"/>
      <c r="N12" s="968">
        <f>'Checklist - Ranking Ship Supply'!V78</f>
        <v>50</v>
      </c>
      <c r="O12" s="968"/>
      <c r="P12" s="968"/>
      <c r="Q12" s="967">
        <f>'Checklist - Ranking Ship Supply'!F79</f>
        <v>10</v>
      </c>
      <c r="R12" s="967"/>
      <c r="S12" s="780"/>
      <c r="T12" s="782"/>
      <c r="U12" s="686"/>
      <c r="V12" s="76"/>
      <c r="W12" s="201"/>
      <c r="X12" s="200"/>
      <c r="Y12" s="221"/>
      <c r="Z12" s="219"/>
      <c r="AA12" s="229"/>
      <c r="AB12" s="230" t="str">
        <f t="shared" ref="AB12" si="3">IF(Q12=N12, IF(K12=N12,"a","s"),"")</f>
        <v/>
      </c>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19"/>
      <c r="BU12" s="219"/>
      <c r="BV12" s="219"/>
      <c r="BW12" s="219"/>
      <c r="BX12" s="219"/>
      <c r="BY12" s="219"/>
      <c r="BZ12" s="219"/>
      <c r="CA12" s="219"/>
      <c r="CB12" s="219"/>
      <c r="CC12" s="219"/>
      <c r="CD12" s="219"/>
      <c r="CE12" s="219"/>
      <c r="CF12" s="219"/>
      <c r="CG12" s="219"/>
      <c r="CH12" s="219"/>
      <c r="CI12" s="219"/>
      <c r="CJ12" s="219"/>
      <c r="CK12" s="219"/>
      <c r="CL12" s="219"/>
      <c r="CM12" s="219"/>
      <c r="CN12" s="219"/>
      <c r="CO12" s="219"/>
    </row>
    <row r="13" spans="1:182" s="18" customFormat="1" ht="30" customHeight="1" thickBot="1" x14ac:dyDescent="0.25">
      <c r="A13" s="412"/>
      <c r="B13" s="413">
        <f>'Checklist - Ranking Ship Supply'!B80</f>
        <v>2000</v>
      </c>
      <c r="C13" s="986" t="str">
        <f>'Checklist - Ranking Ship Supply'!C80</f>
        <v>NAVIGATION / BRIDGE OPERATIONS</v>
      </c>
      <c r="D13" s="987"/>
      <c r="E13" s="987"/>
      <c r="F13" s="987"/>
      <c r="G13" s="987"/>
      <c r="H13" s="987"/>
      <c r="I13" s="987"/>
      <c r="J13" s="987"/>
      <c r="K13" s="674"/>
      <c r="L13" s="674"/>
      <c r="M13" s="674"/>
      <c r="N13" s="674"/>
      <c r="O13" s="674"/>
      <c r="P13" s="674"/>
      <c r="Q13" s="674"/>
      <c r="R13" s="674"/>
      <c r="S13" s="674"/>
      <c r="T13" s="674"/>
      <c r="U13" s="645"/>
      <c r="V13" s="201"/>
      <c r="W13" s="198"/>
      <c r="X13" s="198"/>
      <c r="Y13" s="214"/>
      <c r="Z13" s="219"/>
      <c r="AA13" s="214"/>
      <c r="AB13" s="214"/>
      <c r="AC13" s="214"/>
      <c r="AD13" s="214"/>
      <c r="AE13" s="214"/>
      <c r="AF13" s="214"/>
      <c r="AG13" s="214"/>
      <c r="AH13" s="214"/>
      <c r="AI13" s="214"/>
      <c r="AJ13" s="214"/>
      <c r="AK13" s="214"/>
      <c r="AL13" s="214"/>
      <c r="AM13" s="214"/>
      <c r="AN13" s="214"/>
      <c r="AO13" s="214"/>
      <c r="AP13" s="214"/>
      <c r="AQ13" s="214"/>
      <c r="AR13" s="214"/>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row>
    <row r="14" spans="1:182" s="18" customFormat="1" ht="27.95" customHeight="1" x14ac:dyDescent="0.2">
      <c r="A14" s="167"/>
      <c r="B14" s="414">
        <f>'Checklist - Ranking Ship Supply'!B81</f>
        <v>2100</v>
      </c>
      <c r="C14" s="790" t="str">
        <f>'Checklist - Ranking Ship Supply'!C81</f>
        <v>Navigation</v>
      </c>
      <c r="D14" s="791"/>
      <c r="E14" s="791"/>
      <c r="F14" s="791"/>
      <c r="G14" s="791"/>
      <c r="H14" s="791"/>
      <c r="I14" s="791"/>
      <c r="J14" s="792"/>
      <c r="K14" s="972">
        <f>'Checklist - Ranking Ship Supply'!U92</f>
        <v>0</v>
      </c>
      <c r="L14" s="973"/>
      <c r="M14" s="974"/>
      <c r="N14" s="981">
        <f>'Checklist - Ranking Ship Supply'!V92</f>
        <v>100</v>
      </c>
      <c r="O14" s="981"/>
      <c r="P14" s="981"/>
      <c r="Q14" s="988">
        <f>'Checklist - Ranking Ship Supply'!F93</f>
        <v>40</v>
      </c>
      <c r="R14" s="988"/>
      <c r="S14" s="786"/>
      <c r="T14" s="788"/>
      <c r="U14" s="789"/>
      <c r="V14" s="76"/>
      <c r="W14" s="201"/>
      <c r="X14" s="200"/>
      <c r="Y14" s="221"/>
      <c r="Z14" s="219"/>
      <c r="AA14" s="225"/>
      <c r="AB14" s="226" t="str">
        <f t="shared" ref="AB14:AB19" si="4">IF(Q14=N14, IF(K14=N14,"a","s"),"")</f>
        <v/>
      </c>
      <c r="AC14" s="219"/>
      <c r="AD14" s="219"/>
      <c r="AE14" s="219"/>
      <c r="AF14" s="219"/>
      <c r="AG14" s="219"/>
      <c r="AH14" s="219"/>
      <c r="AI14" s="219"/>
      <c r="AJ14" s="219"/>
      <c r="AK14" s="219"/>
      <c r="AL14" s="219"/>
      <c r="AM14" s="219"/>
      <c r="AN14" s="219"/>
      <c r="AO14" s="219"/>
      <c r="AP14" s="219"/>
      <c r="AQ14" s="219"/>
      <c r="AR14" s="219"/>
      <c r="AS14" s="219"/>
      <c r="AT14" s="219"/>
      <c r="AU14" s="219"/>
      <c r="AV14" s="219"/>
      <c r="AW14" s="219"/>
      <c r="AX14" s="219"/>
      <c r="AY14" s="219"/>
      <c r="AZ14" s="219"/>
      <c r="BA14" s="219"/>
      <c r="BB14" s="219"/>
      <c r="BC14" s="219"/>
      <c r="BD14" s="219"/>
      <c r="BE14" s="219"/>
      <c r="BF14" s="219"/>
      <c r="BG14" s="219"/>
      <c r="BH14" s="219"/>
      <c r="BI14" s="219"/>
      <c r="BJ14" s="219"/>
      <c r="BK14" s="219"/>
      <c r="BL14" s="219"/>
      <c r="BM14" s="219"/>
      <c r="BN14" s="219"/>
      <c r="BO14" s="219"/>
      <c r="BP14" s="219"/>
      <c r="BQ14" s="219"/>
      <c r="BR14" s="219"/>
      <c r="BS14" s="219"/>
      <c r="BT14" s="219"/>
      <c r="BU14" s="219"/>
      <c r="BV14" s="219"/>
      <c r="BW14" s="219"/>
      <c r="BX14" s="219"/>
      <c r="BY14" s="219"/>
      <c r="BZ14" s="219"/>
      <c r="CA14" s="219"/>
      <c r="CB14" s="219"/>
      <c r="CC14" s="219"/>
      <c r="CD14" s="219"/>
      <c r="CE14" s="219"/>
      <c r="CF14" s="219"/>
      <c r="CG14" s="219"/>
      <c r="CH14" s="219"/>
      <c r="CI14" s="219"/>
      <c r="CJ14" s="219"/>
      <c r="CK14" s="219"/>
      <c r="CL14" s="219"/>
      <c r="CM14" s="219"/>
      <c r="CN14" s="219"/>
      <c r="CO14" s="219"/>
    </row>
    <row r="15" spans="1:182" s="18" customFormat="1" ht="27.95" customHeight="1" x14ac:dyDescent="0.2">
      <c r="A15" s="167"/>
      <c r="B15" s="453" t="str">
        <f>'Checklist - Ranking Ship Supply'!B94</f>
        <v>2110</v>
      </c>
      <c r="C15" s="763" t="str">
        <f>'Checklist - Ranking Ship Supply'!C94</f>
        <v>Electronic chart display &amp; information systems / ECDIS</v>
      </c>
      <c r="D15" s="746"/>
      <c r="E15" s="746"/>
      <c r="F15" s="746"/>
      <c r="G15" s="746"/>
      <c r="H15" s="746"/>
      <c r="I15" s="746"/>
      <c r="J15" s="747"/>
      <c r="K15" s="969">
        <f>'Checklist - Ranking Ship Supply'!U98</f>
        <v>0</v>
      </c>
      <c r="L15" s="970"/>
      <c r="M15" s="971"/>
      <c r="N15" s="968">
        <f>'Checklist - Ranking Ship Supply'!V98</f>
        <v>0</v>
      </c>
      <c r="O15" s="968"/>
      <c r="P15" s="968"/>
      <c r="Q15" s="967">
        <f>'Checklist - Ranking Ship Supply'!F99</f>
        <v>0</v>
      </c>
      <c r="R15" s="967"/>
      <c r="S15" s="780"/>
      <c r="T15" s="782"/>
      <c r="U15" s="686"/>
      <c r="V15" s="76"/>
      <c r="W15" s="201"/>
      <c r="X15" s="200"/>
      <c r="Y15" s="221"/>
      <c r="Z15" s="219"/>
      <c r="AA15" s="227"/>
      <c r="AB15" s="228" t="str">
        <f t="shared" si="4"/>
        <v>a</v>
      </c>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19"/>
      <c r="AY15" s="219"/>
      <c r="AZ15" s="219"/>
      <c r="BA15" s="219"/>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19"/>
      <c r="BX15" s="219"/>
      <c r="BY15" s="219"/>
      <c r="BZ15" s="219"/>
      <c r="CA15" s="219"/>
      <c r="CB15" s="219"/>
      <c r="CC15" s="219"/>
      <c r="CD15" s="219"/>
      <c r="CE15" s="219"/>
      <c r="CF15" s="219"/>
      <c r="CG15" s="219"/>
      <c r="CH15" s="219"/>
      <c r="CI15" s="219"/>
      <c r="CJ15" s="219"/>
      <c r="CK15" s="219"/>
      <c r="CL15" s="219"/>
      <c r="CM15" s="219"/>
      <c r="CN15" s="219"/>
      <c r="CO15" s="219"/>
    </row>
    <row r="16" spans="1:182" s="18" customFormat="1" ht="27.95" customHeight="1" x14ac:dyDescent="0.2">
      <c r="A16" s="167"/>
      <c r="B16" s="415">
        <f>'Checklist - Ranking Ship Supply'!B100</f>
        <v>2120</v>
      </c>
      <c r="C16" s="763" t="str">
        <f>'Checklist - Ranking Ship Supply'!C100</f>
        <v xml:space="preserve">Fuel Change Over / Ballast Water Exchange                       </v>
      </c>
      <c r="D16" s="746"/>
      <c r="E16" s="746"/>
      <c r="F16" s="746"/>
      <c r="G16" s="746"/>
      <c r="H16" s="746"/>
      <c r="I16" s="746"/>
      <c r="J16" s="747"/>
      <c r="K16" s="969">
        <f>'Checklist - Ranking Ship Supply'!U103</f>
        <v>0</v>
      </c>
      <c r="L16" s="970"/>
      <c r="M16" s="971"/>
      <c r="N16" s="968">
        <f>'Checklist - Ranking Ship Supply'!V103</f>
        <v>20</v>
      </c>
      <c r="O16" s="968"/>
      <c r="P16" s="968"/>
      <c r="Q16" s="967">
        <f>'Checklist - Ranking Ship Supply'!F104</f>
        <v>20</v>
      </c>
      <c r="R16" s="967"/>
      <c r="S16" s="780"/>
      <c r="T16" s="782"/>
      <c r="U16" s="686"/>
      <c r="V16" s="76"/>
      <c r="W16" s="201"/>
      <c r="X16" s="200"/>
      <c r="Y16" s="221"/>
      <c r="Z16" s="219"/>
      <c r="AA16" s="227"/>
      <c r="AB16" s="228" t="str">
        <f t="shared" si="4"/>
        <v>s</v>
      </c>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219"/>
      <c r="BJ16" s="219"/>
      <c r="BK16" s="219"/>
      <c r="BL16" s="219"/>
      <c r="BM16" s="219"/>
      <c r="BN16" s="219"/>
      <c r="BO16" s="219"/>
      <c r="BP16" s="219"/>
      <c r="BQ16" s="219"/>
      <c r="BR16" s="219"/>
      <c r="BS16" s="219"/>
      <c r="BT16" s="219"/>
      <c r="BU16" s="219"/>
      <c r="BV16" s="219"/>
      <c r="BW16" s="219"/>
      <c r="BX16" s="219"/>
      <c r="BY16" s="219"/>
      <c r="BZ16" s="219"/>
      <c r="CA16" s="219"/>
      <c r="CB16" s="219"/>
      <c r="CC16" s="219"/>
      <c r="CD16" s="219"/>
      <c r="CE16" s="219"/>
      <c r="CF16" s="219"/>
      <c r="CG16" s="219"/>
      <c r="CH16" s="219"/>
      <c r="CI16" s="219"/>
      <c r="CJ16" s="219"/>
      <c r="CK16" s="219"/>
      <c r="CL16" s="219"/>
      <c r="CM16" s="219"/>
      <c r="CN16" s="219"/>
      <c r="CO16" s="219"/>
    </row>
    <row r="17" spans="1:93" s="18" customFormat="1" ht="27.95" customHeight="1" x14ac:dyDescent="0.2">
      <c r="A17" s="167"/>
      <c r="B17" s="242">
        <f>'Checklist - Ranking Ship Supply'!B105</f>
        <v>2200</v>
      </c>
      <c r="C17" s="763" t="str">
        <f>'Checklist - Ranking Ship Supply'!C105</f>
        <v>Helicopter / Ship Operations</v>
      </c>
      <c r="D17" s="746"/>
      <c r="E17" s="746"/>
      <c r="F17" s="746"/>
      <c r="G17" s="746"/>
      <c r="H17" s="746"/>
      <c r="I17" s="746"/>
      <c r="J17" s="747"/>
      <c r="K17" s="969">
        <f>'Checklist - Ranking Ship Supply'!U108</f>
        <v>0</v>
      </c>
      <c r="L17" s="970"/>
      <c r="M17" s="971"/>
      <c r="N17" s="968">
        <f>'Checklist - Ranking Ship Supply'!V108</f>
        <v>20</v>
      </c>
      <c r="O17" s="968"/>
      <c r="P17" s="968"/>
      <c r="Q17" s="967">
        <f>'Checklist - Ranking Ship Supply'!F109</f>
        <v>20</v>
      </c>
      <c r="R17" s="967"/>
      <c r="S17" s="780"/>
      <c r="T17" s="782"/>
      <c r="U17" s="686"/>
      <c r="V17" s="76"/>
      <c r="W17" s="201"/>
      <c r="X17" s="200"/>
      <c r="Y17" s="221"/>
      <c r="Z17" s="219"/>
      <c r="AA17" s="227"/>
      <c r="AB17" s="228" t="str">
        <f t="shared" si="4"/>
        <v>s</v>
      </c>
      <c r="AC17" s="219"/>
      <c r="AD17" s="219"/>
      <c r="AE17" s="219"/>
      <c r="AF17" s="219"/>
      <c r="AG17" s="219"/>
      <c r="AH17" s="219"/>
      <c r="AI17" s="219"/>
      <c r="AJ17" s="219"/>
      <c r="AK17" s="219"/>
      <c r="AL17" s="219"/>
      <c r="AM17" s="219"/>
      <c r="AN17" s="219"/>
      <c r="AO17" s="219"/>
      <c r="AP17" s="219"/>
      <c r="AQ17" s="219"/>
      <c r="AR17" s="219"/>
      <c r="AS17" s="219"/>
      <c r="AT17" s="219"/>
      <c r="AU17" s="219"/>
      <c r="AV17" s="219"/>
      <c r="AW17" s="219"/>
      <c r="AX17" s="219"/>
      <c r="AY17" s="219"/>
      <c r="AZ17" s="219"/>
      <c r="BA17" s="219"/>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19"/>
      <c r="BX17" s="219"/>
      <c r="BY17" s="219"/>
      <c r="BZ17" s="219"/>
      <c r="CA17" s="219"/>
      <c r="CB17" s="219"/>
      <c r="CC17" s="219"/>
      <c r="CD17" s="219"/>
      <c r="CE17" s="219"/>
      <c r="CF17" s="219"/>
      <c r="CG17" s="219"/>
      <c r="CH17" s="219"/>
      <c r="CI17" s="219"/>
      <c r="CJ17" s="219"/>
      <c r="CK17" s="219"/>
      <c r="CL17" s="219"/>
      <c r="CM17" s="219"/>
      <c r="CN17" s="219"/>
      <c r="CO17" s="219"/>
    </row>
    <row r="18" spans="1:93" s="18" customFormat="1" ht="27.95" customHeight="1" thickBot="1" x14ac:dyDescent="0.25">
      <c r="A18" s="167"/>
      <c r="B18" s="415">
        <f>'Checklist - Ranking Ship Supply'!B110</f>
        <v>2300</v>
      </c>
      <c r="C18" s="763" t="str">
        <f>'Checklist - Ranking Ship Supply'!C110</f>
        <v>Mooring Operations</v>
      </c>
      <c r="D18" s="746"/>
      <c r="E18" s="746"/>
      <c r="F18" s="746"/>
      <c r="G18" s="746"/>
      <c r="H18" s="746"/>
      <c r="I18" s="746"/>
      <c r="J18" s="747"/>
      <c r="K18" s="969">
        <f>'Checklist - Ranking Ship Supply'!U113</f>
        <v>0</v>
      </c>
      <c r="L18" s="970"/>
      <c r="M18" s="971"/>
      <c r="N18" s="968">
        <f>'Checklist - Ranking Ship Supply'!V113</f>
        <v>20</v>
      </c>
      <c r="O18" s="968"/>
      <c r="P18" s="968"/>
      <c r="Q18" s="967">
        <f>'Checklist - Ranking Ship Supply'!F114</f>
        <v>30</v>
      </c>
      <c r="R18" s="967"/>
      <c r="S18" s="780"/>
      <c r="T18" s="782"/>
      <c r="U18" s="686"/>
      <c r="V18" s="76"/>
      <c r="W18" s="201"/>
      <c r="X18" s="200"/>
      <c r="Y18" s="221"/>
      <c r="Z18" s="219"/>
      <c r="AA18" s="229"/>
      <c r="AB18" s="230" t="str">
        <f t="shared" si="4"/>
        <v/>
      </c>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c r="CA18" s="219"/>
      <c r="CB18" s="219"/>
      <c r="CC18" s="219"/>
      <c r="CD18" s="219"/>
      <c r="CE18" s="219"/>
      <c r="CF18" s="219"/>
      <c r="CG18" s="219"/>
      <c r="CH18" s="219"/>
      <c r="CI18" s="219"/>
      <c r="CJ18" s="219"/>
      <c r="CK18" s="219"/>
      <c r="CL18" s="219"/>
      <c r="CM18" s="219"/>
      <c r="CN18" s="219"/>
      <c r="CO18" s="219"/>
    </row>
    <row r="19" spans="1:93" s="18" customFormat="1" ht="27.95" customHeight="1" thickBot="1" x14ac:dyDescent="0.25">
      <c r="A19" s="167"/>
      <c r="B19" s="415" t="str">
        <f>'Checklist - Ranking Ship Supply'!B115</f>
        <v>2310</v>
      </c>
      <c r="C19" s="763" t="str">
        <f>'Checklist - Ranking Ship Supply'!C115</f>
        <v>Towing and Anchor Handling</v>
      </c>
      <c r="D19" s="746"/>
      <c r="E19" s="746"/>
      <c r="F19" s="746"/>
      <c r="G19" s="746"/>
      <c r="H19" s="746"/>
      <c r="I19" s="746"/>
      <c r="J19" s="747"/>
      <c r="K19" s="969">
        <f>'Checklist - Ranking Ship Supply'!U118</f>
        <v>0</v>
      </c>
      <c r="L19" s="970"/>
      <c r="M19" s="971"/>
      <c r="N19" s="968">
        <f>'Checklist - Ranking Ship Supply'!V118</f>
        <v>20</v>
      </c>
      <c r="O19" s="968"/>
      <c r="P19" s="968"/>
      <c r="Q19" s="967">
        <f>'Checklist - Ranking Ship Supply'!F119</f>
        <v>20</v>
      </c>
      <c r="R19" s="967"/>
      <c r="S19" s="780"/>
      <c r="T19" s="782"/>
      <c r="U19" s="686"/>
      <c r="V19" s="76"/>
      <c r="W19" s="201"/>
      <c r="X19" s="201"/>
      <c r="Y19" s="224"/>
      <c r="Z19" s="219"/>
      <c r="AA19" s="227"/>
      <c r="AB19" s="228" t="str">
        <f t="shared" si="4"/>
        <v>s</v>
      </c>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19"/>
      <c r="BX19" s="219"/>
      <c r="BY19" s="219"/>
      <c r="BZ19" s="219"/>
      <c r="CA19" s="219"/>
      <c r="CB19" s="219"/>
      <c r="CC19" s="219"/>
      <c r="CD19" s="219"/>
      <c r="CE19" s="219"/>
      <c r="CF19" s="219"/>
      <c r="CG19" s="219"/>
      <c r="CH19" s="219"/>
      <c r="CI19" s="219"/>
      <c r="CJ19" s="219"/>
      <c r="CK19" s="219"/>
      <c r="CL19" s="219"/>
      <c r="CM19" s="219"/>
      <c r="CN19" s="219"/>
      <c r="CO19" s="219"/>
    </row>
    <row r="20" spans="1:93" s="18" customFormat="1" ht="30" customHeight="1" thickBot="1" x14ac:dyDescent="0.25">
      <c r="A20" s="412"/>
      <c r="B20" s="413">
        <f>'Checklist - Ranking Ship Supply'!B120</f>
        <v>3000</v>
      </c>
      <c r="C20" s="986" t="str">
        <f>'Checklist - Ranking Ship Supply'!C120</f>
        <v>MACHINERY / ENGINE OPERATIONS</v>
      </c>
      <c r="D20" s="987"/>
      <c r="E20" s="987"/>
      <c r="F20" s="987"/>
      <c r="G20" s="987"/>
      <c r="H20" s="987"/>
      <c r="I20" s="987"/>
      <c r="J20" s="987"/>
      <c r="K20" s="674"/>
      <c r="L20" s="674"/>
      <c r="M20" s="674"/>
      <c r="N20" s="674"/>
      <c r="O20" s="674"/>
      <c r="P20" s="674"/>
      <c r="Q20" s="674"/>
      <c r="R20" s="674"/>
      <c r="S20" s="674"/>
      <c r="T20" s="674"/>
      <c r="U20" s="645"/>
      <c r="V20" s="201"/>
      <c r="W20" s="198"/>
      <c r="X20" s="198"/>
      <c r="Y20" s="214"/>
      <c r="Z20" s="219"/>
      <c r="AA20" s="214"/>
      <c r="AB20" s="214"/>
      <c r="AC20" s="214"/>
      <c r="AD20" s="214"/>
      <c r="AE20" s="214"/>
      <c r="AF20" s="214"/>
      <c r="AG20" s="214"/>
      <c r="AH20" s="214"/>
      <c r="AI20" s="214"/>
      <c r="AJ20" s="214"/>
      <c r="AK20" s="214"/>
      <c r="AL20" s="214"/>
      <c r="AM20" s="214"/>
      <c r="AN20" s="214"/>
      <c r="AO20" s="214"/>
      <c r="AP20" s="214"/>
      <c r="AQ20" s="214"/>
      <c r="AR20" s="214"/>
      <c r="AS20" s="219"/>
      <c r="AT20" s="219"/>
      <c r="AU20" s="219"/>
      <c r="AV20" s="219"/>
      <c r="AW20" s="219"/>
      <c r="AX20" s="219"/>
      <c r="AY20" s="219"/>
      <c r="AZ20" s="219"/>
      <c r="BA20" s="219"/>
      <c r="BB20" s="219"/>
      <c r="BC20" s="219"/>
      <c r="BD20" s="219"/>
      <c r="BE20" s="219"/>
      <c r="BF20" s="219"/>
      <c r="BG20" s="219"/>
      <c r="BH20" s="219"/>
      <c r="BI20" s="219"/>
      <c r="BJ20" s="219"/>
      <c r="BK20" s="219"/>
      <c r="BL20" s="219"/>
      <c r="BM20" s="219"/>
      <c r="BN20" s="219"/>
      <c r="BO20" s="219"/>
      <c r="BP20" s="219"/>
      <c r="BQ20" s="219"/>
      <c r="BR20" s="219"/>
      <c r="BS20" s="219"/>
      <c r="BT20" s="219"/>
      <c r="BU20" s="219"/>
      <c r="BV20" s="219"/>
      <c r="BW20" s="219"/>
      <c r="BX20" s="219"/>
      <c r="BY20" s="219"/>
      <c r="BZ20" s="219"/>
      <c r="CA20" s="219"/>
      <c r="CB20" s="219"/>
      <c r="CC20" s="219"/>
      <c r="CD20" s="219"/>
      <c r="CE20" s="219"/>
      <c r="CF20" s="219"/>
      <c r="CG20" s="219"/>
      <c r="CH20" s="219"/>
    </row>
    <row r="21" spans="1:93" s="18" customFormat="1" ht="27.95" customHeight="1" thickBot="1" x14ac:dyDescent="0.25">
      <c r="A21" s="167"/>
      <c r="B21" s="414">
        <f>'Checklist - Ranking Ship Supply'!B121</f>
        <v>3100</v>
      </c>
      <c r="C21" s="790" t="str">
        <f>'Checklist - Ranking Ship Supply'!C121</f>
        <v>Bunker Operations</v>
      </c>
      <c r="D21" s="791"/>
      <c r="E21" s="791"/>
      <c r="F21" s="791"/>
      <c r="G21" s="791"/>
      <c r="H21" s="791"/>
      <c r="I21" s="791"/>
      <c r="J21" s="792"/>
      <c r="K21" s="972">
        <f>'Checklist - Ranking Ship Supply'!U127</f>
        <v>0</v>
      </c>
      <c r="L21" s="973"/>
      <c r="M21" s="974"/>
      <c r="N21" s="981">
        <f>'Checklist - Ranking Ship Supply'!V127</f>
        <v>50</v>
      </c>
      <c r="O21" s="981"/>
      <c r="P21" s="981"/>
      <c r="Q21" s="988">
        <f>'Checklist - Ranking Ship Supply'!F128</f>
        <v>50</v>
      </c>
      <c r="R21" s="988"/>
      <c r="S21" s="786"/>
      <c r="T21" s="788"/>
      <c r="U21" s="789"/>
      <c r="V21" s="76"/>
      <c r="W21" s="201"/>
      <c r="X21" s="200"/>
      <c r="Y21" s="221"/>
      <c r="Z21" s="219"/>
      <c r="AA21" s="225"/>
      <c r="AB21" s="226" t="str">
        <f>IF(Q21=N21, IF(K21=N21,"a","s"),"")</f>
        <v>s</v>
      </c>
      <c r="AC21" s="219"/>
      <c r="AD21" s="219"/>
      <c r="AE21" s="219"/>
      <c r="AF21" s="219"/>
      <c r="AG21" s="219"/>
      <c r="AH21" s="219"/>
      <c r="AI21" s="219"/>
      <c r="AJ21" s="219"/>
      <c r="AK21" s="219"/>
      <c r="AL21" s="219"/>
      <c r="AM21" s="219"/>
      <c r="AN21" s="219"/>
      <c r="AO21" s="219"/>
      <c r="AP21" s="219"/>
      <c r="AQ21" s="219"/>
      <c r="AR21" s="219"/>
      <c r="AS21" s="219"/>
      <c r="AT21" s="219"/>
      <c r="AU21" s="219"/>
      <c r="AV21" s="219"/>
      <c r="AW21" s="219"/>
      <c r="AX21" s="219"/>
      <c r="AY21" s="219"/>
      <c r="AZ21" s="219"/>
      <c r="BA21" s="219"/>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19"/>
      <c r="BX21" s="219"/>
      <c r="BY21" s="219"/>
      <c r="BZ21" s="219"/>
      <c r="CA21" s="219"/>
      <c r="CB21" s="219"/>
      <c r="CC21" s="219"/>
      <c r="CD21" s="219"/>
      <c r="CE21" s="219"/>
      <c r="CF21" s="219"/>
      <c r="CG21" s="219"/>
      <c r="CH21" s="219"/>
      <c r="CI21" s="219"/>
      <c r="CJ21" s="219"/>
      <c r="CK21" s="219"/>
      <c r="CL21" s="219"/>
      <c r="CM21" s="219"/>
      <c r="CN21" s="219"/>
      <c r="CO21" s="219"/>
    </row>
    <row r="22" spans="1:93" s="18" customFormat="1" ht="27.95" customHeight="1" x14ac:dyDescent="0.2">
      <c r="A22" s="167"/>
      <c r="B22" s="414" t="str">
        <f>'Checklist - Ranking Ship Supply'!B129</f>
        <v>3101</v>
      </c>
      <c r="C22" s="790" t="str">
        <f>'Checklist - Ranking Ship Supply'!C129</f>
        <v>Bunker Operations - LNG</v>
      </c>
      <c r="D22" s="791"/>
      <c r="E22" s="791"/>
      <c r="F22" s="791"/>
      <c r="G22" s="791"/>
      <c r="H22" s="791"/>
      <c r="I22" s="791"/>
      <c r="J22" s="792"/>
      <c r="K22" s="972">
        <f>'Checklist - Ranking Ship Supply'!U136</f>
        <v>0</v>
      </c>
      <c r="L22" s="973"/>
      <c r="M22" s="974"/>
      <c r="N22" s="981">
        <f>'Checklist - Ranking Ship Supply'!V136</f>
        <v>50</v>
      </c>
      <c r="O22" s="981"/>
      <c r="P22" s="981"/>
      <c r="Q22" s="988">
        <f>'Checklist - Ranking Ship Supply'!F137</f>
        <v>25</v>
      </c>
      <c r="R22" s="988"/>
      <c r="S22" s="786"/>
      <c r="T22" s="788"/>
      <c r="U22" s="789"/>
      <c r="V22" s="76"/>
      <c r="W22" s="201"/>
      <c r="X22" s="200"/>
      <c r="Y22" s="221"/>
      <c r="Z22" s="219"/>
      <c r="AA22" s="225"/>
      <c r="AB22" s="226" t="str">
        <f>IF(Q22=N22, IF(K22=N22,"a","s"),"")</f>
        <v/>
      </c>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219"/>
      <c r="BD22" s="219"/>
      <c r="BE22" s="219"/>
      <c r="BF22" s="219"/>
      <c r="BG22" s="219"/>
      <c r="BH22" s="219"/>
      <c r="BI22" s="219"/>
      <c r="BJ22" s="219"/>
      <c r="BK22" s="219"/>
      <c r="BL22" s="219"/>
      <c r="BM22" s="219"/>
      <c r="BN22" s="219"/>
      <c r="BO22" s="219"/>
      <c r="BP22" s="219"/>
      <c r="BQ22" s="219"/>
      <c r="BR22" s="219"/>
      <c r="BS22" s="219"/>
      <c r="BT22" s="219"/>
      <c r="BU22" s="219"/>
      <c r="BV22" s="219"/>
      <c r="BW22" s="219"/>
      <c r="BX22" s="219"/>
      <c r="BY22" s="219"/>
      <c r="BZ22" s="219"/>
      <c r="CA22" s="219"/>
      <c r="CB22" s="219"/>
      <c r="CC22" s="219"/>
      <c r="CD22" s="219"/>
      <c r="CE22" s="219"/>
      <c r="CF22" s="219"/>
      <c r="CG22" s="219"/>
      <c r="CH22" s="219"/>
      <c r="CI22" s="219"/>
      <c r="CJ22" s="219"/>
      <c r="CK22" s="219"/>
      <c r="CL22" s="219"/>
      <c r="CM22" s="219"/>
      <c r="CN22" s="219"/>
      <c r="CO22" s="219"/>
    </row>
    <row r="23" spans="1:93" s="18" customFormat="1" ht="27.95" customHeight="1" thickBot="1" x14ac:dyDescent="0.25">
      <c r="A23" s="167"/>
      <c r="B23" s="415">
        <f>'Checklist - Ranking Ship Supply'!B138</f>
        <v>3200</v>
      </c>
      <c r="C23" s="763" t="str">
        <f>'Checklist - Ranking Ship Supply'!C138</f>
        <v>Fuel oil management</v>
      </c>
      <c r="D23" s="746"/>
      <c r="E23" s="746"/>
      <c r="F23" s="746"/>
      <c r="G23" s="746"/>
      <c r="H23" s="746"/>
      <c r="I23" s="746"/>
      <c r="J23" s="747"/>
      <c r="K23" s="969">
        <f>'Checklist - Ranking Ship Supply'!U151</f>
        <v>0</v>
      </c>
      <c r="L23" s="970"/>
      <c r="M23" s="971"/>
      <c r="N23" s="968">
        <f>'Checklist - Ranking Ship Supply'!V151</f>
        <v>80</v>
      </c>
      <c r="O23" s="968"/>
      <c r="P23" s="968"/>
      <c r="Q23" s="967">
        <f>'Checklist - Ranking Ship Supply'!F152</f>
        <v>40</v>
      </c>
      <c r="R23" s="967"/>
      <c r="S23" s="780"/>
      <c r="T23" s="782"/>
      <c r="U23" s="686"/>
      <c r="V23" s="76"/>
      <c r="W23" s="201"/>
      <c r="X23" s="200"/>
      <c r="Y23" s="221"/>
      <c r="Z23" s="219"/>
      <c r="AA23" s="229"/>
      <c r="AB23" s="230" t="str">
        <f>IF(Q23=N23, IF(K23=N23,"a","s"),"")</f>
        <v/>
      </c>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row>
    <row r="24" spans="1:93" s="18" customFormat="1" ht="27.75" customHeight="1" thickBot="1" x14ac:dyDescent="0.25">
      <c r="A24" s="167"/>
      <c r="B24" s="454" t="str">
        <f>'Checklist - Ranking Ship Supply'!B153</f>
        <v>3300</v>
      </c>
      <c r="C24" s="790" t="str">
        <f>'Checklist - Ranking Ship Supply'!C153</f>
        <v>On-shore Power Supply</v>
      </c>
      <c r="D24" s="791"/>
      <c r="E24" s="791"/>
      <c r="F24" s="791"/>
      <c r="G24" s="791"/>
      <c r="H24" s="791"/>
      <c r="I24" s="791"/>
      <c r="J24" s="792"/>
      <c r="K24" s="972">
        <f>'Checklist - Ranking Ship Supply'!U156</f>
        <v>0</v>
      </c>
      <c r="L24" s="973"/>
      <c r="M24" s="974"/>
      <c r="N24" s="981">
        <f>'Checklist - Ranking Ship Supply'!V156</f>
        <v>25</v>
      </c>
      <c r="O24" s="981"/>
      <c r="P24" s="981"/>
      <c r="Q24" s="988">
        <f>'Checklist - Ranking Ship Supply'!F157</f>
        <v>0</v>
      </c>
      <c r="R24" s="988"/>
      <c r="S24" s="786"/>
      <c r="T24" s="788"/>
      <c r="U24" s="789"/>
      <c r="V24" s="76"/>
      <c r="W24" s="201"/>
      <c r="X24" s="200"/>
      <c r="Y24" s="221"/>
      <c r="Z24" s="219"/>
      <c r="AA24" s="225"/>
      <c r="AB24" s="226" t="str">
        <f>IF(Q24=N24, IF(K24=N24,"a","s"),"")</f>
        <v/>
      </c>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219"/>
      <c r="BI24" s="219"/>
      <c r="BJ24" s="219"/>
      <c r="BK24" s="219"/>
      <c r="BL24" s="219"/>
      <c r="BM24" s="219"/>
      <c r="BN24" s="219"/>
      <c r="BO24" s="219"/>
      <c r="BP24" s="219"/>
      <c r="BQ24" s="219"/>
      <c r="BR24" s="219"/>
      <c r="BS24" s="219"/>
      <c r="BT24" s="219"/>
      <c r="BU24" s="219"/>
      <c r="BV24" s="219"/>
      <c r="BW24" s="219"/>
      <c r="BX24" s="219"/>
      <c r="BY24" s="219"/>
      <c r="BZ24" s="219"/>
      <c r="CA24" s="219"/>
      <c r="CB24" s="219"/>
      <c r="CC24" s="219"/>
      <c r="CD24" s="219"/>
      <c r="CE24" s="219"/>
      <c r="CF24" s="219"/>
      <c r="CG24" s="219"/>
      <c r="CH24" s="219"/>
      <c r="CI24" s="219"/>
      <c r="CJ24" s="219"/>
      <c r="CK24" s="219"/>
      <c r="CL24" s="219"/>
      <c r="CM24" s="219"/>
      <c r="CN24" s="219"/>
      <c r="CO24" s="219"/>
    </row>
    <row r="25" spans="1:93" s="18" customFormat="1" ht="30" customHeight="1" thickBot="1" x14ac:dyDescent="0.25">
      <c r="A25" s="412"/>
      <c r="B25" s="413">
        <f>'Checklist - Ranking Ship Supply'!B158</f>
        <v>4000</v>
      </c>
      <c r="C25" s="986" t="str">
        <f>'Checklist - Ranking Ship Supply'!C158</f>
        <v>CARGO OPERATIONS</v>
      </c>
      <c r="D25" s="987"/>
      <c r="E25" s="987"/>
      <c r="F25" s="987"/>
      <c r="G25" s="987"/>
      <c r="H25" s="987"/>
      <c r="I25" s="987"/>
      <c r="J25" s="987"/>
      <c r="K25" s="674"/>
      <c r="L25" s="674"/>
      <c r="M25" s="674"/>
      <c r="N25" s="674"/>
      <c r="O25" s="674"/>
      <c r="P25" s="674"/>
      <c r="Q25" s="674"/>
      <c r="R25" s="674"/>
      <c r="S25" s="674"/>
      <c r="T25" s="674"/>
      <c r="U25" s="645"/>
      <c r="V25" s="201"/>
      <c r="W25" s="198"/>
      <c r="X25" s="198"/>
      <c r="Y25" s="214"/>
      <c r="Z25" s="219"/>
      <c r="AA25" s="214"/>
      <c r="AB25" s="214"/>
      <c r="AC25" s="214"/>
      <c r="AD25" s="214"/>
      <c r="AE25" s="214"/>
      <c r="AF25" s="214"/>
      <c r="AG25" s="214"/>
      <c r="AH25" s="214"/>
      <c r="AI25" s="214"/>
      <c r="AJ25" s="214"/>
      <c r="AK25" s="214"/>
      <c r="AL25" s="214"/>
      <c r="AM25" s="214"/>
      <c r="AN25" s="214"/>
      <c r="AO25" s="214"/>
      <c r="AP25" s="214"/>
      <c r="AQ25" s="214"/>
      <c r="AR25" s="214"/>
      <c r="AS25" s="219"/>
      <c r="AT25" s="219"/>
      <c r="AU25" s="219"/>
      <c r="AV25" s="219"/>
      <c r="AW25" s="219"/>
      <c r="AX25" s="219"/>
      <c r="AY25" s="219"/>
      <c r="AZ25" s="219"/>
      <c r="BA25" s="219"/>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19"/>
      <c r="BX25" s="219"/>
      <c r="BY25" s="219"/>
      <c r="BZ25" s="219"/>
      <c r="CA25" s="219"/>
      <c r="CB25" s="219"/>
      <c r="CC25" s="219"/>
      <c r="CD25" s="219"/>
      <c r="CE25" s="219"/>
      <c r="CF25" s="219"/>
      <c r="CG25" s="219"/>
      <c r="CH25" s="219"/>
    </row>
    <row r="26" spans="1:93" s="18" customFormat="1" ht="27.95" customHeight="1" x14ac:dyDescent="0.2">
      <c r="A26" s="167"/>
      <c r="B26" s="414" t="str">
        <f>'Checklist - Ranking Ship Supply'!B159</f>
        <v>4110</v>
      </c>
      <c r="C26" s="790" t="str">
        <f>'Checklist - Ranking Ship Supply'!C159</f>
        <v>Mud Handling</v>
      </c>
      <c r="D26" s="791"/>
      <c r="E26" s="791"/>
      <c r="F26" s="791"/>
      <c r="G26" s="791"/>
      <c r="H26" s="791"/>
      <c r="I26" s="791"/>
      <c r="J26" s="792"/>
      <c r="K26" s="972">
        <f>'Checklist - Ranking Ship Supply'!U163</f>
        <v>0</v>
      </c>
      <c r="L26" s="973"/>
      <c r="M26" s="974"/>
      <c r="N26" s="1000">
        <f>'Checklist - Ranking Ship Supply'!V163</f>
        <v>30</v>
      </c>
      <c r="O26" s="1001"/>
      <c r="P26" s="1002"/>
      <c r="Q26" s="988">
        <f>'Checklist - Ranking Ship Supply'!F164</f>
        <v>30</v>
      </c>
      <c r="R26" s="988"/>
      <c r="S26" s="786"/>
      <c r="T26" s="788"/>
      <c r="U26" s="789"/>
      <c r="V26" s="76"/>
      <c r="W26" s="201"/>
      <c r="X26" s="200"/>
      <c r="Y26" s="221"/>
      <c r="Z26" s="219"/>
      <c r="AA26" s="225"/>
      <c r="AB26" s="226" t="str">
        <f t="shared" ref="AB26:AB30" si="5">IF(Q26=N26, IF(K26=N26,"a","s"),"")</f>
        <v>s</v>
      </c>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c r="AZ26" s="219"/>
      <c r="BA26" s="219"/>
      <c r="BB26" s="219"/>
      <c r="BC26" s="219"/>
      <c r="BD26" s="219"/>
      <c r="BE26" s="219"/>
      <c r="BF26" s="219"/>
      <c r="BG26" s="219"/>
      <c r="BH26" s="219"/>
      <c r="BI26" s="219"/>
      <c r="BJ26" s="219"/>
      <c r="BK26" s="219"/>
      <c r="BL26" s="219"/>
      <c r="BM26" s="219"/>
      <c r="BN26" s="219"/>
      <c r="BO26" s="219"/>
      <c r="BP26" s="219"/>
      <c r="BQ26" s="219"/>
      <c r="BR26" s="219"/>
      <c r="BS26" s="219"/>
      <c r="BT26" s="219"/>
      <c r="BU26" s="219"/>
      <c r="BV26" s="219"/>
      <c r="BW26" s="219"/>
      <c r="BX26" s="219"/>
      <c r="BY26" s="219"/>
      <c r="BZ26" s="219"/>
      <c r="CA26" s="219"/>
      <c r="CB26" s="219"/>
      <c r="CC26" s="219"/>
      <c r="CD26" s="219"/>
      <c r="CE26" s="219"/>
      <c r="CF26" s="219"/>
      <c r="CG26" s="219"/>
      <c r="CH26" s="219"/>
      <c r="CI26" s="219"/>
      <c r="CJ26" s="219"/>
      <c r="CK26" s="219"/>
      <c r="CL26" s="219"/>
      <c r="CM26" s="219"/>
      <c r="CN26" s="219"/>
      <c r="CO26" s="219"/>
    </row>
    <row r="27" spans="1:93" s="18" customFormat="1" ht="27.95" customHeight="1" x14ac:dyDescent="0.2">
      <c r="A27" s="167"/>
      <c r="B27" s="415" t="str">
        <f>'Checklist - Ranking Ship Supply'!B165</f>
        <v>4210</v>
      </c>
      <c r="C27" s="763" t="str">
        <f>'Checklist - Ranking Ship Supply'!C165</f>
        <v>Ship to Offshore Operations</v>
      </c>
      <c r="D27" s="746"/>
      <c r="E27" s="746"/>
      <c r="F27" s="746"/>
      <c r="G27" s="746"/>
      <c r="H27" s="746"/>
      <c r="I27" s="746"/>
      <c r="J27" s="747"/>
      <c r="K27" s="969">
        <f>'Checklist - Ranking Ship Supply'!U170</f>
        <v>0</v>
      </c>
      <c r="L27" s="970"/>
      <c r="M27" s="971"/>
      <c r="N27" s="968">
        <f>'Checklist - Ranking Ship Supply'!V170</f>
        <v>80</v>
      </c>
      <c r="O27" s="968"/>
      <c r="P27" s="968"/>
      <c r="Q27" s="967">
        <f>'Checklist - Ranking Ship Supply'!F171</f>
        <v>20</v>
      </c>
      <c r="R27" s="967"/>
      <c r="S27" s="780"/>
      <c r="T27" s="782"/>
      <c r="U27" s="686"/>
      <c r="V27" s="76"/>
      <c r="W27" s="201"/>
      <c r="X27" s="201"/>
      <c r="Y27" s="224"/>
      <c r="Z27" s="219"/>
      <c r="AA27" s="227"/>
      <c r="AB27" s="228" t="str">
        <f t="shared" si="5"/>
        <v/>
      </c>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19"/>
      <c r="CF27" s="219"/>
      <c r="CG27" s="219"/>
      <c r="CH27" s="219"/>
      <c r="CI27" s="219"/>
      <c r="CJ27" s="219"/>
      <c r="CK27" s="219"/>
      <c r="CL27" s="219"/>
      <c r="CM27" s="219"/>
      <c r="CN27" s="219"/>
      <c r="CO27" s="219"/>
    </row>
    <row r="28" spans="1:93" s="18" customFormat="1" ht="27.95" customHeight="1" x14ac:dyDescent="0.2">
      <c r="A28" s="167"/>
      <c r="B28" s="242" t="str">
        <f>'Checklist - Ranking Ship Supply'!B172</f>
        <v>4601</v>
      </c>
      <c r="C28" s="763" t="str">
        <f>'Checklist - Ranking Ship Supply'!C172</f>
        <v>Preparation of loading / unloading plan</v>
      </c>
      <c r="D28" s="746"/>
      <c r="E28" s="746"/>
      <c r="F28" s="746"/>
      <c r="G28" s="746"/>
      <c r="H28" s="746"/>
      <c r="I28" s="746"/>
      <c r="J28" s="747"/>
      <c r="K28" s="969">
        <f>'Checklist - Ranking Ship Supply'!U175</f>
        <v>0</v>
      </c>
      <c r="L28" s="970"/>
      <c r="M28" s="971"/>
      <c r="N28" s="968">
        <f>'Checklist - Ranking Ship Supply'!V175</f>
        <v>30</v>
      </c>
      <c r="O28" s="968"/>
      <c r="P28" s="968"/>
      <c r="Q28" s="967">
        <f>'Checklist - Ranking Ship Supply'!F176</f>
        <v>10</v>
      </c>
      <c r="R28" s="967"/>
      <c r="S28" s="780"/>
      <c r="T28" s="782"/>
      <c r="U28" s="686"/>
      <c r="V28" s="76"/>
      <c r="W28" s="201"/>
      <c r="X28" s="201"/>
      <c r="Y28" s="224"/>
      <c r="Z28" s="219"/>
      <c r="AA28" s="227"/>
      <c r="AB28" s="228" t="str">
        <f t="shared" si="5"/>
        <v/>
      </c>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219"/>
      <c r="CK28" s="219"/>
      <c r="CL28" s="219"/>
      <c r="CM28" s="219"/>
      <c r="CN28" s="219"/>
      <c r="CO28" s="219"/>
    </row>
    <row r="29" spans="1:93" s="18" customFormat="1" ht="27.95" customHeight="1" x14ac:dyDescent="0.2">
      <c r="A29" s="167"/>
      <c r="B29" s="415" t="str">
        <f>'Checklist - Ranking Ship Supply'!B177</f>
        <v>4602</v>
      </c>
      <c r="C29" s="763" t="str">
        <f>'Checklist - Ranking Ship Supply'!C177</f>
        <v>Cargo handling and operations</v>
      </c>
      <c r="D29" s="746"/>
      <c r="E29" s="746"/>
      <c r="F29" s="746"/>
      <c r="G29" s="746"/>
      <c r="H29" s="746"/>
      <c r="I29" s="746"/>
      <c r="J29" s="747"/>
      <c r="K29" s="969">
        <f>'Checklist - Ranking Ship Supply'!U187</f>
        <v>0</v>
      </c>
      <c r="L29" s="970"/>
      <c r="M29" s="971"/>
      <c r="N29" s="968">
        <f>'Checklist - Ranking Ship Supply'!V187</f>
        <v>60</v>
      </c>
      <c r="O29" s="968"/>
      <c r="P29" s="968"/>
      <c r="Q29" s="967">
        <f>'Checklist - Ranking Ship Supply'!F188</f>
        <v>20</v>
      </c>
      <c r="R29" s="967"/>
      <c r="S29" s="780"/>
      <c r="T29" s="782"/>
      <c r="U29" s="686"/>
      <c r="V29" s="76"/>
      <c r="W29" s="201"/>
      <c r="X29" s="201"/>
      <c r="Y29" s="224"/>
      <c r="Z29" s="219"/>
      <c r="AA29" s="227"/>
      <c r="AB29" s="228" t="str">
        <f t="shared" si="5"/>
        <v/>
      </c>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19"/>
      <c r="BX29" s="219"/>
      <c r="BY29" s="219"/>
      <c r="BZ29" s="219"/>
      <c r="CA29" s="219"/>
      <c r="CB29" s="219"/>
      <c r="CC29" s="219"/>
      <c r="CD29" s="219"/>
      <c r="CE29" s="219"/>
      <c r="CF29" s="219"/>
      <c r="CG29" s="219"/>
      <c r="CH29" s="219"/>
      <c r="CI29" s="219"/>
      <c r="CJ29" s="219"/>
      <c r="CK29" s="219"/>
      <c r="CL29" s="219"/>
      <c r="CM29" s="219"/>
      <c r="CN29" s="219"/>
      <c r="CO29" s="219"/>
    </row>
    <row r="30" spans="1:93" s="18" customFormat="1" ht="27.95" customHeight="1" thickBot="1" x14ac:dyDescent="0.25">
      <c r="A30" s="167"/>
      <c r="B30" s="415" t="str">
        <f>'Checklist - Ranking Ship Supply'!B189</f>
        <v>4606</v>
      </c>
      <c r="C30" s="763" t="str">
        <f>'Checklist - Ranking Ship Supply'!C189</f>
        <v>Safety precautions during cargo operations</v>
      </c>
      <c r="D30" s="746"/>
      <c r="E30" s="746"/>
      <c r="F30" s="746"/>
      <c r="G30" s="746"/>
      <c r="H30" s="746"/>
      <c r="I30" s="746"/>
      <c r="J30" s="747"/>
      <c r="K30" s="969">
        <f>'Checklist - Ranking Ship Supply'!U197</f>
        <v>0</v>
      </c>
      <c r="L30" s="970"/>
      <c r="M30" s="971"/>
      <c r="N30" s="968">
        <f>'Checklist - Ranking Ship Supply'!V197</f>
        <v>80</v>
      </c>
      <c r="O30" s="968"/>
      <c r="P30" s="968"/>
      <c r="Q30" s="967">
        <f>'Checklist - Ranking Ship Supply'!F198</f>
        <v>50</v>
      </c>
      <c r="R30" s="967"/>
      <c r="S30" s="780"/>
      <c r="T30" s="782"/>
      <c r="U30" s="686"/>
      <c r="V30" s="76"/>
      <c r="W30" s="201"/>
      <c r="X30" s="201"/>
      <c r="Y30" s="224"/>
      <c r="Z30" s="219"/>
      <c r="AA30" s="227"/>
      <c r="AB30" s="228" t="str">
        <f t="shared" si="5"/>
        <v/>
      </c>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219"/>
      <c r="BI30" s="219"/>
      <c r="BJ30" s="219"/>
      <c r="BK30" s="219"/>
      <c r="BL30" s="219"/>
      <c r="BM30" s="219"/>
      <c r="BN30" s="219"/>
      <c r="BO30" s="219"/>
      <c r="BP30" s="219"/>
      <c r="BQ30" s="219"/>
      <c r="BR30" s="219"/>
      <c r="BS30" s="219"/>
      <c r="BT30" s="219"/>
      <c r="BU30" s="219"/>
      <c r="BV30" s="219"/>
      <c r="BW30" s="219"/>
      <c r="BX30" s="219"/>
      <c r="BY30" s="219"/>
      <c r="BZ30" s="219"/>
      <c r="CA30" s="219"/>
      <c r="CB30" s="219"/>
      <c r="CC30" s="219"/>
      <c r="CD30" s="219"/>
      <c r="CE30" s="219"/>
      <c r="CF30" s="219"/>
      <c r="CG30" s="219"/>
      <c r="CH30" s="219"/>
      <c r="CI30" s="219"/>
      <c r="CJ30" s="219"/>
      <c r="CK30" s="219"/>
      <c r="CL30" s="219"/>
      <c r="CM30" s="219"/>
      <c r="CN30" s="219"/>
      <c r="CO30" s="219"/>
    </row>
    <row r="31" spans="1:93" s="18" customFormat="1" ht="30" customHeight="1" thickBot="1" x14ac:dyDescent="0.25">
      <c r="A31" s="412"/>
      <c r="B31" s="413" t="str">
        <f>'Checklist - Ranking Ship Supply'!B199</f>
        <v>5000</v>
      </c>
      <c r="C31" s="986" t="str">
        <f>'Checklist - Ranking Ship Supply'!C199</f>
        <v>PREVENTION OF POLLUTION</v>
      </c>
      <c r="D31" s="987"/>
      <c r="E31" s="987"/>
      <c r="F31" s="987"/>
      <c r="G31" s="987"/>
      <c r="H31" s="987"/>
      <c r="I31" s="987"/>
      <c r="J31" s="987"/>
      <c r="K31" s="987"/>
      <c r="L31" s="987"/>
      <c r="M31" s="987"/>
      <c r="N31" s="987"/>
      <c r="O31" s="987"/>
      <c r="P31" s="987"/>
      <c r="Q31" s="987"/>
      <c r="R31" s="987"/>
      <c r="S31" s="987"/>
      <c r="T31" s="987"/>
      <c r="U31" s="1004"/>
      <c r="V31" s="200"/>
      <c r="W31" s="198"/>
      <c r="X31" s="198"/>
      <c r="Y31" s="214"/>
      <c r="Z31" s="219"/>
      <c r="AA31" s="214"/>
      <c r="AB31" s="214"/>
      <c r="AC31" s="214"/>
      <c r="AD31" s="214"/>
      <c r="AE31" s="214"/>
      <c r="AF31" s="214"/>
      <c r="AG31" s="214"/>
      <c r="AH31" s="214"/>
      <c r="AI31" s="214"/>
      <c r="AJ31" s="214"/>
      <c r="AK31" s="214"/>
      <c r="AL31" s="214"/>
      <c r="AM31" s="214"/>
      <c r="AN31" s="214"/>
      <c r="AO31" s="214"/>
      <c r="AP31" s="214"/>
      <c r="AQ31" s="214"/>
      <c r="AR31" s="214"/>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19"/>
      <c r="BX31" s="219"/>
      <c r="BY31" s="219"/>
      <c r="BZ31" s="219"/>
      <c r="CA31" s="219"/>
      <c r="CB31" s="219"/>
      <c r="CC31" s="219"/>
      <c r="CD31" s="219"/>
      <c r="CE31" s="219"/>
      <c r="CF31" s="219"/>
      <c r="CG31" s="219"/>
      <c r="CH31" s="219"/>
    </row>
    <row r="32" spans="1:93" s="18" customFormat="1" ht="27.95" customHeight="1" thickBot="1" x14ac:dyDescent="0.25">
      <c r="A32" s="167"/>
      <c r="B32" s="414" t="str">
        <f>'Checklist - Ranking Ship Supply'!B200</f>
        <v>5100</v>
      </c>
      <c r="C32" s="790" t="str">
        <f>'Checklist - Ranking Ship Supply'!C200</f>
        <v>Biofouling Management</v>
      </c>
      <c r="D32" s="791"/>
      <c r="E32" s="791"/>
      <c r="F32" s="791"/>
      <c r="G32" s="791"/>
      <c r="H32" s="791"/>
      <c r="I32" s="791"/>
      <c r="J32" s="792"/>
      <c r="K32" s="972">
        <f>'Checklist - Ranking Ship Supply'!U205</f>
        <v>0</v>
      </c>
      <c r="L32" s="973"/>
      <c r="M32" s="974"/>
      <c r="N32" s="981">
        <f>'Checklist - Ranking Ship Supply'!V205</f>
        <v>30</v>
      </c>
      <c r="O32" s="981"/>
      <c r="P32" s="981"/>
      <c r="Q32" s="988">
        <f>'Checklist - Ranking Ship Supply'!F206</f>
        <v>5</v>
      </c>
      <c r="R32" s="988"/>
      <c r="S32" s="786"/>
      <c r="T32" s="788"/>
      <c r="U32" s="789"/>
      <c r="V32" s="76"/>
      <c r="W32" s="201"/>
      <c r="X32" s="200"/>
      <c r="Y32" s="221"/>
      <c r="Z32" s="219"/>
      <c r="AA32" s="225"/>
      <c r="AB32" s="226" t="str">
        <f t="shared" ref="AB32" si="6">IF(Q32=N32, IF(K32=N32,"a","s"),"")</f>
        <v/>
      </c>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S32" s="219"/>
      <c r="BT32" s="219"/>
      <c r="BU32" s="219"/>
      <c r="BV32" s="219"/>
      <c r="BW32" s="219"/>
      <c r="BX32" s="219"/>
      <c r="BY32" s="219"/>
      <c r="BZ32" s="219"/>
      <c r="CA32" s="219"/>
      <c r="CB32" s="219"/>
      <c r="CC32" s="219"/>
      <c r="CD32" s="219"/>
      <c r="CE32" s="219"/>
      <c r="CF32" s="219"/>
      <c r="CG32" s="219"/>
      <c r="CH32" s="219"/>
      <c r="CI32" s="219"/>
      <c r="CJ32" s="219"/>
      <c r="CK32" s="219"/>
      <c r="CL32" s="219"/>
      <c r="CM32" s="219"/>
      <c r="CN32" s="219"/>
      <c r="CO32" s="219"/>
    </row>
    <row r="33" spans="1:93" s="18" customFormat="1" ht="27.95" customHeight="1" x14ac:dyDescent="0.2">
      <c r="A33" s="167"/>
      <c r="B33" s="414" t="str">
        <f>'Checklist - Ranking Ship Supply'!B207</f>
        <v>5200</v>
      </c>
      <c r="C33" s="790" t="str">
        <f>'Checklist - Ranking Ship Supply'!C207</f>
        <v>Waste Management / Garbage Handling Onboard</v>
      </c>
      <c r="D33" s="791"/>
      <c r="E33" s="791"/>
      <c r="F33" s="791"/>
      <c r="G33" s="791"/>
      <c r="H33" s="791"/>
      <c r="I33" s="791"/>
      <c r="J33" s="792"/>
      <c r="K33" s="972">
        <f>'Checklist - Ranking Ship Supply'!U228</f>
        <v>0</v>
      </c>
      <c r="L33" s="973"/>
      <c r="M33" s="974"/>
      <c r="N33" s="981">
        <f>'Checklist - Ranking Ship Supply'!V228</f>
        <v>90</v>
      </c>
      <c r="O33" s="981"/>
      <c r="P33" s="981"/>
      <c r="Q33" s="988">
        <f>'Checklist - Ranking Ship Supply'!F229</f>
        <v>35</v>
      </c>
      <c r="R33" s="988"/>
      <c r="S33" s="786"/>
      <c r="T33" s="788"/>
      <c r="U33" s="789"/>
      <c r="V33" s="76"/>
      <c r="W33" s="201"/>
      <c r="X33" s="200"/>
      <c r="Y33" s="221"/>
      <c r="Z33" s="219"/>
      <c r="AA33" s="225"/>
      <c r="AB33" s="226" t="str">
        <f t="shared" ref="AB33:AB43" si="7">IF(Q33=N33, IF(K33=N33,"a","s"),"")</f>
        <v/>
      </c>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19"/>
      <c r="BX33" s="219"/>
      <c r="BY33" s="219"/>
      <c r="BZ33" s="219"/>
      <c r="CA33" s="219"/>
      <c r="CB33" s="219"/>
      <c r="CC33" s="219"/>
      <c r="CD33" s="219"/>
      <c r="CE33" s="219"/>
      <c r="CF33" s="219"/>
      <c r="CG33" s="219"/>
      <c r="CH33" s="219"/>
      <c r="CI33" s="219"/>
      <c r="CJ33" s="219"/>
      <c r="CK33" s="219"/>
      <c r="CL33" s="219"/>
      <c r="CM33" s="219"/>
      <c r="CN33" s="219"/>
      <c r="CO33" s="219"/>
    </row>
    <row r="34" spans="1:93" s="18" customFormat="1" ht="27.95" customHeight="1" x14ac:dyDescent="0.2">
      <c r="A34" s="167"/>
      <c r="B34" s="242" t="str">
        <f>'Checklist - Ranking Ship Supply'!B230</f>
        <v>5410</v>
      </c>
      <c r="C34" s="763" t="str">
        <f>'Checklist - Ranking Ship Supply'!C230</f>
        <v>NOx Emissions</v>
      </c>
      <c r="D34" s="746"/>
      <c r="E34" s="746"/>
      <c r="F34" s="746"/>
      <c r="G34" s="746"/>
      <c r="H34" s="746"/>
      <c r="I34" s="746"/>
      <c r="J34" s="747"/>
      <c r="K34" s="969">
        <f>'Checklist - Ranking Ship Supply'!U253</f>
        <v>0</v>
      </c>
      <c r="L34" s="970"/>
      <c r="M34" s="971"/>
      <c r="N34" s="968">
        <f>'Checklist - Ranking Ship Supply'!V253</f>
        <v>140</v>
      </c>
      <c r="O34" s="968"/>
      <c r="P34" s="968"/>
      <c r="Q34" s="967">
        <f>'Checklist - Ranking Ship Supply'!F254</f>
        <v>35</v>
      </c>
      <c r="R34" s="967"/>
      <c r="S34" s="780"/>
      <c r="T34" s="782"/>
      <c r="U34" s="686"/>
      <c r="V34" s="76"/>
      <c r="W34" s="201"/>
      <c r="X34" s="200"/>
      <c r="Y34" s="221"/>
      <c r="Z34" s="219"/>
      <c r="AA34" s="227"/>
      <c r="AB34" s="228" t="str">
        <f t="shared" si="7"/>
        <v/>
      </c>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C34" s="219"/>
      <c r="CD34" s="219"/>
      <c r="CE34" s="219"/>
      <c r="CF34" s="219"/>
      <c r="CG34" s="219"/>
      <c r="CH34" s="219"/>
      <c r="CI34" s="219"/>
      <c r="CJ34" s="219"/>
      <c r="CK34" s="219"/>
      <c r="CL34" s="219"/>
      <c r="CM34" s="219"/>
      <c r="CN34" s="219"/>
      <c r="CO34" s="219"/>
    </row>
    <row r="35" spans="1:93" s="18" customFormat="1" ht="27.95" customHeight="1" x14ac:dyDescent="0.2">
      <c r="A35" s="380"/>
      <c r="B35" s="242">
        <f>'Checklist - Ranking Ship Supply'!B255</f>
        <v>5420</v>
      </c>
      <c r="C35" s="763" t="str">
        <f>'Checklist - Ranking Ship Supply'!C255</f>
        <v>SOx Emissions</v>
      </c>
      <c r="D35" s="746"/>
      <c r="E35" s="746"/>
      <c r="F35" s="746"/>
      <c r="G35" s="746"/>
      <c r="H35" s="746"/>
      <c r="I35" s="746"/>
      <c r="J35" s="747"/>
      <c r="K35" s="969">
        <f>'Checklist - Ranking Ship Supply'!U269</f>
        <v>0</v>
      </c>
      <c r="L35" s="970"/>
      <c r="M35" s="971"/>
      <c r="N35" s="968">
        <f>'Checklist - Ranking Ship Supply'!V269</f>
        <v>105</v>
      </c>
      <c r="O35" s="968"/>
      <c r="P35" s="968"/>
      <c r="Q35" s="967">
        <f>'Checklist - Ranking Ship Supply'!F270</f>
        <v>15</v>
      </c>
      <c r="R35" s="967"/>
      <c r="S35" s="780"/>
      <c r="T35" s="782"/>
      <c r="U35" s="686"/>
      <c r="V35" s="76"/>
      <c r="W35" s="201"/>
      <c r="X35" s="200"/>
      <c r="Y35" s="221"/>
      <c r="Z35" s="219"/>
      <c r="AA35" s="227"/>
      <c r="AB35" s="228" t="str">
        <f t="shared" si="7"/>
        <v/>
      </c>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219"/>
      <c r="CK35" s="219"/>
      <c r="CL35" s="219"/>
      <c r="CM35" s="219"/>
      <c r="CN35" s="219"/>
      <c r="CO35" s="219"/>
    </row>
    <row r="36" spans="1:93" s="18" customFormat="1" ht="27.95" customHeight="1" x14ac:dyDescent="0.2">
      <c r="A36" s="167"/>
      <c r="B36" s="242" t="str">
        <f>'Checklist - Ranking Ship Supply'!B271</f>
        <v>5430</v>
      </c>
      <c r="C36" s="763" t="str">
        <f>'Checklist - Ranking Ship Supply'!C271</f>
        <v>Particulate Matter (PM) Emissions</v>
      </c>
      <c r="D36" s="746"/>
      <c r="E36" s="746"/>
      <c r="F36" s="746"/>
      <c r="G36" s="746"/>
      <c r="H36" s="746"/>
      <c r="I36" s="746"/>
      <c r="J36" s="747"/>
      <c r="K36" s="969">
        <f>'Checklist - Ranking Ship Supply'!U275</f>
        <v>0</v>
      </c>
      <c r="L36" s="970"/>
      <c r="M36" s="971"/>
      <c r="N36" s="968">
        <f>'Checklist - Ranking Ship Supply'!V275</f>
        <v>30</v>
      </c>
      <c r="O36" s="968"/>
      <c r="P36" s="968"/>
      <c r="Q36" s="967">
        <f>'Checklist - Ranking Ship Supply'!F276</f>
        <v>0</v>
      </c>
      <c r="R36" s="967"/>
      <c r="S36" s="780"/>
      <c r="T36" s="782"/>
      <c r="U36" s="686"/>
      <c r="V36" s="76"/>
      <c r="W36" s="201"/>
      <c r="X36" s="200"/>
      <c r="Y36" s="221"/>
      <c r="Z36" s="219"/>
      <c r="AA36" s="227"/>
      <c r="AB36" s="228" t="str">
        <f t="shared" si="7"/>
        <v/>
      </c>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19"/>
      <c r="BR36" s="219"/>
      <c r="BS36" s="219"/>
      <c r="BT36" s="219"/>
      <c r="BU36" s="219"/>
      <c r="BV36" s="219"/>
      <c r="BW36" s="219"/>
      <c r="BX36" s="219"/>
      <c r="BY36" s="219"/>
      <c r="BZ36" s="219"/>
      <c r="CA36" s="219"/>
      <c r="CB36" s="219"/>
      <c r="CC36" s="219"/>
      <c r="CD36" s="219"/>
      <c r="CE36" s="219"/>
      <c r="CF36" s="219"/>
      <c r="CG36" s="219"/>
      <c r="CH36" s="219"/>
      <c r="CI36" s="219"/>
      <c r="CJ36" s="219"/>
      <c r="CK36" s="219"/>
      <c r="CL36" s="219"/>
      <c r="CM36" s="219"/>
      <c r="CN36" s="219"/>
      <c r="CO36" s="219"/>
    </row>
    <row r="37" spans="1:93" s="18" customFormat="1" ht="27.95" customHeight="1" x14ac:dyDescent="0.2">
      <c r="A37" s="167"/>
      <c r="B37" s="242">
        <f>'Checklist - Ranking Ship Supply'!B277</f>
        <v>5440</v>
      </c>
      <c r="C37" s="763" t="str">
        <f>'Checklist - Ranking Ship Supply'!C277</f>
        <v>Greenhouse Gas (GHG) Emissions - CO2 Emissions</v>
      </c>
      <c r="D37" s="746"/>
      <c r="E37" s="746"/>
      <c r="F37" s="746"/>
      <c r="G37" s="746"/>
      <c r="H37" s="746"/>
      <c r="I37" s="746"/>
      <c r="J37" s="747"/>
      <c r="K37" s="969">
        <f>'Checklist - Ranking Ship Supply'!U345</f>
        <v>0</v>
      </c>
      <c r="L37" s="970"/>
      <c r="M37" s="971"/>
      <c r="N37" s="968">
        <f>'Checklist - Ranking Ship Supply'!V345</f>
        <v>155</v>
      </c>
      <c r="O37" s="968"/>
      <c r="P37" s="968"/>
      <c r="Q37" s="967">
        <f>'Checklist - Ranking Ship Supply'!F346</f>
        <v>15</v>
      </c>
      <c r="R37" s="967"/>
      <c r="S37" s="780"/>
      <c r="T37" s="782"/>
      <c r="U37" s="686"/>
      <c r="V37" s="76"/>
      <c r="W37" s="201"/>
      <c r="X37" s="200"/>
      <c r="Y37" s="221"/>
      <c r="Z37" s="219"/>
      <c r="AA37" s="227"/>
      <c r="AB37" s="228" t="str">
        <f t="shared" si="7"/>
        <v/>
      </c>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19"/>
      <c r="BX37" s="219"/>
      <c r="BY37" s="219"/>
      <c r="BZ37" s="219"/>
      <c r="CA37" s="219"/>
      <c r="CB37" s="219"/>
      <c r="CC37" s="219"/>
      <c r="CD37" s="219"/>
      <c r="CE37" s="219"/>
      <c r="CF37" s="219"/>
      <c r="CG37" s="219"/>
      <c r="CH37" s="219"/>
      <c r="CI37" s="219"/>
      <c r="CJ37" s="219"/>
      <c r="CK37" s="219"/>
      <c r="CL37" s="219"/>
      <c r="CM37" s="219"/>
      <c r="CN37" s="219"/>
      <c r="CO37" s="219"/>
    </row>
    <row r="38" spans="1:93" s="18" customFormat="1" ht="27.95" customHeight="1" x14ac:dyDescent="0.2">
      <c r="A38" s="167"/>
      <c r="B38" s="242" t="str">
        <f>'Checklist - Ranking Ship Supply'!B347</f>
        <v>5441</v>
      </c>
      <c r="C38" s="763" t="str">
        <f>'Checklist - Ranking Ship Supply'!C347</f>
        <v>Greenhouse Gas (GHG) Emissions - Methane (CH4) Emissions - Main Propulsion</v>
      </c>
      <c r="D38" s="746"/>
      <c r="E38" s="746"/>
      <c r="F38" s="746"/>
      <c r="G38" s="746"/>
      <c r="H38" s="746"/>
      <c r="I38" s="746"/>
      <c r="J38" s="747"/>
      <c r="K38" s="969">
        <f>'Checklist - Ranking Ship Supply'!U357</f>
        <v>0</v>
      </c>
      <c r="L38" s="970"/>
      <c r="M38" s="971"/>
      <c r="N38" s="968">
        <f>'Checklist - Ranking Ship Supply'!V357</f>
        <v>35</v>
      </c>
      <c r="O38" s="968"/>
      <c r="P38" s="968"/>
      <c r="Q38" s="967">
        <f>'Checklist - Ranking Ship Supply'!F358</f>
        <v>0</v>
      </c>
      <c r="R38" s="967"/>
      <c r="S38" s="780"/>
      <c r="T38" s="782"/>
      <c r="U38" s="686"/>
      <c r="V38" s="76"/>
      <c r="W38" s="201"/>
      <c r="X38" s="200"/>
      <c r="Y38" s="221"/>
      <c r="Z38" s="219"/>
      <c r="AA38" s="227"/>
      <c r="AB38" s="228" t="str">
        <f t="shared" ref="AB38" si="8">IF(Q38=N38, IF(K38=N38,"a","s"),"")</f>
        <v/>
      </c>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19"/>
      <c r="BR38" s="219"/>
      <c r="BS38" s="219"/>
      <c r="BT38" s="219"/>
      <c r="BU38" s="219"/>
      <c r="BV38" s="219"/>
      <c r="BW38" s="219"/>
      <c r="BX38" s="219"/>
      <c r="BY38" s="219"/>
      <c r="BZ38" s="219"/>
      <c r="CA38" s="219"/>
      <c r="CB38" s="219"/>
      <c r="CC38" s="219"/>
      <c r="CD38" s="219"/>
      <c r="CE38" s="219"/>
      <c r="CF38" s="219"/>
      <c r="CG38" s="219"/>
      <c r="CH38" s="219"/>
      <c r="CI38" s="219"/>
      <c r="CJ38" s="219"/>
      <c r="CK38" s="219"/>
      <c r="CL38" s="219"/>
      <c r="CM38" s="219"/>
      <c r="CN38" s="219"/>
      <c r="CO38" s="219"/>
    </row>
    <row r="39" spans="1:93" s="18" customFormat="1" ht="27.95" customHeight="1" x14ac:dyDescent="0.2">
      <c r="A39" s="167"/>
      <c r="B39" s="242" t="str">
        <f>'Checklist - Ranking Ship Supply'!B359</f>
        <v>5460</v>
      </c>
      <c r="C39" s="763" t="str">
        <f>'Checklist - Ranking Ship Supply'!C359</f>
        <v>Environmental Ship Index (ESI)</v>
      </c>
      <c r="D39" s="746"/>
      <c r="E39" s="746"/>
      <c r="F39" s="746"/>
      <c r="G39" s="746"/>
      <c r="H39" s="746"/>
      <c r="I39" s="746"/>
      <c r="J39" s="747"/>
      <c r="K39" s="969">
        <f>'Checklist - Ranking Ship Supply'!U363</f>
        <v>0</v>
      </c>
      <c r="L39" s="970"/>
      <c r="M39" s="971"/>
      <c r="N39" s="968">
        <f>'Checklist - Ranking Ship Supply'!V363</f>
        <v>60</v>
      </c>
      <c r="O39" s="968"/>
      <c r="P39" s="968"/>
      <c r="Q39" s="967">
        <f>'Checklist - Ranking Ship Supply'!F364</f>
        <v>0</v>
      </c>
      <c r="R39" s="967"/>
      <c r="S39" s="780"/>
      <c r="T39" s="782"/>
      <c r="U39" s="686"/>
      <c r="V39" s="76"/>
      <c r="W39" s="201"/>
      <c r="X39" s="200"/>
      <c r="Y39" s="221"/>
      <c r="Z39" s="219"/>
      <c r="AA39" s="227"/>
      <c r="AB39" s="228" t="str">
        <f t="shared" si="7"/>
        <v/>
      </c>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19"/>
      <c r="BX39" s="219"/>
      <c r="BY39" s="219"/>
      <c r="BZ39" s="219"/>
      <c r="CA39" s="219"/>
      <c r="CB39" s="219"/>
      <c r="CC39" s="219"/>
      <c r="CD39" s="219"/>
      <c r="CE39" s="219"/>
      <c r="CF39" s="219"/>
      <c r="CG39" s="219"/>
      <c r="CH39" s="219"/>
      <c r="CI39" s="219"/>
      <c r="CJ39" s="219"/>
      <c r="CK39" s="219"/>
      <c r="CL39" s="219"/>
      <c r="CM39" s="219"/>
      <c r="CN39" s="219"/>
      <c r="CO39" s="219"/>
    </row>
    <row r="40" spans="1:93" s="18" customFormat="1" ht="27.95" customHeight="1" x14ac:dyDescent="0.2">
      <c r="A40" s="167"/>
      <c r="B40" s="242" t="str">
        <f>'Checklist - Ranking Ship Supply'!B365</f>
        <v>5500</v>
      </c>
      <c r="C40" s="763" t="str">
        <f>'Checklist - Ranking Ship Supply'!C365</f>
        <v>Sewage Management</v>
      </c>
      <c r="D40" s="746"/>
      <c r="E40" s="746"/>
      <c r="F40" s="746"/>
      <c r="G40" s="746"/>
      <c r="H40" s="746"/>
      <c r="I40" s="746"/>
      <c r="J40" s="747"/>
      <c r="K40" s="969">
        <f>'Checklist - Ranking Ship Supply'!U374</f>
        <v>0</v>
      </c>
      <c r="L40" s="970"/>
      <c r="M40" s="971"/>
      <c r="N40" s="968">
        <f>'Checklist - Ranking Ship Supply'!V374</f>
        <v>55</v>
      </c>
      <c r="O40" s="968"/>
      <c r="P40" s="968"/>
      <c r="Q40" s="967">
        <f>'Checklist - Ranking Ship Supply'!F375</f>
        <v>20</v>
      </c>
      <c r="R40" s="967"/>
      <c r="S40" s="780"/>
      <c r="T40" s="782"/>
      <c r="U40" s="686"/>
      <c r="V40" s="76"/>
      <c r="W40" s="201"/>
      <c r="X40" s="200"/>
      <c r="Y40" s="221"/>
      <c r="Z40" s="219"/>
      <c r="AA40" s="227"/>
      <c r="AB40" s="228" t="str">
        <f t="shared" ref="AB40" si="9">IF(Q40=N40, IF(K40=N40,"a","s"),"")</f>
        <v/>
      </c>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19"/>
      <c r="BR40" s="219"/>
      <c r="BS40" s="219"/>
      <c r="BT40" s="219"/>
      <c r="BU40" s="219"/>
      <c r="BV40" s="219"/>
      <c r="BW40" s="219"/>
      <c r="BX40" s="219"/>
      <c r="BY40" s="219"/>
      <c r="BZ40" s="219"/>
      <c r="CA40" s="219"/>
      <c r="CB40" s="219"/>
      <c r="CC40" s="219"/>
      <c r="CD40" s="219"/>
      <c r="CE40" s="219"/>
      <c r="CF40" s="219"/>
      <c r="CG40" s="219"/>
      <c r="CH40" s="219"/>
      <c r="CI40" s="219"/>
      <c r="CJ40" s="219"/>
      <c r="CK40" s="219"/>
      <c r="CL40" s="219"/>
      <c r="CM40" s="219"/>
      <c r="CN40" s="219"/>
      <c r="CO40" s="219"/>
    </row>
    <row r="41" spans="1:93" s="18" customFormat="1" ht="27.95" customHeight="1" x14ac:dyDescent="0.2">
      <c r="A41" s="167"/>
      <c r="B41" s="452" t="str">
        <f>'Checklist - Ranking Ship Supply'!B376</f>
        <v>5510</v>
      </c>
      <c r="C41" s="763" t="str">
        <f>'Checklist - Ranking Ship Supply'!C376</f>
        <v>Grey Water Management</v>
      </c>
      <c r="D41" s="746"/>
      <c r="E41" s="746"/>
      <c r="F41" s="746"/>
      <c r="G41" s="746"/>
      <c r="H41" s="746"/>
      <c r="I41" s="746"/>
      <c r="J41" s="747"/>
      <c r="K41" s="969">
        <f>'Checklist - Ranking Ship Supply'!U379</f>
        <v>0</v>
      </c>
      <c r="L41" s="970"/>
      <c r="M41" s="971"/>
      <c r="N41" s="968">
        <f>'Checklist - Ranking Ship Supply'!V379</f>
        <v>25</v>
      </c>
      <c r="O41" s="968"/>
      <c r="P41" s="968"/>
      <c r="Q41" s="967">
        <f>'Checklist - Ranking Ship Supply'!F380</f>
        <v>0</v>
      </c>
      <c r="R41" s="967"/>
      <c r="S41" s="780"/>
      <c r="T41" s="782"/>
      <c r="U41" s="686"/>
      <c r="V41" s="76"/>
      <c r="W41" s="201"/>
      <c r="X41" s="200"/>
      <c r="Y41" s="221"/>
      <c r="Z41" s="219"/>
      <c r="AA41" s="227"/>
      <c r="AB41" s="228" t="str">
        <f t="shared" ref="AB41" si="10">IF(Q41=N41, IF(K41=N41,"a","s"),"")</f>
        <v/>
      </c>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19"/>
      <c r="BX41" s="219"/>
      <c r="BY41" s="219"/>
      <c r="BZ41" s="219"/>
      <c r="CA41" s="219"/>
      <c r="CB41" s="219"/>
      <c r="CC41" s="219"/>
      <c r="CD41" s="219"/>
      <c r="CE41" s="219"/>
      <c r="CF41" s="219"/>
      <c r="CG41" s="219"/>
      <c r="CH41" s="219"/>
      <c r="CI41" s="219"/>
      <c r="CJ41" s="219"/>
      <c r="CK41" s="219"/>
      <c r="CL41" s="219"/>
      <c r="CM41" s="219"/>
      <c r="CN41" s="219"/>
      <c r="CO41" s="219"/>
    </row>
    <row r="42" spans="1:93" s="18" customFormat="1" ht="27.75" customHeight="1" x14ac:dyDescent="0.2">
      <c r="A42" s="167"/>
      <c r="B42" s="242" t="str">
        <f>'Checklist - Ranking Ship Supply'!B381</f>
        <v>5700</v>
      </c>
      <c r="C42" s="763" t="str">
        <f>'Checklist - Ranking Ship Supply'!C381</f>
        <v>Ballast Water Management (BWM)</v>
      </c>
      <c r="D42" s="746"/>
      <c r="E42" s="746"/>
      <c r="F42" s="746"/>
      <c r="G42" s="746"/>
      <c r="H42" s="746"/>
      <c r="I42" s="746"/>
      <c r="J42" s="747"/>
      <c r="K42" s="969">
        <f>'Checklist - Ranking Ship Supply'!U395</f>
        <v>0</v>
      </c>
      <c r="L42" s="970"/>
      <c r="M42" s="971"/>
      <c r="N42" s="968">
        <f>'Checklist - Ranking Ship Supply'!V395</f>
        <v>85</v>
      </c>
      <c r="O42" s="968"/>
      <c r="P42" s="968"/>
      <c r="Q42" s="967">
        <f>'Checklist - Ranking Ship Supply'!F396</f>
        <v>50</v>
      </c>
      <c r="R42" s="967"/>
      <c r="S42" s="780"/>
      <c r="T42" s="782"/>
      <c r="U42" s="686"/>
      <c r="V42" s="76"/>
      <c r="W42" s="201"/>
      <c r="X42" s="200"/>
      <c r="Y42" s="221"/>
      <c r="Z42" s="219"/>
      <c r="AA42" s="227"/>
      <c r="AB42" s="228" t="str">
        <f t="shared" si="7"/>
        <v/>
      </c>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19"/>
      <c r="BR42" s="219"/>
      <c r="BS42" s="219"/>
      <c r="BT42" s="219"/>
      <c r="BU42" s="219"/>
      <c r="BV42" s="219"/>
      <c r="BW42" s="219"/>
      <c r="BX42" s="219"/>
      <c r="BY42" s="219"/>
      <c r="BZ42" s="219"/>
      <c r="CA42" s="219"/>
      <c r="CB42" s="219"/>
      <c r="CC42" s="219"/>
      <c r="CD42" s="219"/>
      <c r="CE42" s="219"/>
      <c r="CF42" s="219"/>
      <c r="CG42" s="219"/>
      <c r="CH42" s="219"/>
      <c r="CI42" s="219"/>
      <c r="CJ42" s="219"/>
      <c r="CK42" s="219"/>
      <c r="CL42" s="219"/>
      <c r="CM42" s="219"/>
      <c r="CN42" s="219"/>
      <c r="CO42" s="219"/>
    </row>
    <row r="43" spans="1:93" s="18" customFormat="1" ht="27.95" customHeight="1" x14ac:dyDescent="0.2">
      <c r="A43" s="167"/>
      <c r="B43" s="414" t="str">
        <f>'Checklist - Ranking Ship Supply'!B397</f>
        <v>5800</v>
      </c>
      <c r="C43" s="790" t="str">
        <f>'Checklist - Ranking Ship Supply'!C397</f>
        <v>Accidental Bunker Oil Pollution Prevention Measures (overflow prevention systems)</v>
      </c>
      <c r="D43" s="791"/>
      <c r="E43" s="791"/>
      <c r="F43" s="791"/>
      <c r="G43" s="791"/>
      <c r="H43" s="791"/>
      <c r="I43" s="791"/>
      <c r="J43" s="792"/>
      <c r="K43" s="972">
        <f>'Checklist - Ranking Ship Supply'!U402</f>
        <v>0</v>
      </c>
      <c r="L43" s="973"/>
      <c r="M43" s="974"/>
      <c r="N43" s="981">
        <f>'Checklist - Ranking Ship Supply'!V402</f>
        <v>30</v>
      </c>
      <c r="O43" s="981"/>
      <c r="P43" s="981"/>
      <c r="Q43" s="988">
        <f>'Checklist - Ranking Ship Supply'!F403</f>
        <v>5</v>
      </c>
      <c r="R43" s="988"/>
      <c r="S43" s="786"/>
      <c r="T43" s="788"/>
      <c r="U43" s="789"/>
      <c r="V43" s="76"/>
      <c r="W43" s="201"/>
      <c r="X43" s="200"/>
      <c r="Y43" s="221"/>
      <c r="Z43" s="219"/>
      <c r="AA43" s="227"/>
      <c r="AB43" s="228" t="str">
        <f t="shared" si="7"/>
        <v/>
      </c>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19"/>
      <c r="CJ43" s="219"/>
      <c r="CK43" s="219"/>
      <c r="CL43" s="219"/>
      <c r="CM43" s="219"/>
      <c r="CN43" s="219"/>
      <c r="CO43" s="219"/>
    </row>
    <row r="44" spans="1:93" s="18" customFormat="1" ht="27.95" customHeight="1" x14ac:dyDescent="0.2">
      <c r="A44" s="167"/>
      <c r="B44" s="414" t="str">
        <f>'Checklist - Ranking Ship Supply'!B404</f>
        <v>5801</v>
      </c>
      <c r="C44" s="790" t="str">
        <f>'Checklist - Ranking Ship Supply'!C404</f>
        <v>Protection of fuel oil tanks, lube oil tanks and hull</v>
      </c>
      <c r="D44" s="791"/>
      <c r="E44" s="791"/>
      <c r="F44" s="791"/>
      <c r="G44" s="791"/>
      <c r="H44" s="791"/>
      <c r="I44" s="791"/>
      <c r="J44" s="792"/>
      <c r="K44" s="972">
        <f>'Checklist - Ranking Ship Supply'!U406</f>
        <v>0</v>
      </c>
      <c r="L44" s="973"/>
      <c r="M44" s="974"/>
      <c r="N44" s="981">
        <f>'Checklist - Ranking Ship Supply'!V406</f>
        <v>30</v>
      </c>
      <c r="O44" s="981"/>
      <c r="P44" s="981"/>
      <c r="Q44" s="988">
        <f>'Checklist - Ranking Ship Supply'!F407</f>
        <v>0</v>
      </c>
      <c r="R44" s="988"/>
      <c r="S44" s="786"/>
      <c r="T44" s="788"/>
      <c r="U44" s="789"/>
      <c r="V44" s="76"/>
      <c r="W44" s="201"/>
      <c r="X44" s="200"/>
      <c r="Y44" s="221"/>
      <c r="Z44" s="219"/>
      <c r="AA44" s="227"/>
      <c r="AB44" s="228" t="str">
        <f t="shared" ref="AB44" si="11">IF(Q44=N44, IF(K44=N44,"a","s"),"")</f>
        <v/>
      </c>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row>
    <row r="45" spans="1:93" s="18" customFormat="1" ht="27.95" customHeight="1" x14ac:dyDescent="0.2">
      <c r="A45" s="167"/>
      <c r="B45" s="242" t="str">
        <f>'Checklist - Ranking Ship Supply'!B409</f>
        <v>5810</v>
      </c>
      <c r="C45" s="763" t="str">
        <f>'Checklist - Ranking Ship Supply'!C409</f>
        <v>Stern tube lubrication</v>
      </c>
      <c r="D45" s="746"/>
      <c r="E45" s="746"/>
      <c r="F45" s="746"/>
      <c r="G45" s="746"/>
      <c r="H45" s="746"/>
      <c r="I45" s="746"/>
      <c r="J45" s="747"/>
      <c r="K45" s="969">
        <f>'Checklist - Ranking Ship Supply'!U415</f>
        <v>0</v>
      </c>
      <c r="L45" s="970"/>
      <c r="M45" s="971"/>
      <c r="N45" s="968">
        <f>'Checklist - Ranking Ship Supply'!V415</f>
        <v>60</v>
      </c>
      <c r="O45" s="968"/>
      <c r="P45" s="968"/>
      <c r="Q45" s="967">
        <f>'Checklist - Ranking Ship Supply'!F416</f>
        <v>15</v>
      </c>
      <c r="R45" s="967"/>
      <c r="S45" s="780"/>
      <c r="T45" s="782"/>
      <c r="U45" s="686"/>
      <c r="V45" s="76"/>
      <c r="W45" s="201"/>
      <c r="X45" s="200"/>
      <c r="Y45" s="221"/>
      <c r="Z45" s="219"/>
      <c r="AA45" s="227"/>
      <c r="AB45" s="228" t="str">
        <f t="shared" ref="AB45:AB50" si="12">IF(Q45=N45, IF(K45=N45,"a","s"),"")</f>
        <v/>
      </c>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219"/>
      <c r="CM45" s="219"/>
      <c r="CN45" s="219"/>
      <c r="CO45" s="219"/>
    </row>
    <row r="46" spans="1:93" s="18" customFormat="1" ht="27.95" customHeight="1" x14ac:dyDescent="0.2">
      <c r="A46" s="167"/>
      <c r="B46" s="414" t="str">
        <f>'Checklist - Ranking Ship Supply'!B417</f>
        <v>5811</v>
      </c>
      <c r="C46" s="790" t="str">
        <f>'Checklist - Ranking Ship Supply'!C417</f>
        <v>Mooring/Towing/Working wire lubrication</v>
      </c>
      <c r="D46" s="791"/>
      <c r="E46" s="791"/>
      <c r="F46" s="791"/>
      <c r="G46" s="791"/>
      <c r="H46" s="791"/>
      <c r="I46" s="791"/>
      <c r="J46" s="792"/>
      <c r="K46" s="972">
        <f>'Checklist - Ranking Ship Supply'!U419</f>
        <v>0</v>
      </c>
      <c r="L46" s="973"/>
      <c r="M46" s="974"/>
      <c r="N46" s="981">
        <f>'Checklist - Ranking Ship Supply'!V419</f>
        <v>20</v>
      </c>
      <c r="O46" s="981"/>
      <c r="P46" s="981"/>
      <c r="Q46" s="786">
        <f>'Checklist - Ranking Ship Supply'!F420</f>
        <v>0</v>
      </c>
      <c r="R46" s="787"/>
      <c r="S46" s="787"/>
      <c r="T46" s="788"/>
      <c r="U46" s="789"/>
      <c r="V46" s="76"/>
      <c r="W46" s="201"/>
      <c r="X46" s="200"/>
      <c r="Y46" s="221"/>
      <c r="Z46" s="219"/>
      <c r="AA46" s="227"/>
      <c r="AB46" s="228" t="str">
        <f t="shared" si="12"/>
        <v/>
      </c>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19"/>
      <c r="CJ46" s="219"/>
      <c r="CK46" s="219"/>
      <c r="CL46" s="219"/>
      <c r="CM46" s="219"/>
      <c r="CN46" s="219"/>
      <c r="CO46" s="219"/>
    </row>
    <row r="47" spans="1:93" s="18" customFormat="1" ht="27.95" customHeight="1" x14ac:dyDescent="0.2">
      <c r="A47" s="167"/>
      <c r="B47" s="242" t="str">
        <f>'Checklist - Ranking Ship Supply'!B421</f>
        <v>5812</v>
      </c>
      <c r="C47" s="763" t="str">
        <f>'Checklist - Ranking Ship Supply'!C421</f>
        <v>Deck equipment lubrication (use of oils)</v>
      </c>
      <c r="D47" s="746"/>
      <c r="E47" s="746"/>
      <c r="F47" s="746"/>
      <c r="G47" s="746"/>
      <c r="H47" s="746"/>
      <c r="I47" s="746"/>
      <c r="J47" s="747"/>
      <c r="K47" s="969">
        <f>'Checklist - Ranking Ship Supply'!U428</f>
        <v>0</v>
      </c>
      <c r="L47" s="970"/>
      <c r="M47" s="971"/>
      <c r="N47" s="968">
        <f>'Checklist - Ranking Ship Supply'!V428</f>
        <v>65</v>
      </c>
      <c r="O47" s="968"/>
      <c r="P47" s="968"/>
      <c r="Q47" s="780">
        <f>'Checklist - Ranking Ship Supply'!F429</f>
        <v>0</v>
      </c>
      <c r="R47" s="781"/>
      <c r="S47" s="781"/>
      <c r="T47" s="782"/>
      <c r="U47" s="686"/>
      <c r="V47" s="76"/>
      <c r="W47" s="201"/>
      <c r="X47" s="200"/>
      <c r="Y47" s="221"/>
      <c r="Z47" s="219"/>
      <c r="AA47" s="227"/>
      <c r="AB47" s="228" t="str">
        <f t="shared" si="12"/>
        <v/>
      </c>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19"/>
      <c r="CJ47" s="219"/>
      <c r="CK47" s="219"/>
      <c r="CL47" s="219"/>
      <c r="CM47" s="219"/>
      <c r="CN47" s="219"/>
      <c r="CO47" s="219"/>
    </row>
    <row r="48" spans="1:93" s="18" customFormat="1" ht="27.95" customHeight="1" thickBot="1" x14ac:dyDescent="0.25">
      <c r="A48" s="167"/>
      <c r="B48" s="417" t="str">
        <f>'Checklist - Ranking Ship Supply'!B430</f>
        <v>5820</v>
      </c>
      <c r="C48" s="798" t="str">
        <f>'Checklist - Ranking Ship Supply'!C430</f>
        <v>Management of bilge water and sludge handling onboard</v>
      </c>
      <c r="D48" s="799"/>
      <c r="E48" s="799"/>
      <c r="F48" s="799"/>
      <c r="G48" s="799"/>
      <c r="H48" s="799"/>
      <c r="I48" s="799"/>
      <c r="J48" s="800"/>
      <c r="K48" s="975">
        <f>'Checklist - Ranking Ship Supply'!U433</f>
        <v>0</v>
      </c>
      <c r="L48" s="976"/>
      <c r="M48" s="977"/>
      <c r="N48" s="1005">
        <f>'Checklist - Ranking Ship Supply'!V433</f>
        <v>15</v>
      </c>
      <c r="O48" s="1005"/>
      <c r="P48" s="1005"/>
      <c r="Q48" s="784">
        <f>'Checklist - Ranking Ship Supply'!F434</f>
        <v>15</v>
      </c>
      <c r="R48" s="785"/>
      <c r="S48" s="785"/>
      <c r="T48" s="783"/>
      <c r="U48" s="1007"/>
      <c r="V48" s="76"/>
      <c r="W48" s="201"/>
      <c r="X48" s="200"/>
      <c r="Y48" s="221"/>
      <c r="Z48" s="219"/>
      <c r="AA48" s="227"/>
      <c r="AB48" s="228" t="str">
        <f t="shared" si="12"/>
        <v>s</v>
      </c>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19"/>
      <c r="CJ48" s="219"/>
      <c r="CK48" s="219"/>
      <c r="CL48" s="219"/>
      <c r="CM48" s="219"/>
      <c r="CN48" s="219"/>
      <c r="CO48" s="219"/>
    </row>
    <row r="49" spans="1:93" s="18" customFormat="1" ht="27.95" customHeight="1" x14ac:dyDescent="0.2">
      <c r="A49" s="167"/>
      <c r="B49" s="414" t="str">
        <f>'Checklist - Ranking Ship Supply'!B435</f>
        <v>5821</v>
      </c>
      <c r="C49" s="790" t="str">
        <f>'Checklist - Ranking Ship Supply'!C435</f>
        <v>Outfitting of bilge water system</v>
      </c>
      <c r="D49" s="791"/>
      <c r="E49" s="791"/>
      <c r="F49" s="791"/>
      <c r="G49" s="791"/>
      <c r="H49" s="791"/>
      <c r="I49" s="791"/>
      <c r="J49" s="792"/>
      <c r="K49" s="972">
        <f>'Checklist - Ranking Ship Supply'!U444</f>
        <v>0</v>
      </c>
      <c r="L49" s="973"/>
      <c r="M49" s="974"/>
      <c r="N49" s="981">
        <f>'Checklist - Ranking Ship Supply'!V444</f>
        <v>30</v>
      </c>
      <c r="O49" s="981"/>
      <c r="P49" s="981"/>
      <c r="Q49" s="786">
        <f>'Checklist - Ranking Ship Supply'!F445</f>
        <v>5</v>
      </c>
      <c r="R49" s="787"/>
      <c r="S49" s="787"/>
      <c r="T49" s="788"/>
      <c r="U49" s="789"/>
      <c r="V49" s="76"/>
      <c r="W49" s="201"/>
      <c r="X49" s="200"/>
      <c r="Y49" s="221"/>
      <c r="Z49" s="219"/>
      <c r="AA49" s="227"/>
      <c r="AB49" s="228" t="str">
        <f t="shared" si="12"/>
        <v/>
      </c>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X49" s="219"/>
      <c r="BY49" s="219"/>
      <c r="BZ49" s="219"/>
      <c r="CA49" s="219"/>
      <c r="CB49" s="219"/>
      <c r="CC49" s="219"/>
      <c r="CD49" s="219"/>
      <c r="CE49" s="219"/>
      <c r="CF49" s="219"/>
      <c r="CG49" s="219"/>
      <c r="CH49" s="219"/>
      <c r="CI49" s="219"/>
      <c r="CJ49" s="219"/>
      <c r="CK49" s="219"/>
      <c r="CL49" s="219"/>
      <c r="CM49" s="219"/>
      <c r="CN49" s="219"/>
      <c r="CO49" s="219"/>
    </row>
    <row r="50" spans="1:93" s="18" customFormat="1" ht="27.95" customHeight="1" thickBot="1" x14ac:dyDescent="0.25">
      <c r="A50" s="167"/>
      <c r="B50" s="417">
        <f>'Checklist - Ranking Ship Supply'!B446</f>
        <v>5900</v>
      </c>
      <c r="C50" s="798" t="str">
        <f>'Checklist - Ranking Ship Supply'!C446</f>
        <v>Ship Recycling - Inventory of Hazardous Materials</v>
      </c>
      <c r="D50" s="799"/>
      <c r="E50" s="799"/>
      <c r="F50" s="799"/>
      <c r="G50" s="799"/>
      <c r="H50" s="799"/>
      <c r="I50" s="799"/>
      <c r="J50" s="800"/>
      <c r="K50" s="975">
        <f>'Checklist - Ranking Ship Supply'!U450</f>
        <v>0</v>
      </c>
      <c r="L50" s="976"/>
      <c r="M50" s="977"/>
      <c r="N50" s="978">
        <f>'Checklist - Ranking Ship Supply'!V450</f>
        <v>130</v>
      </c>
      <c r="O50" s="979"/>
      <c r="P50" s="980"/>
      <c r="Q50" s="1006">
        <f>'Checklist - Ranking Ship Supply'!F451</f>
        <v>40</v>
      </c>
      <c r="R50" s="1006"/>
      <c r="S50" s="784"/>
      <c r="T50" s="783"/>
      <c r="U50" s="1007"/>
      <c r="V50" s="76"/>
      <c r="W50" s="201"/>
      <c r="X50" s="200"/>
      <c r="Y50" s="221"/>
      <c r="Z50" s="219"/>
      <c r="AA50" s="229"/>
      <c r="AB50" s="230" t="str">
        <f t="shared" si="12"/>
        <v/>
      </c>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X50" s="219"/>
      <c r="BY50" s="219"/>
      <c r="BZ50" s="219"/>
      <c r="CA50" s="219"/>
      <c r="CB50" s="219"/>
      <c r="CC50" s="219"/>
      <c r="CD50" s="219"/>
      <c r="CE50" s="219"/>
      <c r="CF50" s="219"/>
      <c r="CG50" s="219"/>
      <c r="CH50" s="219"/>
      <c r="CI50" s="219"/>
      <c r="CJ50" s="219"/>
      <c r="CK50" s="219"/>
      <c r="CL50" s="219"/>
      <c r="CM50" s="219"/>
      <c r="CN50" s="219"/>
      <c r="CO50" s="219"/>
    </row>
    <row r="51" spans="1:93" s="18" customFormat="1" ht="30" customHeight="1" thickBot="1" x14ac:dyDescent="0.25">
      <c r="A51" s="412"/>
      <c r="B51" s="460" t="str">
        <f>'Checklist - Ranking Ship Supply'!B452</f>
        <v>6000</v>
      </c>
      <c r="C51" s="998" t="str">
        <f>'Checklist - Ranking Ship Supply'!C452</f>
        <v>MAINTENANCE / SURVEYS</v>
      </c>
      <c r="D51" s="999"/>
      <c r="E51" s="999"/>
      <c r="F51" s="999"/>
      <c r="G51" s="999"/>
      <c r="H51" s="999"/>
      <c r="I51" s="999"/>
      <c r="J51" s="999"/>
      <c r="K51" s="664"/>
      <c r="L51" s="664"/>
      <c r="M51" s="664"/>
      <c r="N51" s="664"/>
      <c r="O51" s="664"/>
      <c r="P51" s="664"/>
      <c r="Q51" s="664"/>
      <c r="R51" s="664"/>
      <c r="S51" s="664"/>
      <c r="T51" s="664"/>
      <c r="U51" s="665"/>
      <c r="V51" s="201"/>
      <c r="W51" s="198"/>
      <c r="X51" s="198"/>
      <c r="Y51" s="214"/>
      <c r="Z51" s="219"/>
      <c r="AA51" s="214"/>
      <c r="AB51" s="214"/>
      <c r="AC51" s="214"/>
      <c r="AD51" s="214"/>
      <c r="AE51" s="214"/>
      <c r="AF51" s="214"/>
      <c r="AG51" s="214"/>
      <c r="AH51" s="214"/>
      <c r="AI51" s="214"/>
      <c r="AJ51" s="214"/>
      <c r="AK51" s="214"/>
      <c r="AL51" s="214"/>
      <c r="AM51" s="214"/>
      <c r="AN51" s="214"/>
      <c r="AO51" s="214"/>
      <c r="AP51" s="214"/>
      <c r="AQ51" s="214"/>
      <c r="AR51" s="214"/>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X51" s="219"/>
      <c r="BY51" s="219"/>
      <c r="BZ51" s="219"/>
      <c r="CA51" s="219"/>
      <c r="CB51" s="219"/>
      <c r="CC51" s="219"/>
      <c r="CD51" s="219"/>
      <c r="CE51" s="219"/>
      <c r="CF51" s="219"/>
      <c r="CG51" s="219"/>
      <c r="CH51" s="219"/>
    </row>
    <row r="52" spans="1:93" s="18" customFormat="1" ht="27.95" customHeight="1" x14ac:dyDescent="0.2">
      <c r="A52" s="167"/>
      <c r="B52" s="414" t="str">
        <f>'Checklist - Ranking Ship Supply'!B453</f>
        <v>6100</v>
      </c>
      <c r="C52" s="790" t="str">
        <f>'Checklist - Ranking Ship Supply'!C453</f>
        <v xml:space="preserve">Programme of Inspections &amp; Cargo Hold Inspection / Maintenance </v>
      </c>
      <c r="D52" s="791"/>
      <c r="E52" s="791"/>
      <c r="F52" s="791"/>
      <c r="G52" s="791"/>
      <c r="H52" s="791"/>
      <c r="I52" s="791"/>
      <c r="J52" s="792"/>
      <c r="K52" s="972">
        <f>'Checklist - Ranking Ship Supply'!U458</f>
        <v>0</v>
      </c>
      <c r="L52" s="973"/>
      <c r="M52" s="974"/>
      <c r="N52" s="981">
        <f>'Checklist - Ranking Ship Supply'!V458</f>
        <v>50</v>
      </c>
      <c r="O52" s="981"/>
      <c r="P52" s="981"/>
      <c r="Q52" s="988">
        <f>'Checklist - Ranking Ship Supply'!F459</f>
        <v>50</v>
      </c>
      <c r="R52" s="988"/>
      <c r="S52" s="786"/>
      <c r="T52" s="788"/>
      <c r="U52" s="789"/>
      <c r="V52" s="76"/>
      <c r="W52" s="201"/>
      <c r="X52" s="200"/>
      <c r="Y52" s="221"/>
      <c r="Z52" s="219"/>
      <c r="AA52" s="225"/>
      <c r="AB52" s="226" t="str">
        <f t="shared" ref="AB52:AB57" si="13">IF(Q52=N52, IF(K52=N52,"a","s"),"")</f>
        <v>s</v>
      </c>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X52" s="219"/>
      <c r="BY52" s="219"/>
      <c r="BZ52" s="219"/>
      <c r="CA52" s="219"/>
      <c r="CB52" s="219"/>
      <c r="CC52" s="219"/>
      <c r="CD52" s="219"/>
      <c r="CE52" s="219"/>
      <c r="CF52" s="219"/>
      <c r="CG52" s="219"/>
      <c r="CH52" s="219"/>
      <c r="CI52" s="219"/>
      <c r="CJ52" s="219"/>
      <c r="CK52" s="219"/>
      <c r="CL52" s="219"/>
      <c r="CM52" s="219"/>
      <c r="CN52" s="219"/>
      <c r="CO52" s="219"/>
    </row>
    <row r="53" spans="1:93" s="18" customFormat="1" ht="27.95" customHeight="1" x14ac:dyDescent="0.2">
      <c r="A53" s="167"/>
      <c r="B53" s="242" t="str">
        <f>'Checklist - Ranking Ship Supply'!B460</f>
        <v>6110</v>
      </c>
      <c r="C53" s="763" t="str">
        <f>'Checklist - Ranking Ship Supply'!C460</f>
        <v>Critical and Stand-by Equipment</v>
      </c>
      <c r="D53" s="746"/>
      <c r="E53" s="746"/>
      <c r="F53" s="746"/>
      <c r="G53" s="746"/>
      <c r="H53" s="746"/>
      <c r="I53" s="746"/>
      <c r="J53" s="747"/>
      <c r="K53" s="969">
        <f>'Checklist - Ranking Ship Supply'!U464</f>
        <v>0</v>
      </c>
      <c r="L53" s="970"/>
      <c r="M53" s="971"/>
      <c r="N53" s="968">
        <f>'Checklist - Ranking Ship Supply'!V464</f>
        <v>30</v>
      </c>
      <c r="O53" s="968"/>
      <c r="P53" s="968"/>
      <c r="Q53" s="967">
        <f>'Checklist - Ranking Ship Supply'!F465</f>
        <v>10</v>
      </c>
      <c r="R53" s="967"/>
      <c r="S53" s="780"/>
      <c r="T53" s="782"/>
      <c r="U53" s="686"/>
      <c r="V53" s="76"/>
      <c r="W53" s="201"/>
      <c r="X53" s="200"/>
      <c r="Y53" s="221"/>
      <c r="Z53" s="219"/>
      <c r="AA53" s="227"/>
      <c r="AB53" s="228" t="str">
        <f t="shared" si="13"/>
        <v/>
      </c>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X53" s="219"/>
      <c r="BY53" s="219"/>
      <c r="BZ53" s="219"/>
      <c r="CA53" s="219"/>
      <c r="CB53" s="219"/>
      <c r="CC53" s="219"/>
      <c r="CD53" s="219"/>
      <c r="CE53" s="219"/>
      <c r="CF53" s="219"/>
      <c r="CG53" s="219"/>
      <c r="CH53" s="219"/>
      <c r="CI53" s="219"/>
      <c r="CJ53" s="219"/>
      <c r="CK53" s="219"/>
      <c r="CL53" s="219"/>
      <c r="CM53" s="219"/>
      <c r="CN53" s="219"/>
      <c r="CO53" s="219"/>
    </row>
    <row r="54" spans="1:93" s="18" customFormat="1" ht="27.95" customHeight="1" x14ac:dyDescent="0.2">
      <c r="A54" s="167"/>
      <c r="B54" s="242" t="str">
        <f>'Checklist - Ranking Ship Supply'!B466</f>
        <v>6210</v>
      </c>
      <c r="C54" s="763" t="str">
        <f>'Checklist - Ranking Ship Supply'!C466</f>
        <v>Bollard Pull Formula</v>
      </c>
      <c r="D54" s="746"/>
      <c r="E54" s="746"/>
      <c r="F54" s="746"/>
      <c r="G54" s="746"/>
      <c r="H54" s="746"/>
      <c r="I54" s="746"/>
      <c r="J54" s="747"/>
      <c r="K54" s="969">
        <f>'Checklist - Ranking Ship Supply'!U472</f>
        <v>0</v>
      </c>
      <c r="L54" s="970"/>
      <c r="M54" s="971"/>
      <c r="N54" s="968">
        <f>'Checklist - Ranking Ship Supply'!V472</f>
        <v>50</v>
      </c>
      <c r="O54" s="968"/>
      <c r="P54" s="968"/>
      <c r="Q54" s="967">
        <f>'Checklist - Ranking Ship Supply'!F473</f>
        <v>30</v>
      </c>
      <c r="R54" s="967"/>
      <c r="S54" s="780"/>
      <c r="T54" s="782"/>
      <c r="U54" s="686"/>
      <c r="V54" s="76"/>
      <c r="W54" s="201"/>
      <c r="X54" s="200"/>
      <c r="Y54" s="221"/>
      <c r="Z54" s="219"/>
      <c r="AA54" s="227"/>
      <c r="AB54" s="228" t="str">
        <f t="shared" si="13"/>
        <v/>
      </c>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X54" s="219"/>
      <c r="BY54" s="219"/>
      <c r="BZ54" s="219"/>
      <c r="CA54" s="219"/>
      <c r="CB54" s="219"/>
      <c r="CC54" s="219"/>
      <c r="CD54" s="219"/>
      <c r="CE54" s="219"/>
      <c r="CF54" s="219"/>
      <c r="CG54" s="219"/>
      <c r="CH54" s="219"/>
      <c r="CI54" s="219"/>
      <c r="CJ54" s="219"/>
      <c r="CK54" s="219"/>
      <c r="CL54" s="219"/>
      <c r="CM54" s="219"/>
      <c r="CN54" s="219"/>
      <c r="CO54" s="219"/>
    </row>
    <row r="55" spans="1:93" s="18" customFormat="1" ht="27.95" customHeight="1" x14ac:dyDescent="0.2">
      <c r="A55" s="167"/>
      <c r="B55" s="242">
        <f>'Checklist - Ranking Ship Supply'!B474</f>
        <v>6300</v>
      </c>
      <c r="C55" s="763" t="str">
        <f>'Checklist - Ranking Ship Supply'!C474</f>
        <v xml:space="preserve">Corrosion Prevention of  Seawater Ballast Tanks </v>
      </c>
      <c r="D55" s="746"/>
      <c r="E55" s="746"/>
      <c r="F55" s="746"/>
      <c r="G55" s="746"/>
      <c r="H55" s="746"/>
      <c r="I55" s="746"/>
      <c r="J55" s="747"/>
      <c r="K55" s="969">
        <f>'Checklist - Ranking Ship Supply'!U479</f>
        <v>0</v>
      </c>
      <c r="L55" s="970"/>
      <c r="M55" s="971"/>
      <c r="N55" s="968">
        <f>'Checklist - Ranking Ship Supply'!V479</f>
        <v>50</v>
      </c>
      <c r="O55" s="968"/>
      <c r="P55" s="968"/>
      <c r="Q55" s="967">
        <f>'Checklist - Ranking Ship Supply'!F480</f>
        <v>20</v>
      </c>
      <c r="R55" s="967"/>
      <c r="S55" s="780"/>
      <c r="T55" s="782"/>
      <c r="U55" s="686"/>
      <c r="V55" s="76"/>
      <c r="W55" s="201"/>
      <c r="X55" s="200"/>
      <c r="Y55" s="221"/>
      <c r="Z55" s="219"/>
      <c r="AA55" s="227"/>
      <c r="AB55" s="228" t="str">
        <f t="shared" si="13"/>
        <v/>
      </c>
      <c r="AC55" s="219"/>
      <c r="AD55" s="219"/>
      <c r="AE55" s="219"/>
      <c r="AF55" s="219"/>
      <c r="AG55" s="219"/>
      <c r="AH55" s="219"/>
      <c r="AI55" s="219"/>
      <c r="AJ55" s="219"/>
      <c r="AK55" s="219"/>
      <c r="AL55" s="219"/>
      <c r="AM55" s="219"/>
      <c r="AN55" s="219"/>
      <c r="AO55" s="219"/>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X55" s="219"/>
      <c r="BY55" s="219"/>
      <c r="BZ55" s="219"/>
      <c r="CA55" s="219"/>
      <c r="CB55" s="219"/>
      <c r="CC55" s="219"/>
      <c r="CD55" s="219"/>
      <c r="CE55" s="219"/>
      <c r="CF55" s="219"/>
      <c r="CG55" s="219"/>
      <c r="CH55" s="219"/>
      <c r="CI55" s="219"/>
      <c r="CJ55" s="219"/>
      <c r="CK55" s="219"/>
      <c r="CL55" s="219"/>
      <c r="CM55" s="219"/>
      <c r="CN55" s="219"/>
      <c r="CO55" s="219"/>
    </row>
    <row r="56" spans="1:93" s="18" customFormat="1" ht="27.95" customHeight="1" x14ac:dyDescent="0.2">
      <c r="A56" s="167"/>
      <c r="B56" s="242" t="str">
        <f>'Checklist - Ranking Ship Supply'!B481</f>
        <v>6400</v>
      </c>
      <c r="C56" s="763" t="str">
        <f>'Checklist - Ranking Ship Supply'!C481</f>
        <v xml:space="preserve">Maintenance of Ship, Additional Green Award requirements </v>
      </c>
      <c r="D56" s="746"/>
      <c r="E56" s="746"/>
      <c r="F56" s="746"/>
      <c r="G56" s="746"/>
      <c r="H56" s="746"/>
      <c r="I56" s="746"/>
      <c r="J56" s="747"/>
      <c r="K56" s="969">
        <f>'Checklist - Ranking Ship Supply'!U486</f>
        <v>0</v>
      </c>
      <c r="L56" s="970"/>
      <c r="M56" s="971"/>
      <c r="N56" s="968">
        <f>'Checklist - Ranking Ship Supply'!V486</f>
        <v>55</v>
      </c>
      <c r="O56" s="968"/>
      <c r="P56" s="968"/>
      <c r="Q56" s="967">
        <f>'Checklist - Ranking Ship Supply'!F487</f>
        <v>35</v>
      </c>
      <c r="R56" s="967"/>
      <c r="S56" s="780"/>
      <c r="T56" s="782"/>
      <c r="U56" s="686"/>
      <c r="V56" s="76"/>
      <c r="W56" s="201"/>
      <c r="X56" s="200"/>
      <c r="Y56" s="221"/>
      <c r="Z56" s="219"/>
      <c r="AA56" s="227"/>
      <c r="AB56" s="228" t="str">
        <f t="shared" si="13"/>
        <v/>
      </c>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X56" s="219"/>
      <c r="BY56" s="219"/>
      <c r="BZ56" s="219"/>
      <c r="CA56" s="219"/>
      <c r="CB56" s="219"/>
      <c r="CC56" s="219"/>
      <c r="CD56" s="219"/>
      <c r="CE56" s="219"/>
      <c r="CF56" s="219"/>
      <c r="CG56" s="219"/>
      <c r="CH56" s="219"/>
      <c r="CI56" s="219"/>
      <c r="CJ56" s="219"/>
      <c r="CK56" s="219"/>
      <c r="CL56" s="219"/>
      <c r="CM56" s="219"/>
      <c r="CN56" s="219"/>
      <c r="CO56" s="219"/>
    </row>
    <row r="57" spans="1:93" s="18" customFormat="1" ht="27.95" customHeight="1" thickBot="1" x14ac:dyDescent="0.25">
      <c r="A57" s="167"/>
      <c r="B57" s="242" t="str">
        <f>'Checklist - Ranking Ship Supply'!B488</f>
        <v>6500</v>
      </c>
      <c r="C57" s="763" t="str">
        <f>'Checklist - Ranking Ship Supply'!C488</f>
        <v>Certificates for Cargo Gear</v>
      </c>
      <c r="D57" s="746"/>
      <c r="E57" s="746"/>
      <c r="F57" s="746"/>
      <c r="G57" s="746"/>
      <c r="H57" s="746"/>
      <c r="I57" s="746"/>
      <c r="J57" s="747"/>
      <c r="K57" s="969">
        <f>'Checklist - Ranking Ship Supply'!U493</f>
        <v>0</v>
      </c>
      <c r="L57" s="970"/>
      <c r="M57" s="971"/>
      <c r="N57" s="968">
        <f>'Checklist - Ranking Ship Supply'!V493</f>
        <v>40</v>
      </c>
      <c r="O57" s="968"/>
      <c r="P57" s="968"/>
      <c r="Q57" s="967">
        <f>'Checklist - Ranking Ship Supply'!F494</f>
        <v>40</v>
      </c>
      <c r="R57" s="967"/>
      <c r="S57" s="780"/>
      <c r="T57" s="782"/>
      <c r="U57" s="686"/>
      <c r="V57" s="76"/>
      <c r="W57" s="201"/>
      <c r="X57" s="200"/>
      <c r="Y57" s="221"/>
      <c r="Z57" s="219"/>
      <c r="AA57" s="227"/>
      <c r="AB57" s="228" t="str">
        <f t="shared" si="13"/>
        <v>s</v>
      </c>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c r="CK57" s="219"/>
      <c r="CL57" s="219"/>
      <c r="CM57" s="219"/>
      <c r="CN57" s="219"/>
      <c r="CO57" s="219"/>
    </row>
    <row r="58" spans="1:93" s="18" customFormat="1" ht="30" customHeight="1" thickBot="1" x14ac:dyDescent="0.25">
      <c r="A58" s="412"/>
      <c r="B58" s="413" t="str">
        <f>'Checklist - Ranking Ship Supply'!B495</f>
        <v>7000</v>
      </c>
      <c r="C58" s="986" t="str">
        <f>'Checklist - Ranking Ship Supply'!C495</f>
        <v>CREW</v>
      </c>
      <c r="D58" s="987"/>
      <c r="E58" s="987"/>
      <c r="F58" s="987"/>
      <c r="G58" s="987"/>
      <c r="H58" s="987"/>
      <c r="I58" s="987"/>
      <c r="J58" s="987"/>
      <c r="K58" s="674"/>
      <c r="L58" s="674"/>
      <c r="M58" s="674"/>
      <c r="N58" s="674"/>
      <c r="O58" s="674"/>
      <c r="P58" s="674"/>
      <c r="Q58" s="674"/>
      <c r="R58" s="674"/>
      <c r="S58" s="674"/>
      <c r="T58" s="674"/>
      <c r="U58" s="645"/>
      <c r="V58" s="201"/>
      <c r="W58" s="198"/>
      <c r="X58" s="198"/>
      <c r="Y58" s="214"/>
      <c r="Z58" s="219"/>
      <c r="AA58" s="214"/>
      <c r="AB58" s="214"/>
      <c r="AC58" s="214"/>
      <c r="AD58" s="214"/>
      <c r="AE58" s="214"/>
      <c r="AF58" s="214"/>
      <c r="AG58" s="214"/>
      <c r="AH58" s="214"/>
      <c r="AI58" s="214"/>
      <c r="AJ58" s="214"/>
      <c r="AK58" s="214"/>
      <c r="AL58" s="214"/>
      <c r="AM58" s="214"/>
      <c r="AN58" s="214"/>
      <c r="AO58" s="214"/>
      <c r="AP58" s="214"/>
      <c r="AQ58" s="214"/>
      <c r="AR58" s="214"/>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X58" s="219"/>
      <c r="BY58" s="219"/>
      <c r="BZ58" s="219"/>
      <c r="CA58" s="219"/>
      <c r="CB58" s="219"/>
      <c r="CC58" s="219"/>
      <c r="CD58" s="219"/>
      <c r="CE58" s="219"/>
      <c r="CF58" s="219"/>
      <c r="CG58" s="219"/>
      <c r="CH58" s="219"/>
    </row>
    <row r="59" spans="1:93" s="18" customFormat="1" ht="27.95" customHeight="1" x14ac:dyDescent="0.2">
      <c r="A59" s="167"/>
      <c r="B59" s="414" t="str">
        <f>'Checklist - Ranking Ship Supply'!B496</f>
        <v>7200</v>
      </c>
      <c r="C59" s="790" t="str">
        <f>'Checklist - Ranking Ship Supply'!C496</f>
        <v>Extra personnel, Additional Green Award Requirement</v>
      </c>
      <c r="D59" s="791"/>
      <c r="E59" s="791"/>
      <c r="F59" s="791"/>
      <c r="G59" s="791"/>
      <c r="H59" s="791"/>
      <c r="I59" s="791"/>
      <c r="J59" s="792"/>
      <c r="K59" s="972">
        <f>'Checklist - Ranking Ship Supply'!U503</f>
        <v>0</v>
      </c>
      <c r="L59" s="973"/>
      <c r="M59" s="974"/>
      <c r="N59" s="981">
        <f>'Checklist - Ranking Ship Supply'!V503</f>
        <v>60</v>
      </c>
      <c r="O59" s="981"/>
      <c r="P59" s="981"/>
      <c r="Q59" s="988">
        <f>'Checklist - Ranking Ship Supply'!F504</f>
        <v>20</v>
      </c>
      <c r="R59" s="988"/>
      <c r="S59" s="786"/>
      <c r="T59" s="788"/>
      <c r="U59" s="789"/>
      <c r="V59" s="76"/>
      <c r="W59" s="201"/>
      <c r="X59" s="200"/>
      <c r="Y59" s="221"/>
      <c r="Z59" s="219"/>
      <c r="AA59" s="225"/>
      <c r="AB59" s="226" t="str">
        <f>IF(Q59=N59, IF(K59=N59,"a","s"),"")</f>
        <v/>
      </c>
      <c r="AC59" s="219"/>
      <c r="AD59" s="219"/>
      <c r="AE59" s="219"/>
      <c r="AF59" s="219"/>
      <c r="AG59" s="219"/>
      <c r="AH59" s="219"/>
      <c r="AI59" s="219"/>
      <c r="AJ59" s="219"/>
      <c r="AK59" s="219"/>
      <c r="AL59" s="219"/>
      <c r="AM59" s="219"/>
      <c r="AN59" s="219"/>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X59" s="219"/>
      <c r="BY59" s="219"/>
      <c r="BZ59" s="219"/>
      <c r="CA59" s="219"/>
      <c r="CB59" s="219"/>
      <c r="CC59" s="219"/>
      <c r="CD59" s="219"/>
      <c r="CE59" s="219"/>
      <c r="CF59" s="219"/>
      <c r="CG59" s="219"/>
      <c r="CH59" s="219"/>
      <c r="CI59" s="219"/>
      <c r="CJ59" s="219"/>
      <c r="CK59" s="219"/>
      <c r="CL59" s="219"/>
      <c r="CM59" s="219"/>
      <c r="CN59" s="219"/>
      <c r="CO59" s="219"/>
    </row>
    <row r="60" spans="1:93" s="18" customFormat="1" ht="27.95" customHeight="1" x14ac:dyDescent="0.2">
      <c r="A60" s="167"/>
      <c r="B60" s="242" t="str">
        <f>'Checklist - Ranking Ship Supply'!B505</f>
        <v>7300</v>
      </c>
      <c r="C60" s="763" t="str">
        <f>'Checklist - Ranking Ship Supply'!C505</f>
        <v>Training / Courses for Personnel, Additional Green Award Requirements &amp; IMO Model Courses</v>
      </c>
      <c r="D60" s="746"/>
      <c r="E60" s="746"/>
      <c r="F60" s="746"/>
      <c r="G60" s="746"/>
      <c r="H60" s="746"/>
      <c r="I60" s="746"/>
      <c r="J60" s="747"/>
      <c r="K60" s="969">
        <f>'Checklist - Ranking Ship Supply'!U522</f>
        <v>0</v>
      </c>
      <c r="L60" s="970"/>
      <c r="M60" s="971"/>
      <c r="N60" s="968">
        <f>'Checklist - Ranking Ship Supply'!V522</f>
        <v>70</v>
      </c>
      <c r="O60" s="968"/>
      <c r="P60" s="968"/>
      <c r="Q60" s="967">
        <f>'Checklist - Ranking Ship Supply'!F523</f>
        <v>40</v>
      </c>
      <c r="R60" s="967"/>
      <c r="S60" s="780"/>
      <c r="T60" s="782"/>
      <c r="U60" s="686"/>
      <c r="V60" s="76"/>
      <c r="W60" s="201"/>
      <c r="X60" s="200"/>
      <c r="Y60" s="221"/>
      <c r="Z60" s="219"/>
      <c r="AA60" s="227"/>
      <c r="AB60" s="228" t="str">
        <f>IF(Q60=N60, IF(K60=N60,"a","s"),"")</f>
        <v/>
      </c>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c r="CE60" s="219"/>
      <c r="CF60" s="219"/>
      <c r="CG60" s="219"/>
      <c r="CH60" s="219"/>
      <c r="CI60" s="219"/>
      <c r="CJ60" s="219"/>
      <c r="CK60" s="219"/>
      <c r="CL60" s="219"/>
      <c r="CM60" s="219"/>
      <c r="CN60" s="219"/>
      <c r="CO60" s="219"/>
    </row>
    <row r="61" spans="1:93" s="18" customFormat="1" ht="27.95" customHeight="1" x14ac:dyDescent="0.2">
      <c r="A61" s="167"/>
      <c r="B61" s="242" t="str">
        <f>'Checklist - Ranking Ship Supply'!B524</f>
        <v>7400</v>
      </c>
      <c r="C61" s="763" t="str">
        <f>'Checklist - Ranking Ship Supply'!C524</f>
        <v>Familiarisation, Additional Green Award Requirement</v>
      </c>
      <c r="D61" s="746"/>
      <c r="E61" s="746"/>
      <c r="F61" s="746"/>
      <c r="G61" s="746"/>
      <c r="H61" s="746"/>
      <c r="I61" s="746"/>
      <c r="J61" s="747"/>
      <c r="K61" s="969">
        <f>'Checklist - Ranking Ship Supply'!U530</f>
        <v>0</v>
      </c>
      <c r="L61" s="970"/>
      <c r="M61" s="971"/>
      <c r="N61" s="968">
        <f>'Checklist - Ranking Ship Supply'!V530</f>
        <v>70</v>
      </c>
      <c r="O61" s="968"/>
      <c r="P61" s="968"/>
      <c r="Q61" s="967">
        <f>'Checklist - Ranking Ship Supply'!F531</f>
        <v>50</v>
      </c>
      <c r="R61" s="967"/>
      <c r="S61" s="780"/>
      <c r="T61" s="782"/>
      <c r="U61" s="686"/>
      <c r="V61" s="76"/>
      <c r="W61" s="201"/>
      <c r="X61" s="200"/>
      <c r="Y61" s="221"/>
      <c r="Z61" s="219"/>
      <c r="AA61" s="227"/>
      <c r="AB61" s="228" t="str">
        <f>IF(Q61=N61, IF(K61=N61,"a","s"),"")</f>
        <v/>
      </c>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X61" s="219"/>
      <c r="BY61" s="219"/>
      <c r="BZ61" s="219"/>
      <c r="CA61" s="219"/>
      <c r="CB61" s="219"/>
      <c r="CC61" s="219"/>
      <c r="CD61" s="219"/>
      <c r="CE61" s="219"/>
      <c r="CF61" s="219"/>
      <c r="CG61" s="219"/>
      <c r="CH61" s="219"/>
      <c r="CI61" s="219"/>
      <c r="CJ61" s="219"/>
      <c r="CK61" s="219"/>
      <c r="CL61" s="219"/>
      <c r="CM61" s="219"/>
      <c r="CN61" s="219"/>
      <c r="CO61" s="219"/>
    </row>
    <row r="62" spans="1:93" s="18" customFormat="1" ht="27.95" customHeight="1" thickBot="1" x14ac:dyDescent="0.25">
      <c r="A62" s="167"/>
      <c r="B62" s="242" t="str">
        <f>'Checklist - Ranking Ship Supply'!B532</f>
        <v>7500</v>
      </c>
      <c r="C62" s="763" t="str">
        <f>'Checklist - Ranking Ship Supply'!C532</f>
        <v>Safe Manning and Fatigue Management</v>
      </c>
      <c r="D62" s="746"/>
      <c r="E62" s="746"/>
      <c r="F62" s="746"/>
      <c r="G62" s="746"/>
      <c r="H62" s="746"/>
      <c r="I62" s="746"/>
      <c r="J62" s="747"/>
      <c r="K62" s="969">
        <f>'Checklist - Ranking Ship Supply'!U543</f>
        <v>0</v>
      </c>
      <c r="L62" s="970"/>
      <c r="M62" s="971"/>
      <c r="N62" s="968">
        <f>'Checklist - Ranking Ship Supply'!V543</f>
        <v>85</v>
      </c>
      <c r="O62" s="968"/>
      <c r="P62" s="968"/>
      <c r="Q62" s="967">
        <f>'Checklist - Ranking Ship Supply'!F544</f>
        <v>60</v>
      </c>
      <c r="R62" s="967"/>
      <c r="S62" s="780"/>
      <c r="T62" s="782"/>
      <c r="U62" s="686"/>
      <c r="V62" s="76"/>
      <c r="W62" s="201"/>
      <c r="X62" s="200"/>
      <c r="Y62" s="221"/>
      <c r="Z62" s="219"/>
      <c r="AA62" s="229"/>
      <c r="AB62" s="230" t="str">
        <f>IF(Q62=N62, IF(K62=N62,"a","s"),"")</f>
        <v/>
      </c>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c r="BM62" s="219"/>
      <c r="BN62" s="219"/>
      <c r="BO62" s="219"/>
      <c r="BP62" s="219"/>
      <c r="BQ62" s="219"/>
      <c r="BR62" s="219"/>
      <c r="BS62" s="219"/>
      <c r="BT62" s="219"/>
      <c r="BU62" s="219"/>
      <c r="BV62" s="219"/>
      <c r="BW62" s="219"/>
      <c r="BX62" s="219"/>
      <c r="BY62" s="219"/>
      <c r="BZ62" s="219"/>
      <c r="CA62" s="219"/>
      <c r="CB62" s="219"/>
      <c r="CC62" s="219"/>
      <c r="CD62" s="219"/>
      <c r="CE62" s="219"/>
      <c r="CF62" s="219"/>
      <c r="CG62" s="219"/>
      <c r="CH62" s="219"/>
      <c r="CI62" s="219"/>
      <c r="CJ62" s="219"/>
      <c r="CK62" s="219"/>
      <c r="CL62" s="219"/>
      <c r="CM62" s="219"/>
      <c r="CN62" s="219"/>
      <c r="CO62" s="219"/>
    </row>
    <row r="63" spans="1:93" s="18" customFormat="1" ht="30" customHeight="1" thickBot="1" x14ac:dyDescent="0.25">
      <c r="A63" s="412"/>
      <c r="B63" s="413" t="str">
        <f>'Checklist - Ranking Ship Supply'!B545</f>
        <v>9000</v>
      </c>
      <c r="C63" s="986" t="str">
        <f>'Checklist - Ranking Ship Supply'!C545</f>
        <v>REQUIREMENTS ACCORDING TO ISO STANDARDS</v>
      </c>
      <c r="D63" s="987"/>
      <c r="E63" s="987"/>
      <c r="F63" s="987"/>
      <c r="G63" s="987"/>
      <c r="H63" s="987"/>
      <c r="I63" s="987"/>
      <c r="J63" s="987"/>
      <c r="K63" s="674"/>
      <c r="L63" s="674"/>
      <c r="M63" s="674"/>
      <c r="N63" s="674"/>
      <c r="O63" s="674"/>
      <c r="P63" s="674"/>
      <c r="Q63" s="674"/>
      <c r="R63" s="674"/>
      <c r="S63" s="674"/>
      <c r="T63" s="674"/>
      <c r="U63" s="645"/>
      <c r="V63" s="200"/>
      <c r="W63" s="198"/>
      <c r="X63" s="198"/>
      <c r="Y63" s="214"/>
      <c r="Z63" s="219"/>
      <c r="AA63" s="214"/>
      <c r="AB63" s="214"/>
      <c r="AC63" s="214"/>
      <c r="AD63" s="214"/>
      <c r="AE63" s="214"/>
      <c r="AF63" s="214"/>
      <c r="AG63" s="214"/>
      <c r="AH63" s="214"/>
      <c r="AI63" s="214"/>
      <c r="AJ63" s="214"/>
      <c r="AK63" s="214"/>
      <c r="AL63" s="214"/>
      <c r="AM63" s="214"/>
      <c r="AN63" s="214"/>
      <c r="AO63" s="214"/>
      <c r="AP63" s="214"/>
      <c r="AQ63" s="214"/>
      <c r="AR63" s="214"/>
      <c r="AS63" s="219"/>
      <c r="AT63" s="219"/>
      <c r="AU63" s="219"/>
      <c r="AV63" s="219"/>
      <c r="AW63" s="219"/>
      <c r="AX63" s="219"/>
      <c r="AY63" s="219"/>
      <c r="AZ63" s="219"/>
      <c r="BA63" s="219"/>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19"/>
      <c r="BX63" s="219"/>
      <c r="BY63" s="219"/>
      <c r="BZ63" s="219"/>
      <c r="CA63" s="219"/>
      <c r="CB63" s="219"/>
      <c r="CC63" s="219"/>
      <c r="CD63" s="219"/>
      <c r="CE63" s="219"/>
      <c r="CF63" s="219"/>
      <c r="CG63" s="219"/>
      <c r="CH63" s="219"/>
    </row>
    <row r="64" spans="1:93" s="18" customFormat="1" ht="27.95" customHeight="1" thickBot="1" x14ac:dyDescent="0.25">
      <c r="A64" s="167"/>
      <c r="B64" s="414" t="str">
        <f>'Checklist - Ranking Ship Supply'!B546</f>
        <v>9421</v>
      </c>
      <c r="C64" s="790" t="str">
        <f>'Checklist - Ranking Ship Supply'!C546</f>
        <v>ISO Certification</v>
      </c>
      <c r="D64" s="791"/>
      <c r="E64" s="791"/>
      <c r="F64" s="791"/>
      <c r="G64" s="791"/>
      <c r="H64" s="791"/>
      <c r="I64" s="791"/>
      <c r="J64" s="792"/>
      <c r="K64" s="972">
        <f>'Checklist - Ranking Ship Supply'!U555</f>
        <v>0</v>
      </c>
      <c r="L64" s="973"/>
      <c r="M64" s="974"/>
      <c r="N64" s="981">
        <f>'Checklist - Ranking Ship Supply'!V555</f>
        <v>80</v>
      </c>
      <c r="O64" s="981"/>
      <c r="P64" s="981"/>
      <c r="Q64" s="988">
        <f>'Checklist - Ranking Ship Supply'!F556</f>
        <v>0</v>
      </c>
      <c r="R64" s="988"/>
      <c r="S64" s="786"/>
      <c r="T64" s="788"/>
      <c r="U64" s="789"/>
      <c r="V64" s="76"/>
      <c r="W64" s="201"/>
      <c r="X64" s="200"/>
      <c r="Y64" s="221"/>
      <c r="Z64" s="219"/>
      <c r="AA64" s="225"/>
      <c r="AB64" s="226" t="str">
        <f t="shared" ref="AB64" si="14">IF(Q64=N64, IF(K64=N64,"a","s"),"")</f>
        <v/>
      </c>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19"/>
      <c r="AY64" s="219"/>
      <c r="AZ64" s="219"/>
      <c r="BA64" s="219"/>
      <c r="BB64" s="219"/>
      <c r="BC64" s="219"/>
      <c r="BD64" s="219"/>
      <c r="BE64" s="219"/>
      <c r="BF64" s="219"/>
      <c r="BG64" s="219"/>
      <c r="BH64" s="219"/>
      <c r="BI64" s="219"/>
      <c r="BJ64" s="219"/>
      <c r="BK64" s="219"/>
      <c r="BL64" s="219"/>
      <c r="BM64" s="219"/>
      <c r="BN64" s="219"/>
      <c r="BO64" s="219"/>
      <c r="BP64" s="219"/>
      <c r="BQ64" s="219"/>
      <c r="BR64" s="219"/>
      <c r="BS64" s="219"/>
      <c r="BT64" s="219"/>
      <c r="BU64" s="219"/>
      <c r="BV64" s="219"/>
      <c r="BW64" s="219"/>
      <c r="BX64" s="219"/>
      <c r="BY64" s="219"/>
      <c r="BZ64" s="219"/>
      <c r="CA64" s="219"/>
      <c r="CB64" s="219"/>
      <c r="CC64" s="219"/>
      <c r="CD64" s="219"/>
      <c r="CE64" s="219"/>
      <c r="CF64" s="219"/>
      <c r="CG64" s="219"/>
      <c r="CH64" s="219"/>
      <c r="CI64" s="219"/>
      <c r="CJ64" s="219"/>
      <c r="CK64" s="219"/>
      <c r="CL64" s="219"/>
      <c r="CM64" s="219"/>
      <c r="CN64" s="219"/>
      <c r="CO64" s="219"/>
    </row>
    <row r="65" spans="1:93" s="18" customFormat="1" ht="30" customHeight="1" thickTop="1" thickBot="1" x14ac:dyDescent="0.25">
      <c r="A65" s="167"/>
      <c r="B65" s="416"/>
      <c r="C65" s="803" t="s">
        <v>36</v>
      </c>
      <c r="D65" s="674"/>
      <c r="E65" s="674"/>
      <c r="F65" s="674"/>
      <c r="G65" s="674"/>
      <c r="H65" s="674"/>
      <c r="I65" s="674"/>
      <c r="J65" s="674"/>
      <c r="K65" s="982">
        <f>SUM(K5:M64)</f>
        <v>0</v>
      </c>
      <c r="L65" s="983"/>
      <c r="M65" s="984"/>
      <c r="N65" s="993">
        <f>SUM(N5:P64)</f>
        <v>2810</v>
      </c>
      <c r="O65" s="993"/>
      <c r="P65" s="993"/>
      <c r="Q65" s="795">
        <f>SUM(Q5:S64)</f>
        <v>1140</v>
      </c>
      <c r="R65" s="796"/>
      <c r="S65" s="797"/>
      <c r="T65" s="985"/>
      <c r="U65" s="645"/>
      <c r="V65" s="76"/>
      <c r="W65" s="201"/>
      <c r="X65" s="200"/>
      <c r="Y65" s="221"/>
      <c r="Z65" s="221"/>
      <c r="AA65" s="991">
        <f>COUNTIF(AB5:AB64,"s")</f>
        <v>9</v>
      </c>
      <c r="AB65" s="992"/>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19"/>
      <c r="CA65" s="219"/>
      <c r="CB65" s="219"/>
      <c r="CC65" s="219"/>
      <c r="CD65" s="219"/>
      <c r="CE65" s="219"/>
      <c r="CF65" s="219"/>
      <c r="CG65" s="219"/>
      <c r="CH65" s="219"/>
      <c r="CI65" s="219"/>
      <c r="CJ65" s="219"/>
      <c r="CK65" s="219"/>
      <c r="CL65" s="219"/>
      <c r="CM65" s="219"/>
      <c r="CN65" s="219"/>
      <c r="CO65" s="219"/>
    </row>
    <row r="66" spans="1:93" ht="20.25" x14ac:dyDescent="0.2">
      <c r="A66" s="77"/>
      <c r="B66" s="212"/>
      <c r="C66" s="77"/>
      <c r="D66" s="77"/>
      <c r="E66" s="77"/>
      <c r="F66" s="77"/>
      <c r="G66" s="77"/>
      <c r="H66" s="77"/>
      <c r="I66" s="77"/>
      <c r="J66" s="77"/>
      <c r="K66" s="77"/>
      <c r="L66" s="77"/>
      <c r="M66" s="77"/>
      <c r="N66" s="77"/>
      <c r="O66" s="77"/>
      <c r="P66" s="77"/>
      <c r="Q66" s="77"/>
      <c r="R66" s="77"/>
      <c r="S66" s="77"/>
      <c r="T66" s="77"/>
      <c r="U66" s="77"/>
      <c r="V66" s="211"/>
    </row>
    <row r="67" spans="1:93" ht="21" thickBot="1" x14ac:dyDescent="0.25">
      <c r="A67" s="77"/>
      <c r="B67" s="212" t="s">
        <v>174</v>
      </c>
      <c r="C67" s="77"/>
      <c r="D67" s="77"/>
      <c r="E67" s="77"/>
      <c r="F67" s="77"/>
      <c r="G67" s="77"/>
      <c r="H67" s="77"/>
      <c r="I67" s="77"/>
      <c r="J67" s="77"/>
      <c r="K67" s="77"/>
      <c r="L67" s="77"/>
      <c r="M67" s="77"/>
      <c r="N67" s="77"/>
      <c r="O67" s="77"/>
      <c r="P67" s="77"/>
      <c r="Q67" s="77"/>
      <c r="R67" s="77"/>
      <c r="S67" s="77"/>
      <c r="T67" s="77"/>
      <c r="U67" s="77"/>
      <c r="V67" s="211"/>
    </row>
    <row r="68" spans="1:93" ht="22.5" x14ac:dyDescent="0.2">
      <c r="A68" s="77"/>
      <c r="B68" s="202" t="s">
        <v>395</v>
      </c>
      <c r="C68" s="801" t="s">
        <v>134</v>
      </c>
      <c r="D68" s="685"/>
      <c r="E68" s="685"/>
      <c r="F68" s="685"/>
      <c r="G68" s="685"/>
      <c r="H68" s="685"/>
      <c r="I68" s="685"/>
      <c r="J68" s="685"/>
      <c r="K68" s="685"/>
      <c r="L68" s="685"/>
      <c r="M68" s="685"/>
      <c r="N68" s="802"/>
      <c r="O68" s="77"/>
      <c r="P68" s="77"/>
      <c r="Q68" s="77"/>
      <c r="R68" s="77"/>
      <c r="S68" s="77"/>
      <c r="T68" s="77"/>
      <c r="U68" s="77"/>
      <c r="V68" s="211"/>
      <c r="AA68" s="793" t="s">
        <v>33</v>
      </c>
      <c r="AB68" s="794"/>
    </row>
    <row r="69" spans="1:93" ht="21" thickBot="1" x14ac:dyDescent="0.25">
      <c r="A69" s="77"/>
      <c r="B69" s="203"/>
      <c r="C69" s="801" t="s">
        <v>135</v>
      </c>
      <c r="D69" s="685"/>
      <c r="E69" s="685"/>
      <c r="F69" s="685"/>
      <c r="G69" s="685"/>
      <c r="H69" s="685"/>
      <c r="I69" s="685"/>
      <c r="J69" s="685"/>
      <c r="K69" s="685"/>
      <c r="L69" s="685"/>
      <c r="M69" s="685"/>
      <c r="N69" s="802"/>
      <c r="O69" s="77"/>
      <c r="P69" s="77"/>
      <c r="Q69" s="77"/>
      <c r="R69" s="77"/>
      <c r="S69" s="77"/>
      <c r="T69" s="77"/>
      <c r="U69" s="77"/>
      <c r="V69" s="211"/>
      <c r="AA69" s="231" t="s">
        <v>229</v>
      </c>
      <c r="AB69" s="232">
        <f>K65/N65</f>
        <v>0</v>
      </c>
    </row>
    <row r="70" spans="1:93" ht="30" customHeight="1" x14ac:dyDescent="0.2">
      <c r="A70" s="77"/>
      <c r="B70" s="204"/>
      <c r="C70" s="801" t="s">
        <v>136</v>
      </c>
      <c r="D70" s="685"/>
      <c r="E70" s="685"/>
      <c r="F70" s="685"/>
      <c r="G70" s="685"/>
      <c r="H70" s="685"/>
      <c r="I70" s="685"/>
      <c r="J70" s="685"/>
      <c r="K70" s="685"/>
      <c r="L70" s="685"/>
      <c r="M70" s="685"/>
      <c r="N70" s="802"/>
      <c r="O70" s="77"/>
      <c r="P70" s="77"/>
      <c r="Q70" s="77"/>
      <c r="R70" s="77"/>
      <c r="S70" s="77"/>
      <c r="T70" s="77"/>
      <c r="U70" s="77"/>
      <c r="V70" s="211"/>
      <c r="AA70" s="233"/>
      <c r="AB70" s="233"/>
      <c r="AC70" s="234"/>
    </row>
    <row r="71" spans="1:93" ht="30" customHeight="1" x14ac:dyDescent="0.2">
      <c r="A71" s="77"/>
      <c r="B71" s="205">
        <v>0</v>
      </c>
      <c r="C71" s="801" t="s">
        <v>226</v>
      </c>
      <c r="D71" s="685"/>
      <c r="E71" s="685"/>
      <c r="F71" s="685"/>
      <c r="G71" s="685"/>
      <c r="H71" s="685"/>
      <c r="I71" s="685"/>
      <c r="J71" s="685"/>
      <c r="K71" s="685"/>
      <c r="L71" s="685"/>
      <c r="M71" s="685"/>
      <c r="N71" s="802"/>
      <c r="O71" s="77"/>
      <c r="P71" s="77"/>
      <c r="Q71" s="77"/>
      <c r="R71" s="77"/>
      <c r="S71" s="77"/>
      <c r="T71" s="77"/>
      <c r="U71" s="77"/>
      <c r="V71" s="211"/>
    </row>
    <row r="72" spans="1:93" ht="30" customHeight="1" x14ac:dyDescent="0.2">
      <c r="A72" s="77"/>
      <c r="B72" s="206"/>
      <c r="C72" s="801" t="s">
        <v>227</v>
      </c>
      <c r="D72" s="685"/>
      <c r="E72" s="685"/>
      <c r="F72" s="685"/>
      <c r="G72" s="685"/>
      <c r="H72" s="685"/>
      <c r="I72" s="685"/>
      <c r="J72" s="685"/>
      <c r="K72" s="685"/>
      <c r="L72" s="685"/>
      <c r="M72" s="685"/>
      <c r="N72" s="802"/>
      <c r="O72" s="77"/>
      <c r="P72" s="77"/>
      <c r="Q72" s="77"/>
      <c r="R72" s="77"/>
      <c r="S72" s="77"/>
      <c r="T72" s="77"/>
      <c r="U72" s="77"/>
      <c r="V72" s="211"/>
    </row>
    <row r="73" spans="1:93" ht="30" customHeight="1" x14ac:dyDescent="0.2">
      <c r="A73" s="77"/>
      <c r="B73" s="207">
        <v>0</v>
      </c>
      <c r="C73" s="801" t="s">
        <v>191</v>
      </c>
      <c r="D73" s="685"/>
      <c r="E73" s="685"/>
      <c r="F73" s="685"/>
      <c r="G73" s="685"/>
      <c r="H73" s="685"/>
      <c r="I73" s="685"/>
      <c r="J73" s="685"/>
      <c r="K73" s="685"/>
      <c r="L73" s="685"/>
      <c r="M73" s="685"/>
      <c r="N73" s="802"/>
      <c r="O73" s="77"/>
      <c r="P73" s="77"/>
      <c r="Q73" s="77"/>
      <c r="R73" s="77"/>
      <c r="S73" s="77"/>
      <c r="T73" s="77"/>
      <c r="U73" s="77"/>
      <c r="V73" s="211"/>
    </row>
    <row r="74" spans="1:93" ht="30" customHeight="1" x14ac:dyDescent="0.2">
      <c r="A74" s="77"/>
      <c r="B74" s="208"/>
      <c r="C74" s="801" t="s">
        <v>228</v>
      </c>
      <c r="D74" s="685"/>
      <c r="E74" s="685"/>
      <c r="F74" s="685"/>
      <c r="G74" s="685"/>
      <c r="H74" s="685"/>
      <c r="I74" s="685"/>
      <c r="J74" s="685"/>
      <c r="K74" s="685"/>
      <c r="L74" s="685"/>
      <c r="M74" s="685"/>
      <c r="N74" s="802"/>
      <c r="O74" s="77"/>
      <c r="P74" s="77"/>
      <c r="Q74" s="77"/>
      <c r="R74" s="77"/>
      <c r="S74" s="77"/>
      <c r="T74" s="77"/>
      <c r="U74" s="77"/>
      <c r="V74" s="211"/>
    </row>
    <row r="75" spans="1:93" ht="30" customHeight="1" x14ac:dyDescent="0.2">
      <c r="A75" s="77"/>
      <c r="B75" s="235"/>
      <c r="C75" s="801" t="s">
        <v>192</v>
      </c>
      <c r="D75" s="685"/>
      <c r="E75" s="685"/>
      <c r="F75" s="685"/>
      <c r="G75" s="685"/>
      <c r="H75" s="685"/>
      <c r="I75" s="685"/>
      <c r="J75" s="685"/>
      <c r="K75" s="685"/>
      <c r="L75" s="685"/>
      <c r="M75" s="685"/>
      <c r="N75" s="802"/>
      <c r="O75" s="77"/>
      <c r="P75" s="77"/>
      <c r="Q75" s="77"/>
      <c r="R75" s="77"/>
      <c r="S75" s="77"/>
      <c r="T75" s="77"/>
      <c r="U75" s="77"/>
      <c r="V75" s="211"/>
    </row>
    <row r="76" spans="1:93" ht="30" customHeight="1" x14ac:dyDescent="0.2">
      <c r="A76" s="77"/>
      <c r="B76" s="213" t="s">
        <v>29</v>
      </c>
      <c r="C76" s="210"/>
      <c r="D76" s="77"/>
      <c r="E76" s="77"/>
      <c r="F76" s="77"/>
      <c r="G76" s="77"/>
      <c r="H76" s="77"/>
      <c r="I76" s="77"/>
      <c r="J76" s="77"/>
      <c r="K76" s="77"/>
      <c r="L76" s="77"/>
      <c r="M76" s="77"/>
      <c r="N76" s="77"/>
      <c r="O76" s="77"/>
      <c r="P76" s="77"/>
      <c r="Q76" s="77"/>
      <c r="R76" s="77"/>
      <c r="S76" s="77"/>
      <c r="T76" s="77"/>
      <c r="U76" s="77"/>
      <c r="V76" s="211"/>
    </row>
    <row r="77" spans="1:93" ht="30" customHeight="1" x14ac:dyDescent="0.2">
      <c r="A77" s="77"/>
      <c r="B77" s="209"/>
      <c r="C77" s="210"/>
      <c r="D77" s="77"/>
      <c r="E77" s="77"/>
      <c r="F77" s="77"/>
      <c r="G77" s="77"/>
      <c r="H77" s="77"/>
      <c r="I77" s="77"/>
      <c r="J77" s="77"/>
      <c r="K77" s="77"/>
      <c r="L77" s="77"/>
      <c r="M77" s="77"/>
      <c r="N77" s="77"/>
      <c r="O77" s="77"/>
      <c r="P77" s="77"/>
      <c r="Q77" s="77"/>
      <c r="R77" s="77"/>
      <c r="S77" s="77"/>
      <c r="T77" s="77"/>
      <c r="U77" s="77"/>
      <c r="V77" s="211"/>
    </row>
    <row r="78" spans="1:93" x14ac:dyDescent="0.2">
      <c r="A78" s="77"/>
      <c r="B78" s="209"/>
      <c r="C78" s="210"/>
      <c r="D78" s="77"/>
      <c r="E78" s="77"/>
      <c r="F78" s="77"/>
      <c r="G78" s="77"/>
      <c r="H78" s="77"/>
      <c r="I78" s="77"/>
      <c r="J78" s="77"/>
      <c r="K78" s="77"/>
      <c r="L78" s="77"/>
      <c r="M78" s="77"/>
      <c r="N78" s="77"/>
      <c r="O78" s="77"/>
      <c r="P78" s="77"/>
      <c r="Q78" s="77"/>
      <c r="R78" s="77"/>
      <c r="S78" s="77"/>
      <c r="T78" s="77"/>
      <c r="U78" s="77"/>
      <c r="V78" s="211"/>
    </row>
    <row r="79" spans="1:93" s="77" customFormat="1" x14ac:dyDescent="0.2">
      <c r="B79" s="209"/>
      <c r="C79" s="210"/>
      <c r="V79" s="211"/>
      <c r="Y79" s="214"/>
      <c r="Z79" s="214"/>
      <c r="AA79" s="214"/>
      <c r="AB79" s="214"/>
      <c r="AC79" s="214"/>
      <c r="AD79" s="214"/>
      <c r="AE79" s="214"/>
      <c r="AF79" s="214"/>
      <c r="AG79" s="214"/>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c r="BI79" s="214"/>
      <c r="BJ79" s="214"/>
      <c r="BK79" s="214"/>
      <c r="BL79" s="214"/>
      <c r="BM79" s="214"/>
      <c r="BN79" s="214"/>
      <c r="BO79" s="214"/>
      <c r="BP79" s="214"/>
      <c r="BQ79" s="214"/>
      <c r="BR79" s="214"/>
      <c r="BS79" s="214"/>
      <c r="BT79" s="214"/>
      <c r="BU79" s="214"/>
      <c r="BV79" s="214"/>
      <c r="BW79" s="214"/>
      <c r="BX79" s="214"/>
      <c r="BY79" s="214"/>
      <c r="BZ79" s="214"/>
      <c r="CA79" s="214"/>
      <c r="CB79" s="214"/>
      <c r="CC79" s="214"/>
      <c r="CD79" s="214"/>
      <c r="CE79" s="214"/>
      <c r="CF79" s="214"/>
      <c r="CG79" s="214"/>
      <c r="CH79" s="214"/>
      <c r="CI79" s="214"/>
      <c r="CJ79" s="214"/>
      <c r="CK79" s="214"/>
      <c r="CL79" s="214"/>
      <c r="CM79" s="214"/>
      <c r="CN79" s="214"/>
      <c r="CO79" s="214"/>
    </row>
    <row r="80" spans="1:93" s="77" customFormat="1" x14ac:dyDescent="0.2">
      <c r="B80" s="209"/>
      <c r="C80" s="210"/>
      <c r="V80" s="211"/>
      <c r="Y80" s="214"/>
      <c r="Z80" s="214"/>
      <c r="AA80" s="214"/>
      <c r="AB80" s="214"/>
      <c r="AC80" s="214"/>
      <c r="AD80" s="214"/>
      <c r="AE80" s="214"/>
      <c r="AF80" s="214"/>
      <c r="AG80" s="214"/>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c r="BI80" s="214"/>
      <c r="BJ80" s="214"/>
      <c r="BK80" s="214"/>
      <c r="BL80" s="214"/>
      <c r="BM80" s="214"/>
      <c r="BN80" s="214"/>
      <c r="BO80" s="214"/>
      <c r="BP80" s="214"/>
      <c r="BQ80" s="214"/>
      <c r="BR80" s="214"/>
      <c r="BS80" s="214"/>
      <c r="BT80" s="214"/>
      <c r="BU80" s="214"/>
      <c r="BV80" s="214"/>
      <c r="BW80" s="214"/>
      <c r="BX80" s="214"/>
      <c r="BY80" s="214"/>
      <c r="BZ80" s="214"/>
      <c r="CA80" s="214"/>
      <c r="CB80" s="214"/>
      <c r="CC80" s="214"/>
      <c r="CD80" s="214"/>
      <c r="CE80" s="214"/>
      <c r="CF80" s="214"/>
      <c r="CG80" s="214"/>
      <c r="CH80" s="214"/>
      <c r="CI80" s="214"/>
      <c r="CJ80" s="214"/>
      <c r="CK80" s="214"/>
      <c r="CL80" s="214"/>
      <c r="CM80" s="214"/>
      <c r="CN80" s="214"/>
      <c r="CO80" s="214"/>
    </row>
    <row r="81" spans="2:93" s="77" customFormat="1" x14ac:dyDescent="0.2">
      <c r="B81" s="209"/>
      <c r="C81" s="210"/>
      <c r="V81" s="211"/>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row>
    <row r="82" spans="2:93" s="77" customFormat="1" x14ac:dyDescent="0.2">
      <c r="B82" s="209"/>
      <c r="C82" s="210"/>
      <c r="V82" s="211"/>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c r="CL82" s="214"/>
      <c r="CM82" s="214"/>
      <c r="CN82" s="214"/>
      <c r="CO82" s="214"/>
    </row>
    <row r="83" spans="2:93" s="77" customFormat="1" x14ac:dyDescent="0.2">
      <c r="B83" s="209"/>
      <c r="C83" s="210"/>
      <c r="V83" s="211"/>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c r="CL83" s="214"/>
      <c r="CM83" s="214"/>
      <c r="CN83" s="214"/>
      <c r="CO83" s="214"/>
    </row>
    <row r="84" spans="2:93" s="77" customFormat="1" x14ac:dyDescent="0.2">
      <c r="B84" s="209"/>
      <c r="C84" s="210"/>
      <c r="V84" s="211"/>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c r="CL84" s="214"/>
      <c r="CM84" s="214"/>
      <c r="CN84" s="214"/>
      <c r="CO84" s="214"/>
    </row>
    <row r="85" spans="2:93" s="77" customFormat="1" x14ac:dyDescent="0.2">
      <c r="B85" s="209"/>
      <c r="C85" s="210"/>
      <c r="V85" s="211"/>
      <c r="Y85" s="214"/>
      <c r="Z85" s="214"/>
      <c r="AA85" s="214"/>
      <c r="AB85" s="214"/>
      <c r="AC85" s="214"/>
      <c r="AD85" s="214"/>
      <c r="AE85" s="214"/>
      <c r="AF85" s="214"/>
      <c r="AG85" s="214"/>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c r="BI85" s="214"/>
      <c r="BJ85" s="214"/>
      <c r="BK85" s="214"/>
      <c r="BL85" s="214"/>
      <c r="BM85" s="214"/>
      <c r="BN85" s="214"/>
      <c r="BO85" s="214"/>
      <c r="BP85" s="214"/>
      <c r="BQ85" s="214"/>
      <c r="BR85" s="214"/>
      <c r="BS85" s="214"/>
      <c r="BT85" s="214"/>
      <c r="BU85" s="214"/>
      <c r="BV85" s="214"/>
      <c r="BW85" s="214"/>
      <c r="BX85" s="214"/>
      <c r="BY85" s="214"/>
      <c r="BZ85" s="214"/>
      <c r="CA85" s="214"/>
      <c r="CB85" s="214"/>
      <c r="CC85" s="214"/>
      <c r="CD85" s="214"/>
      <c r="CE85" s="214"/>
      <c r="CF85" s="214"/>
      <c r="CG85" s="214"/>
      <c r="CH85" s="214"/>
      <c r="CI85" s="214"/>
      <c r="CJ85" s="214"/>
      <c r="CK85" s="214"/>
      <c r="CL85" s="214"/>
      <c r="CM85" s="214"/>
      <c r="CN85" s="214"/>
      <c r="CO85" s="214"/>
    </row>
    <row r="86" spans="2:93" s="77" customFormat="1" x14ac:dyDescent="0.2">
      <c r="B86" s="209"/>
      <c r="C86" s="210"/>
      <c r="V86" s="211"/>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c r="BI86" s="214"/>
      <c r="BJ86" s="214"/>
      <c r="BK86" s="214"/>
      <c r="BL86" s="214"/>
      <c r="BM86" s="214"/>
      <c r="BN86" s="214"/>
      <c r="BO86" s="214"/>
      <c r="BP86" s="214"/>
      <c r="BQ86" s="214"/>
      <c r="BR86" s="214"/>
      <c r="BS86" s="214"/>
      <c r="BT86" s="214"/>
      <c r="BU86" s="214"/>
      <c r="BV86" s="214"/>
      <c r="BW86" s="214"/>
      <c r="BX86" s="214"/>
      <c r="BY86" s="214"/>
      <c r="BZ86" s="214"/>
      <c r="CA86" s="214"/>
      <c r="CB86" s="214"/>
      <c r="CC86" s="214"/>
      <c r="CD86" s="214"/>
      <c r="CE86" s="214"/>
      <c r="CF86" s="214"/>
      <c r="CG86" s="214"/>
      <c r="CH86" s="214"/>
      <c r="CI86" s="214"/>
      <c r="CJ86" s="214"/>
      <c r="CK86" s="214"/>
      <c r="CL86" s="214"/>
      <c r="CM86" s="214"/>
      <c r="CN86" s="214"/>
      <c r="CO86" s="214"/>
    </row>
    <row r="87" spans="2:93" s="77" customFormat="1" x14ac:dyDescent="0.2">
      <c r="B87" s="209"/>
      <c r="C87" s="210"/>
      <c r="V87" s="211"/>
      <c r="Y87" s="214"/>
      <c r="Z87" s="214"/>
      <c r="AA87" s="214"/>
      <c r="AB87" s="214"/>
      <c r="AC87" s="214"/>
      <c r="AD87" s="214"/>
      <c r="AE87" s="214"/>
      <c r="AF87" s="214"/>
      <c r="AG87" s="214"/>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c r="BI87" s="214"/>
      <c r="BJ87" s="214"/>
      <c r="BK87" s="214"/>
      <c r="BL87" s="214"/>
      <c r="BM87" s="214"/>
      <c r="BN87" s="214"/>
      <c r="BO87" s="214"/>
      <c r="BP87" s="214"/>
      <c r="BQ87" s="214"/>
      <c r="BR87" s="214"/>
      <c r="BS87" s="214"/>
      <c r="BT87" s="214"/>
      <c r="BU87" s="214"/>
      <c r="BV87" s="214"/>
      <c r="BW87" s="214"/>
      <c r="BX87" s="214"/>
      <c r="BY87" s="214"/>
      <c r="BZ87" s="214"/>
      <c r="CA87" s="214"/>
      <c r="CB87" s="214"/>
      <c r="CC87" s="214"/>
      <c r="CD87" s="214"/>
      <c r="CE87" s="214"/>
      <c r="CF87" s="214"/>
      <c r="CG87" s="214"/>
      <c r="CH87" s="214"/>
      <c r="CI87" s="214"/>
      <c r="CJ87" s="214"/>
      <c r="CK87" s="214"/>
      <c r="CL87" s="214"/>
      <c r="CM87" s="214"/>
      <c r="CN87" s="214"/>
      <c r="CO87" s="214"/>
    </row>
    <row r="88" spans="2:93" s="77" customFormat="1" x14ac:dyDescent="0.2">
      <c r="B88" s="209"/>
      <c r="C88" s="210"/>
      <c r="V88" s="211"/>
      <c r="Y88" s="214"/>
      <c r="Z88" s="214"/>
      <c r="AA88" s="214"/>
      <c r="AB88" s="214"/>
      <c r="AC88" s="214"/>
      <c r="AD88" s="214"/>
      <c r="AE88" s="214"/>
      <c r="AF88" s="214"/>
      <c r="AG88" s="214"/>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4"/>
      <c r="BQ88" s="214"/>
      <c r="BR88" s="214"/>
      <c r="BS88" s="214"/>
      <c r="BT88" s="214"/>
      <c r="BU88" s="214"/>
      <c r="BV88" s="214"/>
      <c r="BW88" s="214"/>
      <c r="BX88" s="214"/>
      <c r="BY88" s="214"/>
      <c r="BZ88" s="214"/>
      <c r="CA88" s="214"/>
      <c r="CB88" s="214"/>
      <c r="CC88" s="214"/>
      <c r="CD88" s="214"/>
      <c r="CE88" s="214"/>
      <c r="CF88" s="214"/>
      <c r="CG88" s="214"/>
      <c r="CH88" s="214"/>
      <c r="CI88" s="214"/>
      <c r="CJ88" s="214"/>
      <c r="CK88" s="214"/>
      <c r="CL88" s="214"/>
      <c r="CM88" s="214"/>
      <c r="CN88" s="214"/>
      <c r="CO88" s="214"/>
    </row>
    <row r="89" spans="2:93" s="77" customFormat="1" x14ac:dyDescent="0.2">
      <c r="B89" s="209"/>
      <c r="C89" s="210"/>
      <c r="V89" s="211"/>
      <c r="Y89" s="214"/>
      <c r="Z89" s="214"/>
      <c r="AA89" s="214"/>
      <c r="AB89" s="214"/>
      <c r="AC89" s="214"/>
      <c r="AD89" s="214"/>
      <c r="AE89" s="214"/>
      <c r="AF89" s="214"/>
      <c r="AG89" s="214"/>
      <c r="AH89" s="214"/>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4"/>
      <c r="BQ89" s="214"/>
      <c r="BR89" s="214"/>
      <c r="BS89" s="214"/>
      <c r="BT89" s="214"/>
      <c r="BU89" s="214"/>
      <c r="BV89" s="214"/>
      <c r="BW89" s="214"/>
      <c r="BX89" s="214"/>
      <c r="BY89" s="214"/>
      <c r="BZ89" s="214"/>
      <c r="CA89" s="214"/>
      <c r="CB89" s="214"/>
      <c r="CC89" s="214"/>
      <c r="CD89" s="214"/>
      <c r="CE89" s="214"/>
      <c r="CF89" s="214"/>
      <c r="CG89" s="214"/>
      <c r="CH89" s="214"/>
      <c r="CI89" s="214"/>
      <c r="CJ89" s="214"/>
      <c r="CK89" s="214"/>
      <c r="CL89" s="214"/>
      <c r="CM89" s="214"/>
      <c r="CN89" s="214"/>
      <c r="CO89" s="214"/>
    </row>
    <row r="90" spans="2:93" s="77" customFormat="1" x14ac:dyDescent="0.2">
      <c r="B90" s="209"/>
      <c r="C90" s="210"/>
      <c r="V90" s="211"/>
      <c r="Y90" s="214"/>
      <c r="Z90" s="214"/>
      <c r="AA90" s="214"/>
      <c r="AB90" s="214"/>
      <c r="AC90" s="214"/>
      <c r="AD90" s="214"/>
      <c r="AE90" s="214"/>
      <c r="AF90" s="214"/>
      <c r="AG90" s="214"/>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c r="BI90" s="214"/>
      <c r="BJ90" s="214"/>
      <c r="BK90" s="214"/>
      <c r="BL90" s="214"/>
      <c r="BM90" s="214"/>
      <c r="BN90" s="214"/>
      <c r="BO90" s="214"/>
      <c r="BP90" s="214"/>
      <c r="BQ90" s="214"/>
      <c r="BR90" s="214"/>
      <c r="BS90" s="214"/>
      <c r="BT90" s="214"/>
      <c r="BU90" s="214"/>
      <c r="BV90" s="214"/>
      <c r="BW90" s="214"/>
      <c r="BX90" s="214"/>
      <c r="BY90" s="214"/>
      <c r="BZ90" s="214"/>
      <c r="CA90" s="214"/>
      <c r="CB90" s="214"/>
      <c r="CC90" s="214"/>
      <c r="CD90" s="214"/>
      <c r="CE90" s="214"/>
      <c r="CF90" s="214"/>
      <c r="CG90" s="214"/>
      <c r="CH90" s="214"/>
      <c r="CI90" s="214"/>
      <c r="CJ90" s="214"/>
      <c r="CK90" s="214"/>
      <c r="CL90" s="214"/>
      <c r="CM90" s="214"/>
      <c r="CN90" s="214"/>
      <c r="CO90" s="214"/>
    </row>
    <row r="91" spans="2:93" s="77" customFormat="1" x14ac:dyDescent="0.2">
      <c r="B91" s="209"/>
      <c r="C91" s="210"/>
      <c r="V91" s="211"/>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row>
    <row r="92" spans="2:93" s="77" customFormat="1" x14ac:dyDescent="0.2">
      <c r="B92" s="209"/>
      <c r="C92" s="210"/>
      <c r="V92" s="211"/>
      <c r="Y92" s="214"/>
      <c r="Z92" s="214"/>
      <c r="AA92" s="214"/>
      <c r="AB92" s="214"/>
      <c r="AC92" s="214"/>
      <c r="AD92" s="214"/>
      <c r="AE92" s="214"/>
      <c r="AF92" s="214"/>
      <c r="AG92" s="214"/>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c r="BI92" s="214"/>
      <c r="BJ92" s="214"/>
      <c r="BK92" s="214"/>
      <c r="BL92" s="214"/>
      <c r="BM92" s="214"/>
      <c r="BN92" s="214"/>
      <c r="BO92" s="214"/>
      <c r="BP92" s="214"/>
      <c r="BQ92" s="214"/>
      <c r="BR92" s="214"/>
      <c r="BS92" s="214"/>
      <c r="BT92" s="214"/>
      <c r="BU92" s="214"/>
      <c r="BV92" s="214"/>
      <c r="BW92" s="214"/>
      <c r="BX92" s="214"/>
      <c r="BY92" s="214"/>
      <c r="BZ92" s="214"/>
      <c r="CA92" s="214"/>
      <c r="CB92" s="214"/>
      <c r="CC92" s="214"/>
      <c r="CD92" s="214"/>
      <c r="CE92" s="214"/>
      <c r="CF92" s="214"/>
      <c r="CG92" s="214"/>
      <c r="CH92" s="214"/>
      <c r="CI92" s="214"/>
      <c r="CJ92" s="214"/>
      <c r="CK92" s="214"/>
      <c r="CL92" s="214"/>
      <c r="CM92" s="214"/>
      <c r="CN92" s="214"/>
      <c r="CO92" s="214"/>
    </row>
    <row r="93" spans="2:93" s="77" customFormat="1" x14ac:dyDescent="0.2">
      <c r="B93" s="209"/>
      <c r="C93" s="210"/>
      <c r="V93" s="211"/>
      <c r="Y93" s="214"/>
      <c r="Z93" s="214"/>
      <c r="AA93" s="214"/>
      <c r="AB93" s="214"/>
      <c r="AC93" s="214"/>
      <c r="AD93" s="214"/>
      <c r="AE93" s="214"/>
      <c r="AF93" s="214"/>
      <c r="AG93" s="214"/>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c r="BI93" s="214"/>
      <c r="BJ93" s="214"/>
      <c r="BK93" s="214"/>
      <c r="BL93" s="214"/>
      <c r="BM93" s="214"/>
      <c r="BN93" s="214"/>
      <c r="BO93" s="214"/>
      <c r="BP93" s="214"/>
      <c r="BQ93" s="214"/>
      <c r="BR93" s="214"/>
      <c r="BS93" s="214"/>
      <c r="BT93" s="214"/>
      <c r="BU93" s="214"/>
      <c r="BV93" s="214"/>
      <c r="BW93" s="214"/>
      <c r="BX93" s="214"/>
      <c r="BY93" s="214"/>
      <c r="BZ93" s="214"/>
      <c r="CA93" s="214"/>
      <c r="CB93" s="214"/>
      <c r="CC93" s="214"/>
      <c r="CD93" s="214"/>
      <c r="CE93" s="214"/>
      <c r="CF93" s="214"/>
      <c r="CG93" s="214"/>
      <c r="CH93" s="214"/>
      <c r="CI93" s="214"/>
      <c r="CJ93" s="214"/>
      <c r="CK93" s="214"/>
      <c r="CL93" s="214"/>
      <c r="CM93" s="214"/>
      <c r="CN93" s="214"/>
      <c r="CO93" s="214"/>
    </row>
    <row r="94" spans="2:93" s="77" customFormat="1" x14ac:dyDescent="0.2">
      <c r="B94" s="209"/>
      <c r="C94" s="210"/>
      <c r="V94" s="211"/>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4"/>
      <c r="CL94" s="214"/>
      <c r="CM94" s="214"/>
      <c r="CN94" s="214"/>
      <c r="CO94" s="214"/>
    </row>
    <row r="95" spans="2:93" s="77" customFormat="1" x14ac:dyDescent="0.2">
      <c r="B95" s="209"/>
      <c r="C95" s="210"/>
      <c r="V95" s="211"/>
      <c r="Y95" s="214"/>
      <c r="Z95" s="214"/>
      <c r="AA95" s="214"/>
      <c r="AB95" s="214"/>
      <c r="AC95" s="214"/>
      <c r="AD95" s="214"/>
      <c r="AE95" s="214"/>
      <c r="AF95" s="214"/>
      <c r="AG95" s="214"/>
      <c r="AH95" s="214"/>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c r="BI95" s="214"/>
      <c r="BJ95" s="214"/>
      <c r="BK95" s="214"/>
      <c r="BL95" s="214"/>
      <c r="BM95" s="214"/>
      <c r="BN95" s="214"/>
      <c r="BO95" s="214"/>
      <c r="BP95" s="214"/>
      <c r="BQ95" s="214"/>
      <c r="BR95" s="214"/>
      <c r="BS95" s="214"/>
      <c r="BT95" s="214"/>
      <c r="BU95" s="214"/>
      <c r="BV95" s="214"/>
      <c r="BW95" s="214"/>
      <c r="BX95" s="214"/>
      <c r="BY95" s="214"/>
      <c r="BZ95" s="214"/>
      <c r="CA95" s="214"/>
      <c r="CB95" s="214"/>
      <c r="CC95" s="214"/>
      <c r="CD95" s="214"/>
      <c r="CE95" s="214"/>
      <c r="CF95" s="214"/>
      <c r="CG95" s="214"/>
      <c r="CH95" s="214"/>
      <c r="CI95" s="214"/>
      <c r="CJ95" s="214"/>
      <c r="CK95" s="214"/>
      <c r="CL95" s="214"/>
      <c r="CM95" s="214"/>
      <c r="CN95" s="214"/>
      <c r="CO95" s="214"/>
    </row>
    <row r="96" spans="2:93" s="77" customFormat="1" x14ac:dyDescent="0.2">
      <c r="B96" s="209"/>
      <c r="C96" s="210"/>
      <c r="V96" s="211"/>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c r="BT96" s="214"/>
      <c r="BU96" s="214"/>
      <c r="BV96" s="214"/>
      <c r="BW96" s="214"/>
      <c r="BX96" s="214"/>
      <c r="BY96" s="214"/>
      <c r="BZ96" s="214"/>
      <c r="CA96" s="214"/>
      <c r="CB96" s="214"/>
      <c r="CC96" s="214"/>
      <c r="CD96" s="214"/>
      <c r="CE96" s="214"/>
      <c r="CF96" s="214"/>
      <c r="CG96" s="214"/>
      <c r="CH96" s="214"/>
      <c r="CI96" s="214"/>
      <c r="CJ96" s="214"/>
      <c r="CK96" s="214"/>
      <c r="CL96" s="214"/>
      <c r="CM96" s="214"/>
      <c r="CN96" s="214"/>
      <c r="CO96" s="214"/>
    </row>
    <row r="97" spans="2:93" s="77" customFormat="1" x14ac:dyDescent="0.2">
      <c r="B97" s="209"/>
      <c r="C97" s="210"/>
      <c r="V97" s="211"/>
      <c r="Y97" s="214"/>
      <c r="Z97" s="214"/>
      <c r="AA97" s="214"/>
      <c r="AB97" s="214"/>
      <c r="AC97" s="214"/>
      <c r="AD97" s="214"/>
      <c r="AE97" s="214"/>
      <c r="AF97" s="214"/>
      <c r="AG97" s="214"/>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c r="BI97" s="214"/>
      <c r="BJ97" s="214"/>
      <c r="BK97" s="214"/>
      <c r="BL97" s="214"/>
      <c r="BM97" s="214"/>
      <c r="BN97" s="214"/>
      <c r="BO97" s="214"/>
      <c r="BP97" s="214"/>
      <c r="BQ97" s="214"/>
      <c r="BR97" s="214"/>
      <c r="BS97" s="214"/>
      <c r="BT97" s="214"/>
      <c r="BU97" s="214"/>
      <c r="BV97" s="214"/>
      <c r="BW97" s="214"/>
      <c r="BX97" s="214"/>
      <c r="BY97" s="214"/>
      <c r="BZ97" s="214"/>
      <c r="CA97" s="214"/>
      <c r="CB97" s="214"/>
      <c r="CC97" s="214"/>
      <c r="CD97" s="214"/>
      <c r="CE97" s="214"/>
      <c r="CF97" s="214"/>
      <c r="CG97" s="214"/>
      <c r="CH97" s="214"/>
      <c r="CI97" s="214"/>
      <c r="CJ97" s="214"/>
      <c r="CK97" s="214"/>
      <c r="CL97" s="214"/>
      <c r="CM97" s="214"/>
      <c r="CN97" s="214"/>
      <c r="CO97" s="214"/>
    </row>
    <row r="98" spans="2:93" s="77" customFormat="1" x14ac:dyDescent="0.2">
      <c r="B98" s="209"/>
      <c r="C98" s="210"/>
      <c r="V98" s="211"/>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4"/>
      <c r="BL98" s="214"/>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row>
    <row r="99" spans="2:93" s="77" customFormat="1" x14ac:dyDescent="0.2">
      <c r="B99" s="209"/>
      <c r="C99" s="210"/>
      <c r="V99" s="211"/>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4"/>
      <c r="BL99" s="214"/>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4"/>
      <c r="CL99" s="214"/>
      <c r="CM99" s="214"/>
      <c r="CN99" s="214"/>
      <c r="CO99" s="214"/>
    </row>
    <row r="100" spans="2:93" s="77" customFormat="1" x14ac:dyDescent="0.2">
      <c r="B100" s="209"/>
      <c r="C100" s="210"/>
      <c r="V100" s="211"/>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4"/>
      <c r="BL100" s="214"/>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4"/>
      <c r="CO100" s="214"/>
    </row>
    <row r="101" spans="2:93" s="77" customFormat="1" x14ac:dyDescent="0.2">
      <c r="B101" s="209"/>
      <c r="C101" s="210"/>
      <c r="V101" s="211"/>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row>
    <row r="102" spans="2:93" s="77" customFormat="1" x14ac:dyDescent="0.2">
      <c r="B102" s="209"/>
      <c r="C102" s="210"/>
      <c r="V102" s="211"/>
      <c r="Y102" s="214"/>
      <c r="Z102" s="214"/>
      <c r="AA102" s="214"/>
      <c r="AB102" s="214"/>
      <c r="AC102" s="214"/>
      <c r="AD102" s="214"/>
      <c r="AE102" s="214"/>
      <c r="AF102" s="214"/>
      <c r="AG102" s="214"/>
      <c r="AH102" s="214"/>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row>
    <row r="103" spans="2:93" s="77" customFormat="1" x14ac:dyDescent="0.2">
      <c r="B103" s="209"/>
      <c r="C103" s="210"/>
      <c r="V103" s="211"/>
      <c r="Y103" s="214"/>
      <c r="Z103" s="214"/>
      <c r="AA103" s="214"/>
      <c r="AB103" s="214"/>
      <c r="AC103" s="214"/>
      <c r="AD103" s="214"/>
      <c r="AE103" s="214"/>
      <c r="AF103" s="214"/>
      <c r="AG103" s="214"/>
      <c r="AH103" s="214"/>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row>
    <row r="104" spans="2:93" s="77" customFormat="1" x14ac:dyDescent="0.2">
      <c r="B104" s="209"/>
      <c r="C104" s="210"/>
      <c r="V104" s="211"/>
      <c r="Y104" s="214"/>
      <c r="Z104" s="214"/>
      <c r="AA104" s="214"/>
      <c r="AB104" s="214"/>
      <c r="AC104" s="214"/>
      <c r="AD104" s="214"/>
      <c r="AE104" s="214"/>
      <c r="AF104" s="214"/>
      <c r="AG104" s="214"/>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c r="BI104" s="214"/>
      <c r="BJ104" s="214"/>
      <c r="BK104" s="214"/>
      <c r="BL104" s="214"/>
      <c r="BM104" s="214"/>
      <c r="BN104" s="214"/>
      <c r="BO104" s="214"/>
      <c r="BP104" s="214"/>
      <c r="BQ104" s="214"/>
      <c r="BR104" s="214"/>
      <c r="BS104" s="214"/>
      <c r="BT104" s="214"/>
      <c r="BU104" s="214"/>
      <c r="BV104" s="214"/>
      <c r="BW104" s="214"/>
      <c r="BX104" s="214"/>
      <c r="BY104" s="214"/>
      <c r="BZ104" s="214"/>
      <c r="CA104" s="214"/>
      <c r="CB104" s="214"/>
      <c r="CC104" s="214"/>
      <c r="CD104" s="214"/>
      <c r="CE104" s="214"/>
      <c r="CF104" s="214"/>
      <c r="CG104" s="214"/>
      <c r="CH104" s="214"/>
      <c r="CI104" s="214"/>
      <c r="CJ104" s="214"/>
      <c r="CK104" s="214"/>
      <c r="CL104" s="214"/>
      <c r="CM104" s="214"/>
      <c r="CN104" s="214"/>
      <c r="CO104" s="214"/>
    </row>
    <row r="105" spans="2:93" s="77" customFormat="1" x14ac:dyDescent="0.2">
      <c r="B105" s="209"/>
      <c r="C105" s="210"/>
      <c r="V105" s="211"/>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c r="BI105" s="214"/>
      <c r="BJ105" s="214"/>
      <c r="BK105" s="214"/>
      <c r="BL105" s="214"/>
      <c r="BM105" s="214"/>
      <c r="BN105" s="214"/>
      <c r="BO105" s="214"/>
      <c r="BP105" s="214"/>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row>
    <row r="106" spans="2:93" s="77" customFormat="1" x14ac:dyDescent="0.2">
      <c r="B106" s="209"/>
      <c r="C106" s="210"/>
      <c r="V106" s="211"/>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4"/>
      <c r="BP106" s="214"/>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row>
    <row r="107" spans="2:93" s="77" customFormat="1" x14ac:dyDescent="0.2">
      <c r="B107" s="209"/>
      <c r="C107" s="210"/>
      <c r="V107" s="211"/>
      <c r="Y107" s="214"/>
      <c r="Z107" s="214"/>
      <c r="AA107" s="214"/>
      <c r="AB107" s="214"/>
      <c r="AC107" s="214"/>
      <c r="AD107" s="214"/>
      <c r="AE107" s="214"/>
      <c r="AF107" s="214"/>
      <c r="AG107" s="214"/>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c r="BI107" s="214"/>
      <c r="BJ107" s="214"/>
      <c r="BK107" s="214"/>
      <c r="BL107" s="214"/>
      <c r="BM107" s="214"/>
      <c r="BN107" s="214"/>
      <c r="BO107" s="214"/>
      <c r="BP107" s="214"/>
      <c r="BQ107" s="214"/>
      <c r="BR107" s="214"/>
      <c r="BS107" s="214"/>
      <c r="BT107" s="214"/>
      <c r="BU107" s="214"/>
      <c r="BV107" s="214"/>
      <c r="BW107" s="214"/>
      <c r="BX107" s="214"/>
      <c r="BY107" s="214"/>
      <c r="BZ107" s="214"/>
      <c r="CA107" s="214"/>
      <c r="CB107" s="214"/>
      <c r="CC107" s="214"/>
      <c r="CD107" s="214"/>
      <c r="CE107" s="214"/>
      <c r="CF107" s="214"/>
      <c r="CG107" s="214"/>
      <c r="CH107" s="214"/>
      <c r="CI107" s="214"/>
      <c r="CJ107" s="214"/>
      <c r="CK107" s="214"/>
      <c r="CL107" s="214"/>
      <c r="CM107" s="214"/>
      <c r="CN107" s="214"/>
      <c r="CO107" s="214"/>
    </row>
    <row r="108" spans="2:93" s="77" customFormat="1" x14ac:dyDescent="0.2">
      <c r="B108" s="209"/>
      <c r="C108" s="210"/>
      <c r="V108" s="211"/>
      <c r="Y108" s="214"/>
      <c r="Z108" s="214"/>
      <c r="AA108" s="214"/>
      <c r="AB108" s="214"/>
      <c r="AC108" s="214"/>
      <c r="AD108" s="214"/>
      <c r="AE108" s="214"/>
      <c r="AF108" s="214"/>
      <c r="AG108" s="214"/>
      <c r="AH108" s="214"/>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c r="BI108" s="214"/>
      <c r="BJ108" s="214"/>
      <c r="BK108" s="214"/>
      <c r="BL108" s="214"/>
      <c r="BM108" s="214"/>
      <c r="BN108" s="214"/>
      <c r="BO108" s="214"/>
      <c r="BP108" s="214"/>
      <c r="BQ108" s="214"/>
      <c r="BR108" s="214"/>
      <c r="BS108" s="214"/>
      <c r="BT108" s="214"/>
      <c r="BU108" s="214"/>
      <c r="BV108" s="214"/>
      <c r="BW108" s="214"/>
      <c r="BX108" s="214"/>
      <c r="BY108" s="214"/>
      <c r="BZ108" s="214"/>
      <c r="CA108" s="214"/>
      <c r="CB108" s="214"/>
      <c r="CC108" s="214"/>
      <c r="CD108" s="214"/>
      <c r="CE108" s="214"/>
      <c r="CF108" s="214"/>
      <c r="CG108" s="214"/>
      <c r="CH108" s="214"/>
      <c r="CI108" s="214"/>
      <c r="CJ108" s="214"/>
      <c r="CK108" s="214"/>
      <c r="CL108" s="214"/>
      <c r="CM108" s="214"/>
      <c r="CN108" s="214"/>
      <c r="CO108" s="214"/>
    </row>
    <row r="109" spans="2:93" s="77" customFormat="1" x14ac:dyDescent="0.2">
      <c r="B109" s="209"/>
      <c r="C109" s="210"/>
      <c r="V109" s="211"/>
      <c r="Y109" s="214"/>
      <c r="Z109" s="214"/>
      <c r="AA109" s="214"/>
      <c r="AB109" s="214"/>
      <c r="AC109" s="214"/>
      <c r="AD109" s="214"/>
      <c r="AE109" s="214"/>
      <c r="AF109" s="214"/>
      <c r="AG109" s="214"/>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c r="BI109" s="214"/>
      <c r="BJ109" s="214"/>
      <c r="BK109" s="214"/>
      <c r="BL109" s="214"/>
      <c r="BM109" s="214"/>
      <c r="BN109" s="214"/>
      <c r="BO109" s="214"/>
      <c r="BP109" s="214"/>
      <c r="BQ109" s="214"/>
      <c r="BR109" s="214"/>
      <c r="BS109" s="214"/>
      <c r="BT109" s="214"/>
      <c r="BU109" s="214"/>
      <c r="BV109" s="214"/>
      <c r="BW109" s="214"/>
      <c r="BX109" s="214"/>
      <c r="BY109" s="214"/>
      <c r="BZ109" s="214"/>
      <c r="CA109" s="214"/>
      <c r="CB109" s="214"/>
      <c r="CC109" s="214"/>
      <c r="CD109" s="214"/>
      <c r="CE109" s="214"/>
      <c r="CF109" s="214"/>
      <c r="CG109" s="214"/>
      <c r="CH109" s="214"/>
      <c r="CI109" s="214"/>
      <c r="CJ109" s="214"/>
      <c r="CK109" s="214"/>
      <c r="CL109" s="214"/>
      <c r="CM109" s="214"/>
      <c r="CN109" s="214"/>
      <c r="CO109" s="214"/>
    </row>
    <row r="110" spans="2:93" s="77" customFormat="1" x14ac:dyDescent="0.2">
      <c r="B110" s="209"/>
      <c r="C110" s="210"/>
      <c r="V110" s="211"/>
      <c r="Y110" s="214"/>
      <c r="Z110" s="214"/>
      <c r="AA110" s="214"/>
      <c r="AB110" s="214"/>
      <c r="AC110" s="214"/>
      <c r="AD110" s="214"/>
      <c r="AE110" s="214"/>
      <c r="AF110" s="214"/>
      <c r="AG110" s="214"/>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c r="BI110" s="214"/>
      <c r="BJ110" s="214"/>
      <c r="BK110" s="214"/>
      <c r="BL110" s="214"/>
      <c r="BM110" s="214"/>
      <c r="BN110" s="214"/>
      <c r="BO110" s="214"/>
      <c r="BP110" s="214"/>
      <c r="BQ110" s="214"/>
      <c r="BR110" s="214"/>
      <c r="BS110" s="214"/>
      <c r="BT110" s="214"/>
      <c r="BU110" s="214"/>
      <c r="BV110" s="214"/>
      <c r="BW110" s="214"/>
      <c r="BX110" s="214"/>
      <c r="BY110" s="214"/>
      <c r="BZ110" s="214"/>
      <c r="CA110" s="214"/>
      <c r="CB110" s="214"/>
      <c r="CC110" s="214"/>
      <c r="CD110" s="214"/>
      <c r="CE110" s="214"/>
      <c r="CF110" s="214"/>
      <c r="CG110" s="214"/>
      <c r="CH110" s="214"/>
      <c r="CI110" s="214"/>
      <c r="CJ110" s="214"/>
      <c r="CK110" s="214"/>
      <c r="CL110" s="214"/>
      <c r="CM110" s="214"/>
      <c r="CN110" s="214"/>
      <c r="CO110" s="214"/>
    </row>
    <row r="111" spans="2:93" s="77" customFormat="1" x14ac:dyDescent="0.2">
      <c r="B111" s="209"/>
      <c r="C111" s="210"/>
      <c r="V111" s="211"/>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c r="BI111" s="214"/>
      <c r="BJ111" s="214"/>
      <c r="BK111" s="214"/>
      <c r="BL111" s="214"/>
      <c r="BM111" s="214"/>
      <c r="BN111" s="214"/>
      <c r="BO111" s="214"/>
      <c r="BP111" s="214"/>
      <c r="BQ111" s="214"/>
      <c r="BR111" s="214"/>
      <c r="BS111" s="214"/>
      <c r="BT111" s="214"/>
      <c r="BU111" s="214"/>
      <c r="BV111" s="214"/>
      <c r="BW111" s="214"/>
      <c r="BX111" s="214"/>
      <c r="BY111" s="214"/>
      <c r="BZ111" s="214"/>
      <c r="CA111" s="214"/>
      <c r="CB111" s="214"/>
      <c r="CC111" s="214"/>
      <c r="CD111" s="214"/>
      <c r="CE111" s="214"/>
      <c r="CF111" s="214"/>
      <c r="CG111" s="214"/>
      <c r="CH111" s="214"/>
      <c r="CI111" s="214"/>
      <c r="CJ111" s="214"/>
      <c r="CK111" s="214"/>
      <c r="CL111" s="214"/>
      <c r="CM111" s="214"/>
      <c r="CN111" s="214"/>
      <c r="CO111" s="214"/>
    </row>
    <row r="112" spans="2:93" s="77" customFormat="1" x14ac:dyDescent="0.2">
      <c r="B112" s="209"/>
      <c r="C112" s="210"/>
      <c r="V112" s="211"/>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c r="BI112" s="214"/>
      <c r="BJ112" s="214"/>
      <c r="BK112" s="214"/>
      <c r="BL112" s="214"/>
      <c r="BM112" s="214"/>
      <c r="BN112" s="214"/>
      <c r="BO112" s="214"/>
      <c r="BP112" s="214"/>
      <c r="BQ112" s="214"/>
      <c r="BR112" s="214"/>
      <c r="BS112" s="214"/>
      <c r="BT112" s="214"/>
      <c r="BU112" s="214"/>
      <c r="BV112" s="214"/>
      <c r="BW112" s="214"/>
      <c r="BX112" s="214"/>
      <c r="BY112" s="214"/>
      <c r="BZ112" s="214"/>
      <c r="CA112" s="214"/>
      <c r="CB112" s="214"/>
      <c r="CC112" s="214"/>
      <c r="CD112" s="214"/>
      <c r="CE112" s="214"/>
      <c r="CF112" s="214"/>
      <c r="CG112" s="214"/>
      <c r="CH112" s="214"/>
      <c r="CI112" s="214"/>
      <c r="CJ112" s="214"/>
      <c r="CK112" s="214"/>
      <c r="CL112" s="214"/>
      <c r="CM112" s="214"/>
      <c r="CN112" s="214"/>
      <c r="CO112" s="214"/>
    </row>
    <row r="113" spans="1:93" s="77" customFormat="1" x14ac:dyDescent="0.2">
      <c r="B113" s="209"/>
      <c r="C113" s="210"/>
      <c r="V113" s="211"/>
      <c r="Y113" s="214"/>
      <c r="Z113" s="214"/>
      <c r="AA113" s="214"/>
      <c r="AB113" s="214"/>
      <c r="AC113" s="214"/>
      <c r="AD113" s="214"/>
      <c r="AE113" s="214"/>
      <c r="AF113" s="214"/>
      <c r="AG113" s="214"/>
      <c r="AH113" s="214"/>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c r="BI113" s="214"/>
      <c r="BJ113" s="214"/>
      <c r="BK113" s="214"/>
      <c r="BL113" s="214"/>
      <c r="BM113" s="214"/>
      <c r="BN113" s="214"/>
      <c r="BO113" s="214"/>
      <c r="BP113" s="214"/>
      <c r="BQ113" s="214"/>
      <c r="BR113" s="214"/>
      <c r="BS113" s="214"/>
      <c r="BT113" s="214"/>
      <c r="BU113" s="214"/>
      <c r="BV113" s="214"/>
      <c r="BW113" s="214"/>
      <c r="BX113" s="214"/>
      <c r="BY113" s="214"/>
      <c r="BZ113" s="214"/>
      <c r="CA113" s="214"/>
      <c r="CB113" s="214"/>
      <c r="CC113" s="214"/>
      <c r="CD113" s="214"/>
      <c r="CE113" s="214"/>
      <c r="CF113" s="214"/>
      <c r="CG113" s="214"/>
      <c r="CH113" s="214"/>
      <c r="CI113" s="214"/>
      <c r="CJ113" s="214"/>
      <c r="CK113" s="214"/>
      <c r="CL113" s="214"/>
      <c r="CM113" s="214"/>
      <c r="CN113" s="214"/>
      <c r="CO113" s="214"/>
    </row>
    <row r="114" spans="1:93" s="77" customFormat="1" x14ac:dyDescent="0.2">
      <c r="B114" s="209"/>
      <c r="C114" s="210"/>
      <c r="V114" s="211"/>
      <c r="Y114" s="214"/>
      <c r="Z114" s="214"/>
      <c r="AA114" s="214"/>
      <c r="AB114" s="214"/>
      <c r="AC114" s="214"/>
      <c r="AD114" s="214"/>
      <c r="AE114" s="214"/>
      <c r="AF114" s="214"/>
      <c r="AG114" s="214"/>
      <c r="AH114" s="214"/>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c r="BI114" s="214"/>
      <c r="BJ114" s="214"/>
      <c r="BK114" s="214"/>
      <c r="BL114" s="214"/>
      <c r="BM114" s="214"/>
      <c r="BN114" s="214"/>
      <c r="BO114" s="214"/>
      <c r="BP114" s="214"/>
      <c r="BQ114" s="214"/>
      <c r="BR114" s="214"/>
      <c r="BS114" s="214"/>
      <c r="BT114" s="214"/>
      <c r="BU114" s="214"/>
      <c r="BV114" s="214"/>
      <c r="BW114" s="214"/>
      <c r="BX114" s="214"/>
      <c r="BY114" s="214"/>
      <c r="BZ114" s="214"/>
      <c r="CA114" s="214"/>
      <c r="CB114" s="214"/>
      <c r="CC114" s="214"/>
      <c r="CD114" s="214"/>
      <c r="CE114" s="214"/>
      <c r="CF114" s="214"/>
      <c r="CG114" s="214"/>
      <c r="CH114" s="214"/>
      <c r="CI114" s="214"/>
      <c r="CJ114" s="214"/>
      <c r="CK114" s="214"/>
      <c r="CL114" s="214"/>
      <c r="CM114" s="214"/>
      <c r="CN114" s="214"/>
      <c r="CO114" s="214"/>
    </row>
    <row r="115" spans="1:93" s="77" customFormat="1" x14ac:dyDescent="0.2">
      <c r="B115" s="209"/>
      <c r="C115" s="210"/>
      <c r="V115" s="211"/>
      <c r="Y115" s="214"/>
      <c r="Z115" s="214"/>
      <c r="AA115" s="214"/>
      <c r="AB115" s="214"/>
      <c r="AC115" s="214"/>
      <c r="AD115" s="214"/>
      <c r="AE115" s="214"/>
      <c r="AF115" s="214"/>
      <c r="AG115" s="214"/>
      <c r="AH115" s="214"/>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c r="BI115" s="214"/>
      <c r="BJ115" s="214"/>
      <c r="BK115" s="214"/>
      <c r="BL115" s="214"/>
      <c r="BM115" s="214"/>
      <c r="BN115" s="214"/>
      <c r="BO115" s="214"/>
      <c r="BP115" s="214"/>
      <c r="BQ115" s="214"/>
      <c r="BR115" s="214"/>
      <c r="BS115" s="214"/>
      <c r="BT115" s="214"/>
      <c r="BU115" s="214"/>
      <c r="BV115" s="214"/>
      <c r="BW115" s="214"/>
      <c r="BX115" s="214"/>
      <c r="BY115" s="214"/>
      <c r="BZ115" s="214"/>
      <c r="CA115" s="214"/>
      <c r="CB115" s="214"/>
      <c r="CC115" s="214"/>
      <c r="CD115" s="214"/>
      <c r="CE115" s="214"/>
      <c r="CF115" s="214"/>
      <c r="CG115" s="214"/>
      <c r="CH115" s="214"/>
      <c r="CI115" s="214"/>
      <c r="CJ115" s="214"/>
      <c r="CK115" s="214"/>
      <c r="CL115" s="214"/>
      <c r="CM115" s="214"/>
      <c r="CN115" s="214"/>
      <c r="CO115" s="214"/>
    </row>
    <row r="116" spans="1:93" s="77" customFormat="1" x14ac:dyDescent="0.2">
      <c r="B116" s="209"/>
      <c r="C116" s="210"/>
      <c r="V116" s="211"/>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c r="BI116" s="214"/>
      <c r="BJ116" s="214"/>
      <c r="BK116" s="214"/>
      <c r="BL116" s="214"/>
      <c r="BM116" s="214"/>
      <c r="BN116" s="214"/>
      <c r="BO116" s="214"/>
      <c r="BP116" s="214"/>
      <c r="BQ116" s="214"/>
      <c r="BR116" s="214"/>
      <c r="BS116" s="214"/>
      <c r="BT116" s="214"/>
      <c r="BU116" s="214"/>
      <c r="BV116" s="214"/>
      <c r="BW116" s="214"/>
      <c r="BX116" s="214"/>
      <c r="BY116" s="214"/>
      <c r="BZ116" s="214"/>
      <c r="CA116" s="214"/>
      <c r="CB116" s="214"/>
      <c r="CC116" s="214"/>
      <c r="CD116" s="214"/>
      <c r="CE116" s="214"/>
      <c r="CF116" s="214"/>
      <c r="CG116" s="214"/>
      <c r="CH116" s="214"/>
      <c r="CI116" s="214"/>
      <c r="CJ116" s="214"/>
      <c r="CK116" s="214"/>
      <c r="CL116" s="214"/>
      <c r="CM116" s="214"/>
      <c r="CN116" s="214"/>
      <c r="CO116" s="214"/>
    </row>
    <row r="117" spans="1:93" s="77" customFormat="1" x14ac:dyDescent="0.2">
      <c r="B117" s="209"/>
      <c r="C117" s="210"/>
      <c r="V117" s="211"/>
      <c r="Y117" s="214"/>
      <c r="Z117" s="214"/>
      <c r="AA117" s="214"/>
      <c r="AB117" s="214"/>
      <c r="AC117" s="214"/>
      <c r="AD117" s="214"/>
      <c r="AE117" s="214"/>
      <c r="AF117" s="214"/>
      <c r="AG117" s="214"/>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c r="BI117" s="214"/>
      <c r="BJ117" s="214"/>
      <c r="BK117" s="214"/>
      <c r="BL117" s="214"/>
      <c r="BM117" s="214"/>
      <c r="BN117" s="214"/>
      <c r="BO117" s="214"/>
      <c r="BP117" s="214"/>
      <c r="BQ117" s="214"/>
      <c r="BR117" s="214"/>
      <c r="BS117" s="214"/>
      <c r="BT117" s="214"/>
      <c r="BU117" s="214"/>
      <c r="BV117" s="214"/>
      <c r="BW117" s="214"/>
      <c r="BX117" s="214"/>
      <c r="BY117" s="214"/>
      <c r="BZ117" s="214"/>
      <c r="CA117" s="214"/>
      <c r="CB117" s="214"/>
      <c r="CC117" s="214"/>
      <c r="CD117" s="214"/>
      <c r="CE117" s="214"/>
      <c r="CF117" s="214"/>
      <c r="CG117" s="214"/>
      <c r="CH117" s="214"/>
      <c r="CI117" s="214"/>
      <c r="CJ117" s="214"/>
      <c r="CK117" s="214"/>
      <c r="CL117" s="214"/>
      <c r="CM117" s="214"/>
      <c r="CN117" s="214"/>
      <c r="CO117" s="214"/>
    </row>
    <row r="118" spans="1:93" s="77" customFormat="1" x14ac:dyDescent="0.2">
      <c r="B118" s="209"/>
      <c r="C118" s="210"/>
      <c r="V118" s="211"/>
      <c r="Y118" s="214"/>
      <c r="Z118" s="214"/>
      <c r="AA118" s="214"/>
      <c r="AB118" s="214"/>
      <c r="AC118" s="214"/>
      <c r="AD118" s="214"/>
      <c r="AE118" s="214"/>
      <c r="AF118" s="214"/>
      <c r="AG118" s="214"/>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c r="BI118" s="214"/>
      <c r="BJ118" s="214"/>
      <c r="BK118" s="214"/>
      <c r="BL118" s="214"/>
      <c r="BM118" s="214"/>
      <c r="BN118" s="214"/>
      <c r="BO118" s="214"/>
      <c r="BP118" s="214"/>
      <c r="BQ118" s="214"/>
      <c r="BR118" s="214"/>
      <c r="BS118" s="214"/>
      <c r="BT118" s="214"/>
      <c r="BU118" s="214"/>
      <c r="BV118" s="214"/>
      <c r="BW118" s="214"/>
      <c r="BX118" s="214"/>
      <c r="BY118" s="214"/>
      <c r="BZ118" s="214"/>
      <c r="CA118" s="214"/>
      <c r="CB118" s="214"/>
      <c r="CC118" s="214"/>
      <c r="CD118" s="214"/>
      <c r="CE118" s="214"/>
      <c r="CF118" s="214"/>
      <c r="CG118" s="214"/>
      <c r="CH118" s="214"/>
      <c r="CI118" s="214"/>
      <c r="CJ118" s="214"/>
      <c r="CK118" s="214"/>
      <c r="CL118" s="214"/>
      <c r="CM118" s="214"/>
      <c r="CN118" s="214"/>
      <c r="CO118" s="214"/>
    </row>
    <row r="119" spans="1:93" s="77" customFormat="1" x14ac:dyDescent="0.2">
      <c r="B119" s="209"/>
      <c r="C119" s="210"/>
      <c r="V119" s="211"/>
      <c r="Y119" s="214"/>
      <c r="Z119" s="214"/>
      <c r="AA119" s="214"/>
      <c r="AB119" s="214"/>
      <c r="AC119" s="214"/>
      <c r="AD119" s="214"/>
      <c r="AE119" s="214"/>
      <c r="AF119" s="214"/>
      <c r="AG119" s="214"/>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c r="BI119" s="214"/>
      <c r="BJ119" s="214"/>
      <c r="BK119" s="214"/>
      <c r="BL119" s="214"/>
      <c r="BM119" s="214"/>
      <c r="BN119" s="214"/>
      <c r="BO119" s="214"/>
      <c r="BP119" s="214"/>
      <c r="BQ119" s="214"/>
      <c r="BR119" s="214"/>
      <c r="BS119" s="214"/>
      <c r="BT119" s="214"/>
      <c r="BU119" s="214"/>
      <c r="BV119" s="214"/>
      <c r="BW119" s="214"/>
      <c r="BX119" s="214"/>
      <c r="BY119" s="214"/>
      <c r="BZ119" s="214"/>
      <c r="CA119" s="214"/>
      <c r="CB119" s="214"/>
      <c r="CC119" s="214"/>
      <c r="CD119" s="214"/>
      <c r="CE119" s="214"/>
      <c r="CF119" s="214"/>
      <c r="CG119" s="214"/>
      <c r="CH119" s="214"/>
      <c r="CI119" s="214"/>
      <c r="CJ119" s="214"/>
      <c r="CK119" s="214"/>
      <c r="CL119" s="214"/>
      <c r="CM119" s="214"/>
      <c r="CN119" s="214"/>
      <c r="CO119" s="214"/>
    </row>
    <row r="120" spans="1:93" s="77" customFormat="1" x14ac:dyDescent="0.2">
      <c r="B120" s="36"/>
      <c r="C120" s="21"/>
      <c r="D120" s="1"/>
      <c r="E120" s="1"/>
      <c r="F120" s="1"/>
      <c r="G120" s="1"/>
      <c r="H120" s="1"/>
      <c r="I120" s="1"/>
      <c r="J120" s="1"/>
      <c r="K120" s="1"/>
      <c r="L120" s="1"/>
      <c r="M120" s="1"/>
      <c r="N120" s="1"/>
      <c r="V120" s="211"/>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c r="BI120" s="214"/>
      <c r="BJ120" s="214"/>
      <c r="BK120" s="214"/>
      <c r="BL120" s="214"/>
      <c r="BM120" s="214"/>
      <c r="BN120" s="214"/>
      <c r="BO120" s="214"/>
      <c r="BP120" s="214"/>
      <c r="BQ120" s="214"/>
      <c r="BR120" s="214"/>
      <c r="BS120" s="214"/>
      <c r="BT120" s="214"/>
      <c r="BU120" s="214"/>
      <c r="BV120" s="214"/>
      <c r="BW120" s="214"/>
      <c r="BX120" s="214"/>
      <c r="BY120" s="214"/>
      <c r="BZ120" s="214"/>
      <c r="CA120" s="214"/>
      <c r="CB120" s="214"/>
      <c r="CC120" s="214"/>
      <c r="CD120" s="214"/>
      <c r="CE120" s="214"/>
      <c r="CF120" s="214"/>
      <c r="CG120" s="214"/>
      <c r="CH120" s="214"/>
      <c r="CI120" s="214"/>
      <c r="CJ120" s="214"/>
      <c r="CK120" s="214"/>
      <c r="CL120" s="214"/>
      <c r="CM120" s="214"/>
      <c r="CN120" s="214"/>
      <c r="CO120" s="214"/>
    </row>
    <row r="121" spans="1:93" s="77" customFormat="1" x14ac:dyDescent="0.2">
      <c r="B121" s="36"/>
      <c r="C121" s="21"/>
      <c r="D121" s="1"/>
      <c r="E121" s="1"/>
      <c r="F121" s="1"/>
      <c r="G121" s="1"/>
      <c r="H121" s="1"/>
      <c r="I121" s="1"/>
      <c r="J121" s="1"/>
      <c r="K121" s="1"/>
      <c r="L121" s="1"/>
      <c r="M121" s="1"/>
      <c r="N121" s="1"/>
      <c r="V121" s="211"/>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214"/>
      <c r="BN121" s="214"/>
      <c r="BO121" s="214"/>
      <c r="BP121" s="214"/>
      <c r="BQ121" s="214"/>
      <c r="BR121" s="214"/>
      <c r="BS121" s="214"/>
      <c r="BT121" s="214"/>
      <c r="BU121" s="214"/>
      <c r="BV121" s="214"/>
      <c r="BW121" s="214"/>
      <c r="BX121" s="214"/>
      <c r="BY121" s="214"/>
      <c r="BZ121" s="214"/>
      <c r="CA121" s="214"/>
      <c r="CB121" s="214"/>
      <c r="CC121" s="214"/>
      <c r="CD121" s="214"/>
      <c r="CE121" s="214"/>
      <c r="CF121" s="214"/>
      <c r="CG121" s="214"/>
      <c r="CH121" s="214"/>
      <c r="CI121" s="214"/>
      <c r="CJ121" s="214"/>
      <c r="CK121" s="214"/>
      <c r="CL121" s="214"/>
      <c r="CM121" s="214"/>
      <c r="CN121" s="214"/>
      <c r="CO121" s="214"/>
    </row>
    <row r="122" spans="1:93" x14ac:dyDescent="0.2">
      <c r="A122" s="1"/>
      <c r="B122" s="36"/>
    </row>
    <row r="123" spans="1:93" x14ac:dyDescent="0.2">
      <c r="A123" s="1"/>
      <c r="B123" s="36"/>
    </row>
    <row r="124" spans="1:93" x14ac:dyDescent="0.2">
      <c r="A124" s="1"/>
      <c r="B124" s="36"/>
    </row>
    <row r="125" spans="1:93" x14ac:dyDescent="0.2">
      <c r="A125" s="1"/>
      <c r="B125" s="36"/>
    </row>
    <row r="126" spans="1:93" x14ac:dyDescent="0.2">
      <c r="A126" s="1"/>
      <c r="B126" s="36"/>
    </row>
    <row r="127" spans="1:93" x14ac:dyDescent="0.2">
      <c r="A127" s="1"/>
      <c r="B127" s="36"/>
    </row>
    <row r="128" spans="1:93" x14ac:dyDescent="0.2">
      <c r="A128" s="1"/>
      <c r="B128" s="36"/>
    </row>
    <row r="129" spans="1:2" x14ac:dyDescent="0.2">
      <c r="A129" s="1"/>
      <c r="B129" s="36"/>
    </row>
    <row r="130" spans="1:2" x14ac:dyDescent="0.2">
      <c r="A130" s="1"/>
      <c r="B130" s="36"/>
    </row>
    <row r="131" spans="1:2" x14ac:dyDescent="0.2">
      <c r="A131" s="1"/>
      <c r="B131" s="36"/>
    </row>
    <row r="132" spans="1:2" x14ac:dyDescent="0.2">
      <c r="A132" s="1"/>
      <c r="B132" s="36"/>
    </row>
    <row r="133" spans="1:2" x14ac:dyDescent="0.2">
      <c r="A133" s="1"/>
      <c r="B133" s="36"/>
    </row>
    <row r="134" spans="1:2" x14ac:dyDescent="0.2">
      <c r="A134" s="1"/>
      <c r="B134" s="36"/>
    </row>
    <row r="135" spans="1:2" x14ac:dyDescent="0.2">
      <c r="A135" s="1"/>
      <c r="B135" s="36"/>
    </row>
    <row r="136" spans="1:2" x14ac:dyDescent="0.2">
      <c r="A136" s="1"/>
      <c r="B136" s="36"/>
    </row>
    <row r="137" spans="1:2" x14ac:dyDescent="0.2">
      <c r="A137" s="1"/>
      <c r="B137" s="36"/>
    </row>
    <row r="138" spans="1:2" x14ac:dyDescent="0.2">
      <c r="A138" s="1"/>
      <c r="B138" s="36"/>
    </row>
    <row r="139" spans="1:2" x14ac:dyDescent="0.2">
      <c r="A139" s="1"/>
      <c r="B139" s="36"/>
    </row>
    <row r="140" spans="1:2" x14ac:dyDescent="0.2">
      <c r="A140" s="1"/>
      <c r="B140" s="36"/>
    </row>
    <row r="141" spans="1:2" x14ac:dyDescent="0.2">
      <c r="A141" s="1"/>
      <c r="B141" s="36"/>
    </row>
    <row r="142" spans="1:2" x14ac:dyDescent="0.2">
      <c r="A142" s="1"/>
      <c r="B142" s="36"/>
    </row>
    <row r="143" spans="1:2" x14ac:dyDescent="0.2">
      <c r="A143" s="1"/>
      <c r="B143" s="36"/>
    </row>
    <row r="144" spans="1:2" x14ac:dyDescent="0.2">
      <c r="A144" s="1"/>
      <c r="B144" s="36"/>
    </row>
    <row r="145" spans="1:2" x14ac:dyDescent="0.2">
      <c r="A145" s="1"/>
      <c r="B145" s="36"/>
    </row>
    <row r="146" spans="1:2" x14ac:dyDescent="0.2">
      <c r="A146" s="1"/>
      <c r="B146" s="36"/>
    </row>
    <row r="147" spans="1:2" x14ac:dyDescent="0.2">
      <c r="A147" s="1"/>
      <c r="B147" s="36"/>
    </row>
    <row r="148" spans="1:2" x14ac:dyDescent="0.2">
      <c r="A148" s="1"/>
      <c r="B148" s="36"/>
    </row>
    <row r="149" spans="1:2" x14ac:dyDescent="0.2">
      <c r="A149" s="1"/>
      <c r="B149" s="36"/>
    </row>
    <row r="150" spans="1:2" x14ac:dyDescent="0.2">
      <c r="A150" s="1"/>
      <c r="B150" s="36"/>
    </row>
    <row r="151" spans="1:2" x14ac:dyDescent="0.2">
      <c r="A151" s="1"/>
      <c r="B151" s="36"/>
    </row>
    <row r="152" spans="1:2" x14ac:dyDescent="0.2">
      <c r="A152" s="1"/>
      <c r="B152" s="36"/>
    </row>
    <row r="153" spans="1:2" x14ac:dyDescent="0.2">
      <c r="A153" s="1"/>
      <c r="B153" s="36"/>
    </row>
    <row r="154" spans="1:2" x14ac:dyDescent="0.2">
      <c r="A154" s="1"/>
      <c r="B154" s="36"/>
    </row>
    <row r="155" spans="1:2" x14ac:dyDescent="0.2">
      <c r="A155" s="1"/>
      <c r="B155" s="36"/>
    </row>
    <row r="156" spans="1:2" x14ac:dyDescent="0.2">
      <c r="A156" s="1"/>
      <c r="B156" s="36"/>
    </row>
    <row r="157" spans="1:2" x14ac:dyDescent="0.2">
      <c r="A157" s="1"/>
      <c r="B157" s="36"/>
    </row>
    <row r="158" spans="1:2" x14ac:dyDescent="0.2">
      <c r="A158" s="1"/>
      <c r="B158" s="36"/>
    </row>
    <row r="159" spans="1:2" x14ac:dyDescent="0.2">
      <c r="A159" s="1"/>
      <c r="B159" s="36"/>
    </row>
    <row r="160" spans="1:2" x14ac:dyDescent="0.2">
      <c r="A160" s="1"/>
      <c r="B160" s="36"/>
    </row>
    <row r="161" spans="1:2" x14ac:dyDescent="0.2">
      <c r="A161" s="1"/>
      <c r="B161" s="36"/>
    </row>
    <row r="162" spans="1:2" x14ac:dyDescent="0.2">
      <c r="A162" s="1"/>
      <c r="B162" s="36"/>
    </row>
    <row r="163" spans="1:2" x14ac:dyDescent="0.2">
      <c r="A163" s="1"/>
      <c r="B163" s="36"/>
    </row>
    <row r="164" spans="1:2" x14ac:dyDescent="0.2">
      <c r="A164" s="1"/>
      <c r="B164" s="36"/>
    </row>
    <row r="165" spans="1:2" x14ac:dyDescent="0.2">
      <c r="A165" s="1"/>
      <c r="B165" s="36"/>
    </row>
    <row r="166" spans="1:2" x14ac:dyDescent="0.2">
      <c r="A166" s="1"/>
      <c r="B166" s="36"/>
    </row>
    <row r="167" spans="1:2" x14ac:dyDescent="0.2">
      <c r="A167" s="1"/>
      <c r="B167" s="36"/>
    </row>
    <row r="168" spans="1:2" x14ac:dyDescent="0.2">
      <c r="A168" s="1"/>
      <c r="B168" s="36"/>
    </row>
    <row r="169" spans="1:2" x14ac:dyDescent="0.2">
      <c r="A169" s="1"/>
      <c r="B169" s="36"/>
    </row>
    <row r="170" spans="1:2" x14ac:dyDescent="0.2">
      <c r="A170" s="1"/>
      <c r="B170" s="36"/>
    </row>
    <row r="171" spans="1:2" x14ac:dyDescent="0.2">
      <c r="A171" s="1"/>
      <c r="B171" s="36"/>
    </row>
    <row r="172" spans="1:2" x14ac:dyDescent="0.2">
      <c r="A172" s="1"/>
      <c r="B172" s="36"/>
    </row>
    <row r="173" spans="1:2" x14ac:dyDescent="0.2">
      <c r="A173" s="1"/>
      <c r="B173" s="36"/>
    </row>
    <row r="174" spans="1:2" x14ac:dyDescent="0.2">
      <c r="A174" s="1"/>
      <c r="B174" s="36"/>
    </row>
    <row r="175" spans="1:2" x14ac:dyDescent="0.2">
      <c r="A175" s="1"/>
      <c r="B175" s="36"/>
    </row>
    <row r="176" spans="1:2" x14ac:dyDescent="0.2">
      <c r="A176" s="1"/>
      <c r="B176" s="36"/>
    </row>
    <row r="177" spans="1:2" x14ac:dyDescent="0.2">
      <c r="A177" s="1"/>
      <c r="B177" s="36"/>
    </row>
    <row r="178" spans="1:2" x14ac:dyDescent="0.2">
      <c r="A178" s="1"/>
      <c r="B178" s="36"/>
    </row>
    <row r="179" spans="1:2" x14ac:dyDescent="0.2">
      <c r="A179" s="1"/>
      <c r="B179" s="36"/>
    </row>
    <row r="180" spans="1:2" x14ac:dyDescent="0.2">
      <c r="A180" s="1"/>
      <c r="B180" s="36"/>
    </row>
    <row r="181" spans="1:2" x14ac:dyDescent="0.2">
      <c r="A181" s="1"/>
      <c r="B181" s="36"/>
    </row>
    <row r="182" spans="1:2" x14ac:dyDescent="0.2">
      <c r="A182" s="1"/>
      <c r="B182" s="36"/>
    </row>
    <row r="183" spans="1:2" x14ac:dyDescent="0.2">
      <c r="A183" s="1"/>
      <c r="B183" s="36"/>
    </row>
    <row r="184" spans="1:2" x14ac:dyDescent="0.2">
      <c r="A184" s="1"/>
      <c r="B184" s="36"/>
    </row>
    <row r="185" spans="1:2" x14ac:dyDescent="0.2">
      <c r="A185" s="1"/>
      <c r="B185" s="36"/>
    </row>
    <row r="186" spans="1:2" x14ac:dyDescent="0.2">
      <c r="A186" s="1"/>
      <c r="B186" s="36"/>
    </row>
    <row r="187" spans="1:2" x14ac:dyDescent="0.2">
      <c r="A187" s="1"/>
    </row>
    <row r="188" spans="1:2" x14ac:dyDescent="0.2">
      <c r="A188" s="1"/>
    </row>
  </sheetData>
  <sheetProtection algorithmName="SHA-512" hashValue="wObB+GU4FSuPZHYsRckL8h4MQgcmw0A6ol96MnXE2mKeKRJndZBahrH2/5rZBCTaKjLLYke48IWmcVv5XjcuWw==" saltValue="WgX22X6j6B3lPxO9DmCtXw==" spinCount="100000" sheet="1" objects="1" scenarios="1"/>
  <dataConsolidate/>
  <mergeCells count="295">
    <mergeCell ref="C32:J32"/>
    <mergeCell ref="K32:M32"/>
    <mergeCell ref="N32:P32"/>
    <mergeCell ref="Q32:S32"/>
    <mergeCell ref="T32:U32"/>
    <mergeCell ref="Q46:S46"/>
    <mergeCell ref="T9:U9"/>
    <mergeCell ref="C54:J54"/>
    <mergeCell ref="C56:J56"/>
    <mergeCell ref="K55:M55"/>
    <mergeCell ref="K56:M56"/>
    <mergeCell ref="Q45:S45"/>
    <mergeCell ref="C37:J37"/>
    <mergeCell ref="K35:M35"/>
    <mergeCell ref="K23:M23"/>
    <mergeCell ref="C13:U13"/>
    <mergeCell ref="T14:U14"/>
    <mergeCell ref="T16:U16"/>
    <mergeCell ref="T21:U21"/>
    <mergeCell ref="C20:U20"/>
    <mergeCell ref="Q14:S14"/>
    <mergeCell ref="T19:U19"/>
    <mergeCell ref="K18:M18"/>
    <mergeCell ref="C18:J18"/>
    <mergeCell ref="T8:U8"/>
    <mergeCell ref="C12:J12"/>
    <mergeCell ref="K12:M12"/>
    <mergeCell ref="N12:P12"/>
    <mergeCell ref="Q12:S12"/>
    <mergeCell ref="T12:U12"/>
    <mergeCell ref="T49:U49"/>
    <mergeCell ref="T46:U46"/>
    <mergeCell ref="C46:J46"/>
    <mergeCell ref="K19:M19"/>
    <mergeCell ref="N19:P19"/>
    <mergeCell ref="C10:J10"/>
    <mergeCell ref="N15:P15"/>
    <mergeCell ref="Q15:S15"/>
    <mergeCell ref="T15:U15"/>
    <mergeCell ref="C19:J19"/>
    <mergeCell ref="K24:M24"/>
    <mergeCell ref="N24:P24"/>
    <mergeCell ref="Q24:S24"/>
    <mergeCell ref="T24:U24"/>
    <mergeCell ref="T40:U40"/>
    <mergeCell ref="Q34:S34"/>
    <mergeCell ref="C42:J42"/>
    <mergeCell ref="T43:U43"/>
    <mergeCell ref="T62:U62"/>
    <mergeCell ref="Q62:S62"/>
    <mergeCell ref="K64:M64"/>
    <mergeCell ref="C62:J62"/>
    <mergeCell ref="C21:J21"/>
    <mergeCell ref="C43:J43"/>
    <mergeCell ref="K14:M14"/>
    <mergeCell ref="C14:J14"/>
    <mergeCell ref="Q47:S47"/>
    <mergeCell ref="T57:U57"/>
    <mergeCell ref="T56:U56"/>
    <mergeCell ref="T50:U50"/>
    <mergeCell ref="T52:U52"/>
    <mergeCell ref="Q53:S53"/>
    <mergeCell ref="T55:U55"/>
    <mergeCell ref="T47:U47"/>
    <mergeCell ref="T48:U48"/>
    <mergeCell ref="N14:P14"/>
    <mergeCell ref="N41:P41"/>
    <mergeCell ref="T41:U41"/>
    <mergeCell ref="C40:J40"/>
    <mergeCell ref="K40:M40"/>
    <mergeCell ref="N40:P40"/>
    <mergeCell ref="Q40:S40"/>
    <mergeCell ref="T60:U60"/>
    <mergeCell ref="T54:U54"/>
    <mergeCell ref="Q49:S49"/>
    <mergeCell ref="C48:J48"/>
    <mergeCell ref="K47:M47"/>
    <mergeCell ref="N52:P52"/>
    <mergeCell ref="C50:J50"/>
    <mergeCell ref="C52:J52"/>
    <mergeCell ref="K52:M52"/>
    <mergeCell ref="T53:U53"/>
    <mergeCell ref="C51:U51"/>
    <mergeCell ref="Q50:S50"/>
    <mergeCell ref="C53:J53"/>
    <mergeCell ref="N53:P53"/>
    <mergeCell ref="K53:M53"/>
    <mergeCell ref="K34:M34"/>
    <mergeCell ref="C35:J35"/>
    <mergeCell ref="K43:M43"/>
    <mergeCell ref="C45:J45"/>
    <mergeCell ref="N48:P48"/>
    <mergeCell ref="N46:P46"/>
    <mergeCell ref="C47:J47"/>
    <mergeCell ref="K44:M44"/>
    <mergeCell ref="N44:P44"/>
    <mergeCell ref="C41:J41"/>
    <mergeCell ref="N37:P37"/>
    <mergeCell ref="C44:J44"/>
    <mergeCell ref="K37:M37"/>
    <mergeCell ref="K39:M39"/>
    <mergeCell ref="C34:J34"/>
    <mergeCell ref="N45:P45"/>
    <mergeCell ref="Q44:S44"/>
    <mergeCell ref="T44:U44"/>
    <mergeCell ref="T38:U38"/>
    <mergeCell ref="K8:M8"/>
    <mergeCell ref="N8:P8"/>
    <mergeCell ref="K5:M5"/>
    <mergeCell ref="Q59:S59"/>
    <mergeCell ref="Q55:S55"/>
    <mergeCell ref="N47:P47"/>
    <mergeCell ref="Q52:S52"/>
    <mergeCell ref="Q48:S48"/>
    <mergeCell ref="N49:P49"/>
    <mergeCell ref="Q41:S41"/>
    <mergeCell ref="N5:P5"/>
    <mergeCell ref="C58:U58"/>
    <mergeCell ref="N56:P56"/>
    <mergeCell ref="N54:P54"/>
    <mergeCell ref="K54:M54"/>
    <mergeCell ref="Q54:S54"/>
    <mergeCell ref="Q56:S56"/>
    <mergeCell ref="N55:P55"/>
    <mergeCell ref="Q7:S7"/>
    <mergeCell ref="Q9:S9"/>
    <mergeCell ref="Q8:S8"/>
    <mergeCell ref="N7:P7"/>
    <mergeCell ref="Q21:S21"/>
    <mergeCell ref="Q18:S18"/>
    <mergeCell ref="K7:M7"/>
    <mergeCell ref="C9:J9"/>
    <mergeCell ref="Q3:S3"/>
    <mergeCell ref="T3:U3"/>
    <mergeCell ref="Q43:S43"/>
    <mergeCell ref="T45:U45"/>
    <mergeCell ref="T39:U39"/>
    <mergeCell ref="T42:U42"/>
    <mergeCell ref="K42:M42"/>
    <mergeCell ref="N42:P42"/>
    <mergeCell ref="N39:P39"/>
    <mergeCell ref="C31:U31"/>
    <mergeCell ref="Q42:S42"/>
    <mergeCell ref="T33:U33"/>
    <mergeCell ref="T36:U36"/>
    <mergeCell ref="T37:U37"/>
    <mergeCell ref="C39:J39"/>
    <mergeCell ref="C33:J33"/>
    <mergeCell ref="K9:M9"/>
    <mergeCell ref="N9:P9"/>
    <mergeCell ref="C11:J11"/>
    <mergeCell ref="C8:J8"/>
    <mergeCell ref="Q39:S39"/>
    <mergeCell ref="Q35:S35"/>
    <mergeCell ref="N3:P3"/>
    <mergeCell ref="K3:M3"/>
    <mergeCell ref="K6:M6"/>
    <mergeCell ref="T17:U17"/>
    <mergeCell ref="T18:U18"/>
    <mergeCell ref="C4:U4"/>
    <mergeCell ref="N26:P26"/>
    <mergeCell ref="N29:P29"/>
    <mergeCell ref="N28:P28"/>
    <mergeCell ref="Q28:S28"/>
    <mergeCell ref="Q26:S26"/>
    <mergeCell ref="K26:M26"/>
    <mergeCell ref="C26:J26"/>
    <mergeCell ref="K28:M28"/>
    <mergeCell ref="C28:J28"/>
    <mergeCell ref="K16:M16"/>
    <mergeCell ref="C16:J16"/>
    <mergeCell ref="T5:U5"/>
    <mergeCell ref="T6:U6"/>
    <mergeCell ref="T7:U7"/>
    <mergeCell ref="T10:U10"/>
    <mergeCell ref="C7:J7"/>
    <mergeCell ref="C36:J36"/>
    <mergeCell ref="K36:M36"/>
    <mergeCell ref="N30:P30"/>
    <mergeCell ref="K29:M29"/>
    <mergeCell ref="C27:J27"/>
    <mergeCell ref="K27:M27"/>
    <mergeCell ref="Q27:S27"/>
    <mergeCell ref="C38:J38"/>
    <mergeCell ref="K38:M38"/>
    <mergeCell ref="N38:P38"/>
    <mergeCell ref="Q38:S38"/>
    <mergeCell ref="N33:P33"/>
    <mergeCell ref="Q29:S29"/>
    <mergeCell ref="Q33:S33"/>
    <mergeCell ref="K10:M10"/>
    <mergeCell ref="C25:U25"/>
    <mergeCell ref="T23:U23"/>
    <mergeCell ref="C23:J23"/>
    <mergeCell ref="N23:P23"/>
    <mergeCell ref="Q16:S16"/>
    <mergeCell ref="Q17:S17"/>
    <mergeCell ref="Q23:S23"/>
    <mergeCell ref="C24:J24"/>
    <mergeCell ref="N10:P10"/>
    <mergeCell ref="Q10:S10"/>
    <mergeCell ref="Q19:S19"/>
    <mergeCell ref="T22:U22"/>
    <mergeCell ref="K21:M21"/>
    <mergeCell ref="N16:P16"/>
    <mergeCell ref="C22:J22"/>
    <mergeCell ref="K22:M22"/>
    <mergeCell ref="N22:P22"/>
    <mergeCell ref="Q22:S22"/>
    <mergeCell ref="N18:P18"/>
    <mergeCell ref="Q11:S11"/>
    <mergeCell ref="T11:U11"/>
    <mergeCell ref="N21:P21"/>
    <mergeCell ref="C15:J15"/>
    <mergeCell ref="K15:M15"/>
    <mergeCell ref="K11:M11"/>
    <mergeCell ref="N11:P11"/>
    <mergeCell ref="N17:P17"/>
    <mergeCell ref="AA2:AB2"/>
    <mergeCell ref="Q6:S6"/>
    <mergeCell ref="N6:P6"/>
    <mergeCell ref="C6:J6"/>
    <mergeCell ref="C17:J17"/>
    <mergeCell ref="Q5:S5"/>
    <mergeCell ref="AA65:AB65"/>
    <mergeCell ref="N35:P35"/>
    <mergeCell ref="N36:P36"/>
    <mergeCell ref="Q37:S37"/>
    <mergeCell ref="Q36:S36"/>
    <mergeCell ref="N43:P43"/>
    <mergeCell ref="T59:U59"/>
    <mergeCell ref="N65:P65"/>
    <mergeCell ref="C65:J65"/>
    <mergeCell ref="B2:U2"/>
    <mergeCell ref="K17:M17"/>
    <mergeCell ref="C5:J5"/>
    <mergeCell ref="K41:M41"/>
    <mergeCell ref="C3:J3"/>
    <mergeCell ref="C30:J30"/>
    <mergeCell ref="K30:M30"/>
    <mergeCell ref="K33:M33"/>
    <mergeCell ref="C29:J29"/>
    <mergeCell ref="AA68:AB68"/>
    <mergeCell ref="C68:N68"/>
    <mergeCell ref="K65:M65"/>
    <mergeCell ref="Q65:S65"/>
    <mergeCell ref="T65:U65"/>
    <mergeCell ref="K59:M59"/>
    <mergeCell ref="C59:J59"/>
    <mergeCell ref="N60:P60"/>
    <mergeCell ref="C57:J57"/>
    <mergeCell ref="N57:P57"/>
    <mergeCell ref="Q57:S57"/>
    <mergeCell ref="K57:M57"/>
    <mergeCell ref="Q60:S60"/>
    <mergeCell ref="C60:J60"/>
    <mergeCell ref="T64:U64"/>
    <mergeCell ref="C63:U63"/>
    <mergeCell ref="Q64:S64"/>
    <mergeCell ref="N61:P61"/>
    <mergeCell ref="Q61:S61"/>
    <mergeCell ref="C61:J61"/>
    <mergeCell ref="C64:J64"/>
    <mergeCell ref="N64:P64"/>
    <mergeCell ref="N62:P62"/>
    <mergeCell ref="T61:U61"/>
    <mergeCell ref="C75:N75"/>
    <mergeCell ref="C69:N69"/>
    <mergeCell ref="C70:N70"/>
    <mergeCell ref="C71:N71"/>
    <mergeCell ref="C72:N72"/>
    <mergeCell ref="C73:N73"/>
    <mergeCell ref="C74:N74"/>
    <mergeCell ref="K45:M45"/>
    <mergeCell ref="K46:M46"/>
    <mergeCell ref="K50:M50"/>
    <mergeCell ref="K49:M49"/>
    <mergeCell ref="K48:M48"/>
    <mergeCell ref="N50:P50"/>
    <mergeCell ref="N59:P59"/>
    <mergeCell ref="K61:M61"/>
    <mergeCell ref="C49:J49"/>
    <mergeCell ref="K62:M62"/>
    <mergeCell ref="K60:M60"/>
    <mergeCell ref="C55:J55"/>
    <mergeCell ref="T28:U28"/>
    <mergeCell ref="T26:U26"/>
    <mergeCell ref="T29:U29"/>
    <mergeCell ref="Q30:S30"/>
    <mergeCell ref="N34:P34"/>
    <mergeCell ref="T30:U30"/>
    <mergeCell ref="N27:P27"/>
    <mergeCell ref="T27:U27"/>
    <mergeCell ref="T35:U35"/>
    <mergeCell ref="T34:U34"/>
  </mergeCells>
  <phoneticPr fontId="0" type="noConversion"/>
  <conditionalFormatting sqref="B71">
    <cfRule type="expression" dxfId="382" priority="113" stopIfTrue="1">
      <formula>D71&gt;0</formula>
    </cfRule>
  </conditionalFormatting>
  <conditionalFormatting sqref="B73">
    <cfRule type="cellIs" dxfId="381" priority="114" stopIfTrue="1" operator="greaterThan">
      <formula>C73</formula>
    </cfRule>
    <cfRule type="cellIs" dxfId="380" priority="115" stopIfTrue="1" operator="lessThan">
      <formula>#REF!</formula>
    </cfRule>
  </conditionalFormatting>
  <conditionalFormatting sqref="K14:M14 K26:M26 K59:M62 K16:M18 K21:M21 K28:M30 K42:M43 K52:M57 K65 K33:M37 K5:M7 K23:M23 K64:M64 K45:M50 K39:M39">
    <cfRule type="cellIs" dxfId="379" priority="116" stopIfTrue="1" operator="lessThan">
      <formula>Q5</formula>
    </cfRule>
    <cfRule type="cellIs" dxfId="378" priority="117" stopIfTrue="1" operator="greaterThan">
      <formula>N5</formula>
    </cfRule>
  </conditionalFormatting>
  <conditionalFormatting sqref="C14:J14 C26:J26 C59:J62 C16:J18 C21:J21 C28:J30 C42:J43 C52:J57 C33:J37 C5:J7 C23:J23 C64:J64 C45:J50 C39:J39">
    <cfRule type="expression" dxfId="377" priority="118" stopIfTrue="1">
      <formula>N5=Q5</formula>
    </cfRule>
  </conditionalFormatting>
  <conditionalFormatting sqref="AA14 AA26 AA59:AA62 AA16:AA18 AA21 AA28:AA30 AA42:AA43 AA52:AA57 AA33:AA37 AA5:AA7 AA23 AA64 AA45:AA50 AA39">
    <cfRule type="expression" dxfId="376" priority="119" stopIfTrue="1">
      <formula>N5=Q5</formula>
    </cfRule>
  </conditionalFormatting>
  <conditionalFormatting sqref="T14:U14 T26:U26 T59:U62 T16:U18 T21:U21 T28:U30 T42:U43 T52:U57 T33:U37 T5:U7 T23:U23 T64:U64 T45:U50 T39:U39">
    <cfRule type="expression" dxfId="375" priority="120" stopIfTrue="1">
      <formula>Q5=0</formula>
    </cfRule>
  </conditionalFormatting>
  <conditionalFormatting sqref="AB52:AB57 AB59:AB62 AB26 AB14 AB64 AB16:AB18 AB21 AB28:AB30 AB42:AB43 AB33:AB37 AB5:AB7 AB23 AB45:AB50 AB39">
    <cfRule type="cellIs" dxfId="374" priority="121" stopIfTrue="1" operator="equal">
      <formula>"a"</formula>
    </cfRule>
    <cfRule type="cellIs" dxfId="373" priority="122" stopIfTrue="1" operator="equal">
      <formula>"s"</formula>
    </cfRule>
  </conditionalFormatting>
  <conditionalFormatting sqref="K9:M9">
    <cfRule type="cellIs" dxfId="372" priority="106" stopIfTrue="1" operator="lessThan">
      <formula>Q9</formula>
    </cfRule>
    <cfRule type="cellIs" dxfId="371" priority="107" stopIfTrue="1" operator="greaterThan">
      <formula>N9</formula>
    </cfRule>
  </conditionalFormatting>
  <conditionalFormatting sqref="C9:J9">
    <cfRule type="expression" dxfId="370" priority="108" stopIfTrue="1">
      <formula>N9=Q9</formula>
    </cfRule>
  </conditionalFormatting>
  <conditionalFormatting sqref="AA9">
    <cfRule type="expression" dxfId="369" priority="109" stopIfTrue="1">
      <formula>N9=Q9</formula>
    </cfRule>
  </conditionalFormatting>
  <conditionalFormatting sqref="T9:U9">
    <cfRule type="expression" dxfId="368" priority="110" stopIfTrue="1">
      <formula>Q9=0</formula>
    </cfRule>
  </conditionalFormatting>
  <conditionalFormatting sqref="AB9">
    <cfRule type="cellIs" dxfId="367" priority="111" stopIfTrue="1" operator="equal">
      <formula>"a"</formula>
    </cfRule>
    <cfRule type="cellIs" dxfId="366" priority="112" stopIfTrue="1" operator="equal">
      <formula>"s"</formula>
    </cfRule>
  </conditionalFormatting>
  <conditionalFormatting sqref="K11:M11">
    <cfRule type="cellIs" dxfId="365" priority="99" stopIfTrue="1" operator="lessThan">
      <formula>Q11</formula>
    </cfRule>
    <cfRule type="cellIs" dxfId="364" priority="100" stopIfTrue="1" operator="greaterThan">
      <formula>N11</formula>
    </cfRule>
  </conditionalFormatting>
  <conditionalFormatting sqref="C11:J11">
    <cfRule type="expression" dxfId="363" priority="101" stopIfTrue="1">
      <formula>N11=Q11</formula>
    </cfRule>
  </conditionalFormatting>
  <conditionalFormatting sqref="AA11">
    <cfRule type="expression" dxfId="362" priority="102" stopIfTrue="1">
      <formula>N11=Q11</formula>
    </cfRule>
  </conditionalFormatting>
  <conditionalFormatting sqref="T11:U11">
    <cfRule type="expression" dxfId="361" priority="103" stopIfTrue="1">
      <formula>Q11=0</formula>
    </cfRule>
  </conditionalFormatting>
  <conditionalFormatting sqref="AB11">
    <cfRule type="cellIs" dxfId="360" priority="104" stopIfTrue="1" operator="equal">
      <formula>"a"</formula>
    </cfRule>
    <cfRule type="cellIs" dxfId="359" priority="105" stopIfTrue="1" operator="equal">
      <formula>"s"</formula>
    </cfRule>
  </conditionalFormatting>
  <conditionalFormatting sqref="K15:M15">
    <cfRule type="cellIs" dxfId="358" priority="85" stopIfTrue="1" operator="lessThan">
      <formula>Q15</formula>
    </cfRule>
    <cfRule type="cellIs" dxfId="357" priority="86" stopIfTrue="1" operator="greaterThan">
      <formula>N15</formula>
    </cfRule>
  </conditionalFormatting>
  <conditionalFormatting sqref="C15:J15">
    <cfRule type="expression" dxfId="356" priority="87" stopIfTrue="1">
      <formula>N15=Q15</formula>
    </cfRule>
  </conditionalFormatting>
  <conditionalFormatting sqref="AA15">
    <cfRule type="expression" dxfId="355" priority="88" stopIfTrue="1">
      <formula>N15=Q15</formula>
    </cfRule>
  </conditionalFormatting>
  <conditionalFormatting sqref="T15:U15">
    <cfRule type="expression" dxfId="354" priority="89" stopIfTrue="1">
      <formula>Q15=0</formula>
    </cfRule>
  </conditionalFormatting>
  <conditionalFormatting sqref="AB15">
    <cfRule type="cellIs" dxfId="353" priority="90" stopIfTrue="1" operator="equal">
      <formula>"a"</formula>
    </cfRule>
    <cfRule type="cellIs" dxfId="352" priority="91" stopIfTrue="1" operator="equal">
      <formula>"s"</formula>
    </cfRule>
  </conditionalFormatting>
  <conditionalFormatting sqref="K24:M24">
    <cfRule type="cellIs" dxfId="351" priority="78" stopIfTrue="1" operator="lessThan">
      <formula>Q24</formula>
    </cfRule>
    <cfRule type="cellIs" dxfId="350" priority="79" stopIfTrue="1" operator="greaterThan">
      <formula>N24</formula>
    </cfRule>
  </conditionalFormatting>
  <conditionalFormatting sqref="C24:J24">
    <cfRule type="expression" dxfId="349" priority="80" stopIfTrue="1">
      <formula>N24=Q24</formula>
    </cfRule>
  </conditionalFormatting>
  <conditionalFormatting sqref="AA24">
    <cfRule type="expression" dxfId="348" priority="81" stopIfTrue="1">
      <formula>N24=Q24</formula>
    </cfRule>
  </conditionalFormatting>
  <conditionalFormatting sqref="T24:U24">
    <cfRule type="expression" dxfId="347" priority="82" stopIfTrue="1">
      <formula>Q24=0</formula>
    </cfRule>
  </conditionalFormatting>
  <conditionalFormatting sqref="AB24">
    <cfRule type="cellIs" dxfId="346" priority="83" stopIfTrue="1" operator="equal">
      <formula>"a"</formula>
    </cfRule>
    <cfRule type="cellIs" dxfId="345" priority="84" stopIfTrue="1" operator="equal">
      <formula>"s"</formula>
    </cfRule>
  </conditionalFormatting>
  <conditionalFormatting sqref="K40:M40">
    <cfRule type="cellIs" dxfId="344" priority="71" stopIfTrue="1" operator="lessThan">
      <formula>Q40</formula>
    </cfRule>
    <cfRule type="cellIs" dxfId="343" priority="72" stopIfTrue="1" operator="greaterThan">
      <formula>N40</formula>
    </cfRule>
  </conditionalFormatting>
  <conditionalFormatting sqref="C40:J40">
    <cfRule type="expression" dxfId="342" priority="73" stopIfTrue="1">
      <formula>N40=Q40</formula>
    </cfRule>
  </conditionalFormatting>
  <conditionalFormatting sqref="AA40">
    <cfRule type="expression" dxfId="341" priority="74" stopIfTrue="1">
      <formula>N40=Q40</formula>
    </cfRule>
  </conditionalFormatting>
  <conditionalFormatting sqref="T40:U40">
    <cfRule type="expression" dxfId="340" priority="75" stopIfTrue="1">
      <formula>Q40=0</formula>
    </cfRule>
  </conditionalFormatting>
  <conditionalFormatting sqref="AB40">
    <cfRule type="cellIs" dxfId="339" priority="76" stopIfTrue="1" operator="equal">
      <formula>"a"</formula>
    </cfRule>
    <cfRule type="cellIs" dxfId="338" priority="77" stopIfTrue="1" operator="equal">
      <formula>"s"</formula>
    </cfRule>
  </conditionalFormatting>
  <conditionalFormatting sqref="K41:M41">
    <cfRule type="cellIs" dxfId="337" priority="64" stopIfTrue="1" operator="lessThan">
      <formula>Q41</formula>
    </cfRule>
    <cfRule type="cellIs" dxfId="336" priority="65" stopIfTrue="1" operator="greaterThan">
      <formula>N41</formula>
    </cfRule>
  </conditionalFormatting>
  <conditionalFormatting sqref="C41:J41">
    <cfRule type="expression" dxfId="335" priority="66" stopIfTrue="1">
      <formula>N41=Q41</formula>
    </cfRule>
  </conditionalFormatting>
  <conditionalFormatting sqref="AA41">
    <cfRule type="expression" dxfId="334" priority="67" stopIfTrue="1">
      <formula>N41=Q41</formula>
    </cfRule>
  </conditionalFormatting>
  <conditionalFormatting sqref="T41:U41">
    <cfRule type="expression" dxfId="333" priority="68" stopIfTrue="1">
      <formula>Q41=0</formula>
    </cfRule>
  </conditionalFormatting>
  <conditionalFormatting sqref="AB41">
    <cfRule type="cellIs" dxfId="332" priority="69" stopIfTrue="1" operator="equal">
      <formula>"a"</formula>
    </cfRule>
    <cfRule type="cellIs" dxfId="331" priority="70" stopIfTrue="1" operator="equal">
      <formula>"s"</formula>
    </cfRule>
  </conditionalFormatting>
  <conditionalFormatting sqref="K19:M19">
    <cfRule type="cellIs" dxfId="330" priority="57" stopIfTrue="1" operator="lessThan">
      <formula>Q19</formula>
    </cfRule>
    <cfRule type="cellIs" dxfId="329" priority="58" stopIfTrue="1" operator="greaterThan">
      <formula>N19</formula>
    </cfRule>
  </conditionalFormatting>
  <conditionalFormatting sqref="C19:J19">
    <cfRule type="expression" dxfId="328" priority="59" stopIfTrue="1">
      <formula>N19=Q19</formula>
    </cfRule>
  </conditionalFormatting>
  <conditionalFormatting sqref="AA19">
    <cfRule type="expression" dxfId="327" priority="60" stopIfTrue="1">
      <formula>N19=Q19</formula>
    </cfRule>
  </conditionalFormatting>
  <conditionalFormatting sqref="T19:U19">
    <cfRule type="expression" dxfId="326" priority="61" stopIfTrue="1">
      <formula>Q19=0</formula>
    </cfRule>
  </conditionalFormatting>
  <conditionalFormatting sqref="AB19">
    <cfRule type="cellIs" dxfId="325" priority="62" stopIfTrue="1" operator="equal">
      <formula>"a"</formula>
    </cfRule>
    <cfRule type="cellIs" dxfId="324" priority="63" stopIfTrue="1" operator="equal">
      <formula>"s"</formula>
    </cfRule>
  </conditionalFormatting>
  <conditionalFormatting sqref="K27:M27">
    <cfRule type="cellIs" dxfId="323" priority="50" stopIfTrue="1" operator="lessThan">
      <formula>Q27</formula>
    </cfRule>
    <cfRule type="cellIs" dxfId="322" priority="51" stopIfTrue="1" operator="greaterThan">
      <formula>N27</formula>
    </cfRule>
  </conditionalFormatting>
  <conditionalFormatting sqref="C27:J27">
    <cfRule type="expression" dxfId="321" priority="52" stopIfTrue="1">
      <formula>N27=Q27</formula>
    </cfRule>
  </conditionalFormatting>
  <conditionalFormatting sqref="AA27">
    <cfRule type="expression" dxfId="320" priority="53" stopIfTrue="1">
      <formula>N27=Q27</formula>
    </cfRule>
  </conditionalFormatting>
  <conditionalFormatting sqref="T27:U27">
    <cfRule type="expression" dxfId="319" priority="54" stopIfTrue="1">
      <formula>Q27=0</formula>
    </cfRule>
  </conditionalFormatting>
  <conditionalFormatting sqref="AB27">
    <cfRule type="cellIs" dxfId="318" priority="55" stopIfTrue="1" operator="equal">
      <formula>"a"</formula>
    </cfRule>
    <cfRule type="cellIs" dxfId="317" priority="56" stopIfTrue="1" operator="equal">
      <formula>"s"</formula>
    </cfRule>
  </conditionalFormatting>
  <conditionalFormatting sqref="K10:M10">
    <cfRule type="cellIs" dxfId="316" priority="43" stopIfTrue="1" operator="lessThan">
      <formula>Q10</formula>
    </cfRule>
    <cfRule type="cellIs" dxfId="315" priority="44" stopIfTrue="1" operator="greaterThan">
      <formula>N10</formula>
    </cfRule>
  </conditionalFormatting>
  <conditionalFormatting sqref="C10:J10">
    <cfRule type="expression" dxfId="314" priority="45" stopIfTrue="1">
      <formula>N10=Q10</formula>
    </cfRule>
  </conditionalFormatting>
  <conditionalFormatting sqref="AA10">
    <cfRule type="expression" dxfId="313" priority="46" stopIfTrue="1">
      <formula>N10=Q10</formula>
    </cfRule>
  </conditionalFormatting>
  <conditionalFormatting sqref="T10:U10">
    <cfRule type="expression" dxfId="312" priority="47" stopIfTrue="1">
      <formula>Q10=0</formula>
    </cfRule>
  </conditionalFormatting>
  <conditionalFormatting sqref="AB10">
    <cfRule type="cellIs" dxfId="311" priority="48" stopIfTrue="1" operator="equal">
      <formula>"a"</formula>
    </cfRule>
    <cfRule type="cellIs" dxfId="310" priority="49" stopIfTrue="1" operator="equal">
      <formula>"s"</formula>
    </cfRule>
  </conditionalFormatting>
  <conditionalFormatting sqref="K8:M8">
    <cfRule type="cellIs" dxfId="309" priority="36" stopIfTrue="1" operator="lessThan">
      <formula>Q8</formula>
    </cfRule>
    <cfRule type="cellIs" dxfId="308" priority="37" stopIfTrue="1" operator="greaterThan">
      <formula>N8</formula>
    </cfRule>
  </conditionalFormatting>
  <conditionalFormatting sqref="C8:J8">
    <cfRule type="expression" dxfId="307" priority="38" stopIfTrue="1">
      <formula>N8=Q8</formula>
    </cfRule>
  </conditionalFormatting>
  <conditionalFormatting sqref="AA8">
    <cfRule type="expression" dxfId="306" priority="39" stopIfTrue="1">
      <formula>N8=Q8</formula>
    </cfRule>
  </conditionalFormatting>
  <conditionalFormatting sqref="T8:U8">
    <cfRule type="expression" dxfId="305" priority="40" stopIfTrue="1">
      <formula>Q8=0</formula>
    </cfRule>
  </conditionalFormatting>
  <conditionalFormatting sqref="AB8">
    <cfRule type="cellIs" dxfId="304" priority="41" stopIfTrue="1" operator="equal">
      <formula>"a"</formula>
    </cfRule>
    <cfRule type="cellIs" dxfId="303" priority="42" stopIfTrue="1" operator="equal">
      <formula>"s"</formula>
    </cfRule>
  </conditionalFormatting>
  <conditionalFormatting sqref="K12:M12">
    <cfRule type="cellIs" dxfId="302" priority="29" stopIfTrue="1" operator="lessThan">
      <formula>Q12</formula>
    </cfRule>
    <cfRule type="cellIs" dxfId="301" priority="30" stopIfTrue="1" operator="greaterThan">
      <formula>N12</formula>
    </cfRule>
  </conditionalFormatting>
  <conditionalFormatting sqref="C12:J12">
    <cfRule type="expression" dxfId="300" priority="31" stopIfTrue="1">
      <formula>N12=Q12</formula>
    </cfRule>
  </conditionalFormatting>
  <conditionalFormatting sqref="AA12">
    <cfRule type="expression" dxfId="299" priority="32" stopIfTrue="1">
      <formula>N12=Q12</formula>
    </cfRule>
  </conditionalFormatting>
  <conditionalFormatting sqref="T12:U12">
    <cfRule type="expression" dxfId="298" priority="33" stopIfTrue="1">
      <formula>Q12=0</formula>
    </cfRule>
  </conditionalFormatting>
  <conditionalFormatting sqref="AB12">
    <cfRule type="cellIs" dxfId="297" priority="34" stopIfTrue="1" operator="equal">
      <formula>"a"</formula>
    </cfRule>
    <cfRule type="cellIs" dxfId="296" priority="35" stopIfTrue="1" operator="equal">
      <formula>"s"</formula>
    </cfRule>
  </conditionalFormatting>
  <conditionalFormatting sqref="K22:M22">
    <cfRule type="cellIs" dxfId="295" priority="22" stopIfTrue="1" operator="lessThan">
      <formula>Q22</formula>
    </cfRule>
    <cfRule type="cellIs" dxfId="294" priority="23" stopIfTrue="1" operator="greaterThan">
      <formula>N22</formula>
    </cfRule>
  </conditionalFormatting>
  <conditionalFormatting sqref="C22:J22">
    <cfRule type="expression" dxfId="293" priority="24" stopIfTrue="1">
      <formula>N22=Q22</formula>
    </cfRule>
  </conditionalFormatting>
  <conditionalFormatting sqref="AA22">
    <cfRule type="expression" dxfId="292" priority="25" stopIfTrue="1">
      <formula>N22=Q22</formula>
    </cfRule>
  </conditionalFormatting>
  <conditionalFormatting sqref="T22:U22">
    <cfRule type="expression" dxfId="291" priority="26" stopIfTrue="1">
      <formula>Q22=0</formula>
    </cfRule>
  </conditionalFormatting>
  <conditionalFormatting sqref="AB22">
    <cfRule type="cellIs" dxfId="290" priority="27" stopIfTrue="1" operator="equal">
      <formula>"a"</formula>
    </cfRule>
    <cfRule type="cellIs" dxfId="289" priority="28" stopIfTrue="1" operator="equal">
      <formula>"s"</formula>
    </cfRule>
  </conditionalFormatting>
  <conditionalFormatting sqref="K44:M44">
    <cfRule type="cellIs" dxfId="288" priority="15" stopIfTrue="1" operator="lessThan">
      <formula>Q44</formula>
    </cfRule>
    <cfRule type="cellIs" dxfId="287" priority="16" stopIfTrue="1" operator="greaterThan">
      <formula>N44</formula>
    </cfRule>
  </conditionalFormatting>
  <conditionalFormatting sqref="C44:J44">
    <cfRule type="expression" dxfId="286" priority="17" stopIfTrue="1">
      <formula>N44=Q44</formula>
    </cfRule>
  </conditionalFormatting>
  <conditionalFormatting sqref="AA44">
    <cfRule type="expression" dxfId="285" priority="18" stopIfTrue="1">
      <formula>N44=Q44</formula>
    </cfRule>
  </conditionalFormatting>
  <conditionalFormatting sqref="T44:U44">
    <cfRule type="expression" dxfId="284" priority="19" stopIfTrue="1">
      <formula>Q44=0</formula>
    </cfRule>
  </conditionalFormatting>
  <conditionalFormatting sqref="AB44">
    <cfRule type="cellIs" dxfId="283" priority="20" stopIfTrue="1" operator="equal">
      <formula>"a"</formula>
    </cfRule>
    <cfRule type="cellIs" dxfId="282" priority="21" stopIfTrue="1" operator="equal">
      <formula>"s"</formula>
    </cfRule>
  </conditionalFormatting>
  <conditionalFormatting sqref="K38:M38">
    <cfRule type="cellIs" dxfId="281" priority="8" stopIfTrue="1" operator="lessThan">
      <formula>Q38</formula>
    </cfRule>
    <cfRule type="cellIs" dxfId="280" priority="9" stopIfTrue="1" operator="greaterThan">
      <formula>N38</formula>
    </cfRule>
  </conditionalFormatting>
  <conditionalFormatting sqref="C38:J38">
    <cfRule type="expression" dxfId="279" priority="10" stopIfTrue="1">
      <formula>N38=Q38</formula>
    </cfRule>
  </conditionalFormatting>
  <conditionalFormatting sqref="AA38">
    <cfRule type="expression" dxfId="278" priority="11" stopIfTrue="1">
      <formula>N38=Q38</formula>
    </cfRule>
  </conditionalFormatting>
  <conditionalFormatting sqref="T38:U38">
    <cfRule type="expression" dxfId="277" priority="12" stopIfTrue="1">
      <formula>Q38=0</formula>
    </cfRule>
  </conditionalFormatting>
  <conditionalFormatting sqref="AB38">
    <cfRule type="cellIs" dxfId="276" priority="13" stopIfTrue="1" operator="equal">
      <formula>"a"</formula>
    </cfRule>
    <cfRule type="cellIs" dxfId="275" priority="14" stopIfTrue="1" operator="equal">
      <formula>"s"</formula>
    </cfRule>
  </conditionalFormatting>
  <conditionalFormatting sqref="K32:M32">
    <cfRule type="cellIs" dxfId="274" priority="1" stopIfTrue="1" operator="lessThan">
      <formula>Q32</formula>
    </cfRule>
    <cfRule type="cellIs" dxfId="273" priority="2" stopIfTrue="1" operator="greaterThan">
      <formula>N32</formula>
    </cfRule>
  </conditionalFormatting>
  <conditionalFormatting sqref="C32:J32">
    <cfRule type="expression" dxfId="272" priority="3" stopIfTrue="1">
      <formula>N32=Q32</formula>
    </cfRule>
  </conditionalFormatting>
  <conditionalFormatting sqref="AA32">
    <cfRule type="expression" dxfId="271" priority="4" stopIfTrue="1">
      <formula>N32=Q32</formula>
    </cfRule>
  </conditionalFormatting>
  <conditionalFormatting sqref="T32:U32">
    <cfRule type="expression" dxfId="270" priority="5" stopIfTrue="1">
      <formula>Q32=0</formula>
    </cfRule>
  </conditionalFormatting>
  <conditionalFormatting sqref="AB32">
    <cfRule type="cellIs" dxfId="269" priority="6" stopIfTrue="1" operator="equal">
      <formula>"a"</formula>
    </cfRule>
    <cfRule type="cellIs" dxfId="268" priority="7" stopIfTrue="1" operator="equal">
      <formula>"s"</formula>
    </cfRule>
  </conditionalFormatting>
  <printOptions horizontalCentered="1"/>
  <pageMargins left="0.35433070866141736" right="0.35433070866141736" top="0.11811023622047245" bottom="0.27559055118110237" header="7.874015748031496E-2" footer="0.15748031496062992"/>
  <pageSetup paperSize="9" scale="44" orientation="landscape" r:id="rId1"/>
  <headerFooter alignWithMargins="0">
    <oddFooter xml:space="preserve">&amp;L&amp;11CKL OSS / VERSION 2023 / 1.0&amp;C&amp;11OMC-09&amp;R&amp;11&amp;P of  &amp;N </oddFooter>
  </headerFooter>
  <rowBreaks count="1" manualBreakCount="1">
    <brk id="41"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3AC68-EB16-4F8B-96EF-67342472B9C3}">
  <dimension ref="A1:BB195"/>
  <sheetViews>
    <sheetView zoomScale="75" zoomScaleNormal="75" zoomScaleSheetLayoutView="70" workbookViewId="0">
      <pane xSplit="14" ySplit="8" topLeftCell="T9" activePane="bottomRight" state="frozen"/>
      <selection pane="topRight" activeCell="M1" sqref="M1"/>
      <selection pane="bottomLeft" activeCell="A9" sqref="A9"/>
      <selection pane="bottomRight" activeCell="M1" sqref="M1"/>
    </sheetView>
  </sheetViews>
  <sheetFormatPr defaultColWidth="9.140625" defaultRowHeight="15.75" x14ac:dyDescent="0.25"/>
  <cols>
    <col min="1" max="1" width="5" style="609" customWidth="1"/>
    <col min="2" max="3" width="5" style="609" bestFit="1" customWidth="1"/>
    <col min="4" max="4" width="84.85546875" style="609" customWidth="1"/>
    <col min="5" max="5" width="6.7109375" style="609" customWidth="1"/>
    <col min="6" max="12" width="5.7109375" style="609" customWidth="1"/>
    <col min="13" max="13" width="7.28515625" style="606" customWidth="1"/>
    <col min="14" max="14" width="8.7109375" style="607" hidden="1" customWidth="1"/>
    <col min="15" max="15" width="9.85546875" style="609" customWidth="1"/>
    <col min="16" max="16" width="17.7109375" style="609" bestFit="1" customWidth="1"/>
    <col min="17" max="27" width="9.140625" style="609"/>
    <col min="28" max="28" width="9.140625" style="609" customWidth="1"/>
    <col min="29" max="29" width="28" style="609" hidden="1" customWidth="1"/>
    <col min="30" max="30" width="0" style="609" hidden="1" customWidth="1"/>
    <col min="31" max="16384" width="9.140625" style="609"/>
  </cols>
  <sheetData>
    <row r="1" spans="1:54" ht="15.75" customHeight="1" x14ac:dyDescent="0.25">
      <c r="A1" s="1101" t="str">
        <f>'Checklist - Basic Ship Supply'!A1</f>
        <v xml:space="preserve">GA Code: </v>
      </c>
      <c r="B1" s="1101"/>
      <c r="C1" s="1101"/>
      <c r="D1" s="1103" t="str">
        <f>'Checklist - Basic Ship Supply'!C1</f>
        <v xml:space="preserve">Ship name:   </v>
      </c>
      <c r="E1" s="605"/>
      <c r="F1" s="605"/>
      <c r="G1" s="1105" t="str">
        <f>'Checklist - Basic Ship Supply'!T1</f>
        <v xml:space="preserve">Date of Ship Survey:  </v>
      </c>
      <c r="H1" s="1105"/>
      <c r="I1" s="1105"/>
      <c r="J1" s="1105"/>
      <c r="K1" s="1105"/>
      <c r="L1" s="1105"/>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row>
    <row r="2" spans="1:54" x14ac:dyDescent="0.25">
      <c r="A2" s="1102"/>
      <c r="B2" s="1102"/>
      <c r="C2" s="1102"/>
      <c r="D2" s="1104"/>
      <c r="E2" s="610"/>
      <c r="F2" s="610"/>
      <c r="G2" s="1106"/>
      <c r="H2" s="1106"/>
      <c r="I2" s="1106"/>
      <c r="J2" s="1106"/>
      <c r="K2" s="1106"/>
      <c r="L2" s="1106"/>
      <c r="O2" s="608"/>
      <c r="P2" s="608"/>
      <c r="Q2" s="608"/>
      <c r="R2" s="608"/>
      <c r="S2" s="608"/>
      <c r="T2" s="608"/>
      <c r="U2" s="608"/>
      <c r="V2" s="608"/>
      <c r="W2" s="608"/>
      <c r="X2" s="608"/>
      <c r="Y2" s="608"/>
      <c r="Z2" s="608"/>
      <c r="AA2" s="608"/>
      <c r="AB2" s="608"/>
      <c r="AC2" s="608"/>
      <c r="AD2" s="608"/>
      <c r="AE2" s="608"/>
      <c r="AF2" s="608"/>
      <c r="AG2" s="608"/>
      <c r="AH2" s="608"/>
      <c r="AI2" s="608"/>
      <c r="AJ2" s="608"/>
      <c r="AK2" s="608"/>
      <c r="AL2" s="608"/>
      <c r="AM2" s="608"/>
      <c r="AN2" s="608"/>
      <c r="AO2" s="608"/>
      <c r="AP2" s="608"/>
      <c r="AQ2" s="608"/>
      <c r="AR2" s="608"/>
      <c r="AS2" s="608"/>
      <c r="AT2" s="608"/>
      <c r="AU2" s="608"/>
      <c r="AV2" s="608"/>
      <c r="AW2" s="608"/>
      <c r="AX2" s="608"/>
      <c r="AY2" s="608"/>
      <c r="AZ2" s="608"/>
      <c r="BA2" s="608"/>
      <c r="BB2" s="608"/>
    </row>
    <row r="3" spans="1:54" ht="30.75" customHeight="1" x14ac:dyDescent="0.25">
      <c r="A3" s="1107" t="s">
        <v>646</v>
      </c>
      <c r="B3" s="1107"/>
      <c r="C3" s="1107"/>
      <c r="D3" s="1107"/>
      <c r="E3" s="1107"/>
      <c r="F3" s="1107"/>
      <c r="G3" s="1107"/>
      <c r="H3" s="1107"/>
      <c r="I3" s="1107"/>
      <c r="J3" s="1107"/>
      <c r="K3" s="1107"/>
      <c r="L3" s="1107"/>
      <c r="O3" s="608"/>
      <c r="P3" s="608"/>
      <c r="Q3" s="608"/>
      <c r="R3" s="608"/>
      <c r="S3" s="608"/>
      <c r="T3" s="608"/>
      <c r="U3" s="608"/>
      <c r="V3" s="608"/>
      <c r="W3" s="608"/>
      <c r="X3" s="608"/>
      <c r="Y3" s="608"/>
      <c r="Z3" s="608"/>
      <c r="AA3" s="608"/>
      <c r="AB3" s="608"/>
      <c r="AC3" s="608"/>
      <c r="AD3" s="608"/>
      <c r="AE3" s="608"/>
      <c r="AF3" s="608"/>
      <c r="AG3" s="608"/>
      <c r="AH3" s="608"/>
      <c r="AI3" s="608"/>
      <c r="AJ3" s="608"/>
      <c r="AK3" s="608"/>
      <c r="AL3" s="608"/>
      <c r="AM3" s="608"/>
      <c r="AN3" s="608"/>
      <c r="AO3" s="608"/>
      <c r="AP3" s="608"/>
      <c r="AQ3" s="608"/>
      <c r="AR3" s="608"/>
      <c r="AS3" s="608"/>
      <c r="AT3" s="608"/>
      <c r="AU3" s="608"/>
      <c r="AV3" s="608"/>
      <c r="AW3" s="608"/>
      <c r="AX3" s="608"/>
      <c r="AY3" s="608"/>
      <c r="AZ3" s="608"/>
      <c r="BA3" s="608"/>
      <c r="BB3" s="608"/>
    </row>
    <row r="4" spans="1:54" x14ac:dyDescent="0.25">
      <c r="A4" s="1108"/>
      <c r="B4" s="1109"/>
      <c r="C4" s="1109"/>
      <c r="D4" s="1109"/>
      <c r="E4" s="1109"/>
      <c r="F4" s="1109"/>
      <c r="G4" s="1109"/>
      <c r="H4" s="1109"/>
      <c r="I4" s="1109"/>
      <c r="J4" s="1109"/>
      <c r="K4" s="1109"/>
      <c r="L4" s="1110"/>
      <c r="O4" s="608"/>
      <c r="P4" s="608"/>
      <c r="Q4" s="608"/>
      <c r="R4" s="608"/>
      <c r="S4" s="608"/>
      <c r="T4" s="608"/>
      <c r="U4" s="608"/>
      <c r="V4" s="608"/>
      <c r="W4" s="608"/>
      <c r="X4" s="608"/>
      <c r="Y4" s="608"/>
      <c r="Z4" s="608"/>
      <c r="AA4" s="608"/>
      <c r="AB4" s="608"/>
      <c r="AC4" s="608"/>
      <c r="AD4" s="608"/>
      <c r="AE4" s="608"/>
      <c r="AF4" s="608"/>
      <c r="AG4" s="608"/>
      <c r="AH4" s="608"/>
      <c r="AI4" s="608"/>
      <c r="AJ4" s="608"/>
      <c r="AK4" s="608"/>
      <c r="AL4" s="608"/>
      <c r="AM4" s="608"/>
      <c r="AN4" s="608"/>
      <c r="AO4" s="608"/>
      <c r="AP4" s="608"/>
      <c r="AQ4" s="608"/>
      <c r="AR4" s="608"/>
      <c r="AS4" s="608"/>
      <c r="AT4" s="608"/>
      <c r="AU4" s="608"/>
      <c r="AV4" s="608"/>
      <c r="AW4" s="608"/>
      <c r="AX4" s="608"/>
      <c r="AY4" s="608"/>
      <c r="AZ4" s="608"/>
      <c r="BA4" s="608"/>
      <c r="BB4" s="608"/>
    </row>
    <row r="5" spans="1:54" ht="37.5" customHeight="1" thickBot="1" x14ac:dyDescent="0.3">
      <c r="A5" s="1111" t="s">
        <v>647</v>
      </c>
      <c r="B5" s="1112"/>
      <c r="C5" s="1112"/>
      <c r="D5" s="1112"/>
      <c r="E5" s="1112"/>
      <c r="F5" s="1112"/>
      <c r="G5" s="1112"/>
      <c r="H5" s="1112"/>
      <c r="I5" s="1112"/>
      <c r="J5" s="1112"/>
      <c r="K5" s="1112"/>
      <c r="L5" s="1113"/>
      <c r="O5" s="608"/>
      <c r="P5" s="608"/>
      <c r="Q5" s="608"/>
      <c r="R5" s="608"/>
      <c r="S5" s="608"/>
      <c r="T5" s="608"/>
      <c r="U5" s="608"/>
      <c r="V5" s="608"/>
      <c r="W5" s="608"/>
      <c r="X5" s="608"/>
      <c r="Y5" s="608"/>
      <c r="Z5" s="608"/>
      <c r="AA5" s="608"/>
      <c r="AB5" s="608"/>
      <c r="AC5" s="608"/>
      <c r="AD5" s="608"/>
      <c r="AE5" s="608"/>
      <c r="AF5" s="608"/>
      <c r="AG5" s="608"/>
      <c r="AH5" s="608"/>
      <c r="AI5" s="608"/>
      <c r="AJ5" s="608"/>
      <c r="AK5" s="608"/>
      <c r="AL5" s="608"/>
      <c r="AM5" s="608"/>
      <c r="AN5" s="608"/>
      <c r="AO5" s="608"/>
      <c r="AP5" s="608"/>
      <c r="AQ5" s="608"/>
      <c r="AR5" s="608"/>
      <c r="AS5" s="608"/>
      <c r="AT5" s="608"/>
      <c r="AU5" s="608"/>
      <c r="AV5" s="608"/>
      <c r="AW5" s="608"/>
      <c r="AX5" s="608"/>
      <c r="AY5" s="608"/>
      <c r="AZ5" s="608"/>
      <c r="BA5" s="608"/>
      <c r="BB5" s="608"/>
    </row>
    <row r="6" spans="1:54" ht="16.5" customHeight="1" thickTop="1" x14ac:dyDescent="0.25">
      <c r="A6" s="1084" t="s">
        <v>648</v>
      </c>
      <c r="B6" s="1085"/>
      <c r="C6" s="1085"/>
      <c r="D6" s="1085"/>
      <c r="E6" s="1085"/>
      <c r="F6" s="1086"/>
      <c r="G6" s="1087"/>
      <c r="H6" s="1088"/>
      <c r="I6" s="1088"/>
      <c r="J6" s="1088"/>
      <c r="K6" s="1088"/>
      <c r="L6" s="1089"/>
      <c r="M6" s="611"/>
      <c r="O6" s="608"/>
      <c r="P6" s="608"/>
      <c r="Q6" s="608"/>
      <c r="R6" s="608"/>
      <c r="S6" s="608"/>
      <c r="T6" s="608"/>
      <c r="U6" s="608"/>
      <c r="V6" s="608"/>
      <c r="W6" s="608"/>
      <c r="X6" s="608"/>
      <c r="Y6" s="608"/>
      <c r="Z6" s="608"/>
      <c r="AA6" s="608"/>
      <c r="AB6" s="608"/>
      <c r="AC6" s="608"/>
      <c r="AD6" s="608"/>
      <c r="AE6" s="608"/>
      <c r="AF6" s="608"/>
      <c r="AG6" s="608"/>
      <c r="AH6" s="608"/>
      <c r="AI6" s="608"/>
      <c r="AJ6" s="608"/>
      <c r="AK6" s="608"/>
      <c r="AL6" s="608"/>
      <c r="AM6" s="608"/>
      <c r="AN6" s="608"/>
      <c r="AO6" s="608"/>
      <c r="AP6" s="608"/>
      <c r="AQ6" s="608"/>
      <c r="AR6" s="608"/>
      <c r="AS6" s="608"/>
      <c r="AT6" s="608"/>
      <c r="AU6" s="608"/>
      <c r="AV6" s="608"/>
      <c r="AW6" s="608"/>
      <c r="AX6" s="608"/>
      <c r="AY6" s="608"/>
      <c r="AZ6" s="608"/>
      <c r="BA6" s="608"/>
      <c r="BB6" s="608"/>
    </row>
    <row r="7" spans="1:54" ht="15.75" customHeight="1" x14ac:dyDescent="0.25">
      <c r="A7" s="1090" t="s">
        <v>1075</v>
      </c>
      <c r="B7" s="1091"/>
      <c r="C7" s="1091"/>
      <c r="D7" s="1091"/>
      <c r="E7" s="1091"/>
      <c r="F7" s="1092"/>
      <c r="G7" s="1093"/>
      <c r="H7" s="1094"/>
      <c r="I7" s="1094"/>
      <c r="J7" s="1094"/>
      <c r="K7" s="1094"/>
      <c r="L7" s="1095"/>
      <c r="M7" s="611"/>
      <c r="O7" s="608"/>
      <c r="P7" s="608"/>
      <c r="Q7" s="608"/>
      <c r="R7" s="608"/>
      <c r="S7" s="608"/>
      <c r="T7" s="608"/>
      <c r="U7" s="608"/>
      <c r="V7" s="608"/>
      <c r="W7" s="608"/>
      <c r="X7" s="608"/>
      <c r="Y7" s="608"/>
      <c r="Z7" s="608"/>
      <c r="AA7" s="608"/>
      <c r="AB7" s="608"/>
      <c r="AC7" s="608"/>
      <c r="AD7" s="608"/>
      <c r="AE7" s="608"/>
      <c r="AF7" s="608"/>
      <c r="AG7" s="608"/>
      <c r="AH7" s="608"/>
      <c r="AI7" s="608"/>
      <c r="AJ7" s="608"/>
      <c r="AK7" s="608"/>
      <c r="AL7" s="608"/>
      <c r="AM7" s="608"/>
      <c r="AN7" s="608"/>
      <c r="AO7" s="608"/>
      <c r="AP7" s="608"/>
      <c r="AQ7" s="608"/>
      <c r="AR7" s="608"/>
      <c r="AS7" s="608"/>
      <c r="AT7" s="608"/>
      <c r="AU7" s="608"/>
      <c r="AV7" s="608"/>
      <c r="AW7" s="608"/>
      <c r="AX7" s="608"/>
      <c r="AY7" s="608"/>
      <c r="AZ7" s="608"/>
      <c r="BA7" s="608"/>
      <c r="BB7" s="608"/>
    </row>
    <row r="8" spans="1:54" ht="15.75" hidden="1" customHeight="1" x14ac:dyDescent="0.25">
      <c r="A8" s="612"/>
      <c r="B8" s="613"/>
      <c r="C8" s="613"/>
      <c r="D8" s="613"/>
      <c r="E8" s="613"/>
      <c r="F8" s="614"/>
      <c r="G8" s="615"/>
      <c r="H8" s="616"/>
      <c r="I8" s="616"/>
      <c r="J8" s="616"/>
      <c r="K8" s="616"/>
      <c r="L8" s="617"/>
      <c r="M8" s="611"/>
      <c r="O8" s="608"/>
      <c r="P8" s="608"/>
      <c r="Q8" s="608"/>
      <c r="R8" s="608"/>
      <c r="S8" s="608"/>
      <c r="T8" s="608"/>
      <c r="U8" s="608"/>
      <c r="V8" s="608"/>
      <c r="W8" s="608"/>
      <c r="X8" s="608"/>
      <c r="Y8" s="608"/>
      <c r="Z8" s="608"/>
      <c r="AA8" s="608"/>
      <c r="AB8" s="608"/>
      <c r="AC8" s="608"/>
      <c r="AD8" s="608"/>
      <c r="AE8" s="608"/>
      <c r="AF8" s="608"/>
      <c r="AG8" s="608"/>
      <c r="AH8" s="608"/>
      <c r="AI8" s="608"/>
      <c r="AJ8" s="608"/>
      <c r="AK8" s="608"/>
      <c r="AL8" s="608"/>
      <c r="AM8" s="608"/>
      <c r="AN8" s="608"/>
      <c r="AO8" s="608"/>
      <c r="AP8" s="608"/>
      <c r="AQ8" s="608"/>
      <c r="AR8" s="608"/>
      <c r="AS8" s="608"/>
      <c r="AT8" s="608"/>
      <c r="AU8" s="608"/>
      <c r="AV8" s="608"/>
      <c r="AW8" s="608"/>
      <c r="AX8" s="608"/>
      <c r="AY8" s="608"/>
      <c r="AZ8" s="608"/>
      <c r="BA8" s="608"/>
      <c r="BB8" s="608"/>
    </row>
    <row r="9" spans="1:54" ht="16.5" customHeight="1" x14ac:dyDescent="0.25">
      <c r="A9" s="1090" t="s">
        <v>1076</v>
      </c>
      <c r="B9" s="1091"/>
      <c r="C9" s="1091"/>
      <c r="D9" s="1091"/>
      <c r="E9" s="1091"/>
      <c r="F9" s="1092"/>
      <c r="G9" s="1096" t="s">
        <v>1077</v>
      </c>
      <c r="H9" s="1097"/>
      <c r="I9" s="1097"/>
      <c r="J9" s="1097"/>
      <c r="K9" s="1097"/>
      <c r="L9" s="1098"/>
      <c r="M9" s="618"/>
      <c r="O9" s="608"/>
      <c r="P9" s="608"/>
      <c r="Q9" s="608"/>
      <c r="R9" s="608"/>
      <c r="S9" s="608"/>
      <c r="T9" s="608"/>
      <c r="U9" s="608"/>
      <c r="V9" s="608"/>
      <c r="W9" s="608"/>
      <c r="X9" s="608"/>
      <c r="Y9" s="608"/>
      <c r="Z9" s="608"/>
      <c r="AA9" s="608"/>
      <c r="AB9" s="608"/>
      <c r="AC9" s="608" t="s">
        <v>649</v>
      </c>
      <c r="AD9" s="608"/>
      <c r="AE9" s="608"/>
      <c r="AF9" s="608"/>
      <c r="AG9" s="608"/>
      <c r="AH9" s="608"/>
      <c r="AI9" s="608"/>
      <c r="AJ9" s="608"/>
      <c r="AK9" s="608"/>
      <c r="AL9" s="608"/>
      <c r="AM9" s="608"/>
      <c r="AN9" s="608"/>
      <c r="AO9" s="608"/>
      <c r="AP9" s="608"/>
      <c r="AQ9" s="608"/>
      <c r="AR9" s="608"/>
      <c r="AS9" s="608"/>
      <c r="AT9" s="608"/>
      <c r="AU9" s="608"/>
      <c r="AV9" s="608"/>
      <c r="AW9" s="608"/>
      <c r="AX9" s="608"/>
      <c r="AY9" s="608"/>
      <c r="AZ9" s="608"/>
      <c r="BA9" s="608"/>
      <c r="BB9" s="608"/>
    </row>
    <row r="10" spans="1:54" ht="27.95" customHeight="1" x14ac:dyDescent="0.25">
      <c r="A10" s="1090" t="s">
        <v>1078</v>
      </c>
      <c r="B10" s="1091"/>
      <c r="C10" s="1091"/>
      <c r="D10" s="1091"/>
      <c r="E10" s="1091"/>
      <c r="F10" s="1092"/>
      <c r="G10" s="1096" t="s">
        <v>1077</v>
      </c>
      <c r="H10" s="1097"/>
      <c r="I10" s="1097"/>
      <c r="J10" s="1097"/>
      <c r="K10" s="1097"/>
      <c r="L10" s="1098"/>
      <c r="M10" s="618"/>
      <c r="O10" s="608"/>
      <c r="P10" s="608"/>
      <c r="Q10" s="608"/>
      <c r="R10" s="608"/>
      <c r="S10" s="608"/>
      <c r="T10" s="608"/>
      <c r="U10" s="608"/>
      <c r="V10" s="608"/>
      <c r="W10" s="608"/>
      <c r="X10" s="608"/>
      <c r="Y10" s="608"/>
      <c r="Z10" s="608"/>
      <c r="AA10" s="608"/>
      <c r="AB10" s="608"/>
      <c r="AC10" s="608" t="s">
        <v>651</v>
      </c>
      <c r="AD10" s="608"/>
      <c r="AE10" s="608"/>
      <c r="AF10" s="608"/>
      <c r="AG10" s="608"/>
      <c r="AH10" s="608"/>
      <c r="AI10" s="608"/>
      <c r="AJ10" s="608"/>
      <c r="AK10" s="608"/>
      <c r="AL10" s="608"/>
      <c r="AM10" s="608"/>
      <c r="AN10" s="608"/>
      <c r="AO10" s="608"/>
      <c r="AP10" s="608"/>
      <c r="AQ10" s="608"/>
      <c r="AR10" s="608"/>
      <c r="AS10" s="608"/>
      <c r="AT10" s="608"/>
      <c r="AU10" s="608"/>
      <c r="AV10" s="608"/>
      <c r="AW10" s="608"/>
      <c r="AX10" s="608"/>
      <c r="AY10" s="608"/>
      <c r="AZ10" s="608"/>
      <c r="BA10" s="608"/>
      <c r="BB10" s="608"/>
    </row>
    <row r="11" spans="1:54" ht="15.75" customHeight="1" x14ac:dyDescent="0.25">
      <c r="A11" s="1079" t="s">
        <v>650</v>
      </c>
      <c r="B11" s="1080"/>
      <c r="C11" s="1080"/>
      <c r="D11" s="1080"/>
      <c r="E11" s="1080"/>
      <c r="F11" s="1081"/>
      <c r="G11" s="1082" t="str">
        <f>IF(AND(G6&gt;=DATE(2000,1,1),G6&lt;DATE(2011,1,1)),"T1",IF(AND(G6&gt;=DATE(2011,1,1),G6&lt;DATE(2016,1,1)),"T2",IF(G6&gt;=DATE(2016,1,1),"T3 IF IN ECA ELSE T2", IF(G6&lt;DATE(2000, 1, 1), "NA"))))</f>
        <v>NA</v>
      </c>
      <c r="H11" s="1082"/>
      <c r="I11" s="1082"/>
      <c r="J11" s="1082"/>
      <c r="K11" s="1082"/>
      <c r="L11" s="1083"/>
      <c r="O11" s="608"/>
      <c r="P11" s="608"/>
      <c r="Q11" s="608"/>
      <c r="R11" s="608"/>
      <c r="S11" s="608"/>
      <c r="T11" s="608"/>
      <c r="U11" s="608"/>
      <c r="V11" s="608"/>
      <c r="W11" s="608"/>
      <c r="X11" s="608"/>
      <c r="Y11" s="608"/>
      <c r="Z11" s="608"/>
      <c r="AA11" s="608"/>
      <c r="AB11" s="608"/>
      <c r="AC11" s="608" t="s">
        <v>653</v>
      </c>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608"/>
    </row>
    <row r="12" spans="1:54" ht="16.5" customHeight="1" thickBot="1" x14ac:dyDescent="0.3">
      <c r="A12" s="1079" t="s">
        <v>652</v>
      </c>
      <c r="B12" s="1080"/>
      <c r="C12" s="1080"/>
      <c r="D12" s="1080"/>
      <c r="E12" s="1080"/>
      <c r="F12" s="1081"/>
      <c r="G12" s="1082" t="str">
        <f>IF(G11="T1","5410.11 - 5410.12", IF(G11="T2","5410.13 - 5410.18", IF(G11="T3 IF IN ECA ELSE T2", "5410.13 - 5410.18","NA")))</f>
        <v>NA</v>
      </c>
      <c r="H12" s="1082" t="b">
        <f>IF(H7="T1","5410.12 - 5410.13", IF(H7="T2", "5410.14 - 5410.19", IF(H7="T3 IF IN ECA", "5410.14 - 5410.20")))</f>
        <v>0</v>
      </c>
      <c r="I12" s="1082" t="b">
        <f>IF(I7="T1","5410.12 - 5410.13", IF(I7="T2", "5410.14 - 5410.19", IF(I7="T3 IF IN ECA", "5410.14 - 5410.20")))</f>
        <v>0</v>
      </c>
      <c r="J12" s="1082" t="b">
        <f>IF(J7="T1","5410.12 - 5410.13", IF(J7="T2", "5410.14 - 5410.19", IF(J7="T3 IF IN ECA", "5410.14 - 5410.20")))</f>
        <v>0</v>
      </c>
      <c r="K12" s="1082" t="b">
        <f>IF(K7="T1","5410.12 - 5410.13", IF(K7="T2", "5410.14 - 5410.19", IF(K7="T3 IF IN ECA", "5410.14 - 5410.20")))</f>
        <v>0</v>
      </c>
      <c r="L12" s="1083" t="b">
        <f>IF(L7="T1","5410.12 - 5410.13", IF(L7="T2", "5410.14 - 5410.19", IF(L7="T3 IF IN ECA", "5410.14 - 5410.20")))</f>
        <v>0</v>
      </c>
      <c r="O12" s="608"/>
      <c r="P12" s="608"/>
      <c r="Q12" s="608"/>
      <c r="R12" s="608"/>
      <c r="S12" s="608"/>
      <c r="T12" s="608"/>
      <c r="U12" s="608"/>
      <c r="V12" s="608"/>
      <c r="W12" s="608"/>
      <c r="X12" s="608"/>
      <c r="Y12" s="608"/>
      <c r="Z12" s="608"/>
      <c r="AA12" s="608"/>
      <c r="AB12" s="608"/>
      <c r="AC12" s="608" t="s">
        <v>1079</v>
      </c>
      <c r="AD12" s="608" t="s">
        <v>1079</v>
      </c>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row>
    <row r="13" spans="1:54" ht="16.5" customHeight="1" thickTop="1" x14ac:dyDescent="0.25">
      <c r="A13" s="1099" t="s">
        <v>1080</v>
      </c>
      <c r="B13" s="1099"/>
      <c r="C13" s="1099"/>
      <c r="D13" s="1099"/>
      <c r="E13" s="1099"/>
      <c r="F13" s="1099"/>
      <c r="G13" s="1099"/>
      <c r="H13" s="1099"/>
      <c r="I13" s="1099"/>
      <c r="J13" s="1099"/>
      <c r="K13" s="1099"/>
      <c r="L13" s="1099"/>
      <c r="O13" s="608"/>
      <c r="P13" s="608"/>
      <c r="Q13" s="608"/>
      <c r="R13" s="608"/>
      <c r="S13" s="608"/>
      <c r="T13" s="608"/>
      <c r="U13" s="608"/>
      <c r="V13" s="608"/>
      <c r="W13" s="608"/>
      <c r="X13" s="608"/>
      <c r="Y13" s="608"/>
      <c r="Z13" s="608"/>
      <c r="AA13" s="608"/>
      <c r="AB13" s="608"/>
      <c r="AC13" s="608" t="s">
        <v>1077</v>
      </c>
      <c r="AD13" s="608" t="s">
        <v>1077</v>
      </c>
      <c r="AE13" s="608"/>
      <c r="AF13" s="608"/>
      <c r="AG13" s="608"/>
      <c r="AH13" s="608"/>
      <c r="AI13" s="608"/>
      <c r="AJ13" s="608"/>
      <c r="AK13" s="608"/>
      <c r="AL13" s="608"/>
      <c r="AM13" s="608"/>
      <c r="AN13" s="608"/>
      <c r="AO13" s="608"/>
      <c r="AP13" s="608"/>
      <c r="AQ13" s="608"/>
      <c r="AR13" s="608"/>
      <c r="AS13" s="608"/>
      <c r="AT13" s="608"/>
      <c r="AU13" s="608"/>
      <c r="AV13" s="608"/>
      <c r="AW13" s="608"/>
      <c r="AX13" s="608"/>
      <c r="AY13" s="608"/>
      <c r="AZ13" s="608"/>
      <c r="BA13" s="608"/>
      <c r="BB13" s="608"/>
    </row>
    <row r="14" spans="1:54" ht="16.5" thickBot="1" x14ac:dyDescent="0.3">
      <c r="A14" s="1100"/>
      <c r="B14" s="1100"/>
      <c r="C14" s="1100"/>
      <c r="D14" s="1100"/>
      <c r="E14" s="1100"/>
      <c r="F14" s="1100"/>
      <c r="G14" s="1100"/>
      <c r="H14" s="1100"/>
      <c r="I14" s="1100"/>
      <c r="J14" s="1100"/>
      <c r="K14" s="1100"/>
      <c r="L14" s="1100"/>
      <c r="O14" s="608"/>
      <c r="P14" s="608"/>
      <c r="Q14" s="608"/>
      <c r="R14" s="608"/>
      <c r="S14" s="608"/>
      <c r="T14" s="608"/>
      <c r="U14" s="608"/>
      <c r="V14" s="608"/>
      <c r="W14" s="608"/>
      <c r="X14" s="608"/>
      <c r="Y14" s="608"/>
      <c r="Z14" s="608"/>
      <c r="AA14" s="608"/>
      <c r="AB14" s="608"/>
      <c r="AC14" s="608" t="s">
        <v>1081</v>
      </c>
      <c r="AD14" s="608" t="s">
        <v>1081</v>
      </c>
      <c r="AE14" s="608"/>
      <c r="AF14" s="608"/>
      <c r="AG14" s="608"/>
      <c r="AH14" s="608"/>
      <c r="AI14" s="608"/>
      <c r="AJ14" s="608"/>
      <c r="AK14" s="608"/>
      <c r="AL14" s="608"/>
      <c r="AM14" s="608"/>
      <c r="AN14" s="608"/>
      <c r="AO14" s="608"/>
      <c r="AP14" s="608"/>
      <c r="AQ14" s="608"/>
      <c r="AR14" s="608"/>
      <c r="AS14" s="608"/>
      <c r="AT14" s="608"/>
      <c r="AU14" s="608"/>
      <c r="AV14" s="608"/>
      <c r="AW14" s="608"/>
      <c r="AX14" s="608"/>
      <c r="AY14" s="608"/>
      <c r="AZ14" s="608"/>
      <c r="BA14" s="608"/>
      <c r="BB14" s="608"/>
    </row>
    <row r="15" spans="1:54" ht="22.15" customHeight="1" thickTop="1" x14ac:dyDescent="0.25">
      <c r="A15" s="1032" t="s">
        <v>654</v>
      </c>
      <c r="B15" s="1033"/>
      <c r="C15" s="1033"/>
      <c r="D15" s="1033"/>
      <c r="E15" s="619" t="s">
        <v>1082</v>
      </c>
      <c r="F15" s="620"/>
      <c r="G15" s="1066"/>
      <c r="H15" s="1067"/>
      <c r="I15" s="1036" t="s">
        <v>655</v>
      </c>
      <c r="J15" s="1036"/>
      <c r="K15" s="1074"/>
      <c r="L15" s="1075"/>
      <c r="M15" s="618"/>
      <c r="O15" s="621"/>
      <c r="P15" s="622"/>
      <c r="Q15" s="608"/>
      <c r="R15" s="623"/>
      <c r="S15" s="608"/>
      <c r="T15" s="608"/>
      <c r="U15" s="608"/>
      <c r="V15" s="608"/>
      <c r="W15" s="608"/>
      <c r="X15" s="608"/>
      <c r="Y15" s="608"/>
      <c r="Z15" s="608"/>
      <c r="AA15" s="608"/>
      <c r="AB15" s="608"/>
      <c r="AC15" s="608" t="s">
        <v>1083</v>
      </c>
      <c r="AD15" s="608" t="s">
        <v>1083</v>
      </c>
      <c r="AE15" s="608"/>
      <c r="AF15" s="608"/>
      <c r="AG15" s="608"/>
      <c r="AH15" s="608"/>
      <c r="AI15" s="608"/>
      <c r="AJ15" s="608"/>
      <c r="AK15" s="608"/>
      <c r="AL15" s="608"/>
      <c r="AM15" s="608"/>
      <c r="AN15" s="608"/>
      <c r="AO15" s="608"/>
      <c r="AP15" s="608"/>
      <c r="AQ15" s="608"/>
      <c r="AR15" s="608"/>
      <c r="AS15" s="608"/>
      <c r="AT15" s="608"/>
      <c r="AU15" s="608"/>
      <c r="AV15" s="608"/>
      <c r="AW15" s="608"/>
      <c r="AX15" s="608"/>
      <c r="AY15" s="608"/>
      <c r="AZ15" s="608"/>
      <c r="BA15" s="608"/>
      <c r="BB15" s="608"/>
    </row>
    <row r="16" spans="1:54" ht="22.15" customHeight="1" x14ac:dyDescent="0.25">
      <c r="A16" s="1063"/>
      <c r="B16" s="1064"/>
      <c r="C16" s="1064"/>
      <c r="D16" s="1064"/>
      <c r="E16" s="1064"/>
      <c r="F16" s="1065"/>
      <c r="G16" s="1040" t="s">
        <v>656</v>
      </c>
      <c r="H16" s="1040"/>
      <c r="I16" s="1040" t="s">
        <v>657</v>
      </c>
      <c r="J16" s="1040"/>
      <c r="K16" s="1040" t="s">
        <v>658</v>
      </c>
      <c r="L16" s="1041"/>
      <c r="O16" s="624"/>
      <c r="P16" s="625"/>
      <c r="Q16" s="608"/>
      <c r="R16" s="623"/>
      <c r="S16" s="608"/>
      <c r="T16" s="608"/>
      <c r="U16" s="608"/>
      <c r="V16" s="608"/>
      <c r="W16" s="608"/>
      <c r="X16" s="608"/>
      <c r="Y16" s="608"/>
      <c r="Z16" s="608"/>
      <c r="AA16" s="608"/>
      <c r="AB16" s="608"/>
      <c r="AC16" s="608" t="s">
        <v>1084</v>
      </c>
      <c r="AD16" s="608" t="s">
        <v>1085</v>
      </c>
      <c r="AE16" s="608"/>
      <c r="AF16" s="608"/>
      <c r="AG16" s="608"/>
      <c r="AH16" s="608"/>
      <c r="AI16" s="608"/>
      <c r="AJ16" s="608"/>
      <c r="AK16" s="608"/>
      <c r="AL16" s="608"/>
      <c r="AM16" s="608"/>
      <c r="AN16" s="608"/>
      <c r="AO16" s="608"/>
      <c r="AP16" s="608"/>
      <c r="AQ16" s="608"/>
      <c r="AR16" s="608"/>
      <c r="AS16" s="608"/>
      <c r="AT16" s="608"/>
      <c r="AU16" s="608"/>
      <c r="AV16" s="608"/>
      <c r="AW16" s="608"/>
      <c r="AX16" s="608"/>
      <c r="AY16" s="608"/>
      <c r="AZ16" s="608"/>
      <c r="BA16" s="608"/>
      <c r="BB16" s="608"/>
    </row>
    <row r="17" spans="1:54" ht="22.15" customHeight="1" x14ac:dyDescent="0.25">
      <c r="A17" s="1021" t="s">
        <v>659</v>
      </c>
      <c r="B17" s="1022"/>
      <c r="C17" s="1022"/>
      <c r="D17" s="1022"/>
      <c r="E17" s="1022"/>
      <c r="F17" s="1023"/>
      <c r="G17" s="1024" t="str">
        <f>IF(K15&lt;=0,"",IF(G11="T2","",IF(G11="T3 IF IN ECA ELSE T2","",IF(K15&lt;130,17,IF(AND(K15&gt;=130,K15&lt;=1999),45*(K15^(-0.2)),IF(K15&gt;=2000,9.8))))))</f>
        <v/>
      </c>
      <c r="H17" s="1024"/>
      <c r="I17" s="1024" t="str">
        <f>IF(K15&lt;=0, "",IF(G11="T1", "",IF(K15&lt;130,14.4, IF(AND(K15&gt;=130, K15&lt;=1999), 44*(K15^(-0.23)), IF(K15&gt;=2000,  7.7)))))</f>
        <v/>
      </c>
      <c r="J17" s="1024"/>
      <c r="K17" s="1024" t="str">
        <f>IF(K15&lt;=0, "",IF(G11="T1", "",IF(G11="T2", "",IF(K15&lt;130,3.4, IF(AND(K15&gt;=130, K15&lt;=1999), 9*(K15^(-0.2)), IF(K15&gt;=2000,  2))))))</f>
        <v/>
      </c>
      <c r="L17" s="1025"/>
      <c r="M17" s="626"/>
      <c r="N17" s="607" t="b">
        <f>IF(AND(K15&lt;130,K15&gt;0),14.4,IF(AND(K15&gt;=130,K15&lt;=1999),44*(K15^(-0.23)),IF(K15&gt;=2000,7.7)))</f>
        <v>0</v>
      </c>
      <c r="O17" s="624"/>
      <c r="P17" s="608"/>
      <c r="Q17" s="608"/>
      <c r="R17" s="608"/>
      <c r="S17" s="608"/>
      <c r="T17" s="608"/>
      <c r="U17" s="608"/>
      <c r="V17" s="608"/>
      <c r="W17" s="608"/>
      <c r="X17" s="608"/>
      <c r="Y17" s="608"/>
      <c r="Z17" s="608"/>
      <c r="AA17" s="608"/>
      <c r="AB17" s="608"/>
      <c r="AC17" s="608"/>
      <c r="AD17" s="608"/>
      <c r="AE17" s="608"/>
      <c r="AF17" s="608"/>
      <c r="AG17" s="608"/>
      <c r="AH17" s="608"/>
      <c r="AI17" s="608"/>
      <c r="AJ17" s="608"/>
      <c r="AK17" s="608"/>
      <c r="AL17" s="608"/>
      <c r="AM17" s="608"/>
      <c r="AN17" s="608"/>
      <c r="AO17" s="608"/>
      <c r="AP17" s="608"/>
      <c r="AQ17" s="608"/>
      <c r="AR17" s="608"/>
      <c r="AS17" s="608"/>
      <c r="AT17" s="608"/>
      <c r="AU17" s="608"/>
      <c r="AV17" s="608"/>
      <c r="AW17" s="608"/>
      <c r="AX17" s="608"/>
      <c r="AY17" s="608"/>
      <c r="AZ17" s="608"/>
      <c r="BA17" s="608"/>
      <c r="BB17" s="608"/>
    </row>
    <row r="18" spans="1:54" ht="22.15" customHeight="1" x14ac:dyDescent="0.25">
      <c r="A18" s="1026" t="s">
        <v>660</v>
      </c>
      <c r="B18" s="1027"/>
      <c r="C18" s="1027"/>
      <c r="D18" s="1027"/>
      <c r="E18" s="1027"/>
      <c r="F18" s="1028"/>
      <c r="G18" s="1029"/>
      <c r="H18" s="1029"/>
      <c r="I18" s="1029"/>
      <c r="J18" s="1029"/>
      <c r="K18" s="1029"/>
      <c r="L18" s="1030"/>
      <c r="M18" s="618"/>
      <c r="O18" s="624"/>
      <c r="P18" s="608"/>
      <c r="Q18" s="627"/>
      <c r="R18" s="628"/>
      <c r="S18" s="608"/>
      <c r="T18" s="608"/>
      <c r="U18" s="608"/>
      <c r="V18" s="608"/>
      <c r="W18" s="608"/>
      <c r="X18" s="608"/>
      <c r="Y18" s="608"/>
      <c r="Z18" s="608"/>
      <c r="AA18" s="608"/>
      <c r="AB18" s="608"/>
      <c r="AC18" s="608"/>
      <c r="AD18" s="608"/>
      <c r="AE18" s="608"/>
      <c r="AF18" s="608"/>
      <c r="AG18" s="608"/>
      <c r="AH18" s="608"/>
      <c r="AI18" s="608"/>
      <c r="AJ18" s="608"/>
      <c r="AK18" s="608"/>
      <c r="AL18" s="608"/>
      <c r="AM18" s="608"/>
      <c r="AN18" s="608"/>
      <c r="AO18" s="608"/>
      <c r="AP18" s="608"/>
      <c r="AQ18" s="608"/>
      <c r="AR18" s="608"/>
      <c r="AS18" s="608"/>
      <c r="AT18" s="608"/>
      <c r="AU18" s="608"/>
      <c r="AV18" s="608"/>
      <c r="AW18" s="608"/>
      <c r="AX18" s="608"/>
      <c r="AY18" s="608"/>
      <c r="AZ18" s="608"/>
      <c r="BA18" s="608"/>
      <c r="BB18" s="608"/>
    </row>
    <row r="19" spans="1:54" ht="22.15" customHeight="1" x14ac:dyDescent="0.25">
      <c r="A19" s="1076" t="s">
        <v>661</v>
      </c>
      <c r="B19" s="1077"/>
      <c r="C19" s="1077"/>
      <c r="D19" s="1077"/>
      <c r="E19" s="1077"/>
      <c r="F19" s="1078"/>
      <c r="G19" s="1057" t="str">
        <f>IF(G18&gt;0,(ROUND(G17,1)-G18)/ROUND(G17,1),IF(AND(G17=0,G18=0),"NA","NA"))</f>
        <v>NA</v>
      </c>
      <c r="H19" s="1057"/>
      <c r="I19" s="1057" t="str">
        <f>IF(I18&gt;0,(ROUND(I17,1)-I18)/ROUND(I17,1),IF(AND(I17=0,I18=0),"NA", "NA"))</f>
        <v>NA</v>
      </c>
      <c r="J19" s="1057"/>
      <c r="K19" s="1057" t="str">
        <f>IF(K18&gt;0,(ROUND(K17,1)-K18)/ROUND(K17,1),IF(AND(K17=0,K18=0),"NA", "NA"))</f>
        <v>NA</v>
      </c>
      <c r="L19" s="1058"/>
      <c r="M19" s="629"/>
      <c r="O19" s="630"/>
      <c r="P19" s="630"/>
      <c r="Q19" s="627"/>
      <c r="R19" s="62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row>
    <row r="20" spans="1:54" ht="16.5" thickBot="1" x14ac:dyDescent="0.3">
      <c r="A20" s="1050" t="s">
        <v>662</v>
      </c>
      <c r="B20" s="1051"/>
      <c r="C20" s="1051"/>
      <c r="D20" s="1051"/>
      <c r="E20" s="1051"/>
      <c r="F20" s="1052"/>
      <c r="G20" s="1070" t="str">
        <f>IF(G19="NA","",IF(G18&lt;=N17,"5410.11","5410.11"))</f>
        <v/>
      </c>
      <c r="H20" s="1071" t="str">
        <f t="shared" ref="H20" si="0">IF(B20="IN_NOX","NA",IF(B20="NA","NA",IF(AND(B20&gt;=14.5%,B20&lt;29.5%),"5410.13",IF(AND(B20&gt;=29.5%,B20&lt;49.5%),"5410.15",IF(B20&gt;=49.5%,"5410.17","NA")))))</f>
        <v>NA</v>
      </c>
      <c r="I20" s="1070" t="str">
        <f>IF(I19="NA","",IF(AND(I19&gt;=14.5%,I19&lt;29.5%),"5410.13",IF(AND(I19&gt;=29.5%,I19&lt;49.5%),"5410.15",IF(I19&gt;=49.5%,"5410.17","5410.13"))))</f>
        <v/>
      </c>
      <c r="J20" s="1072" t="str">
        <f t="shared" ref="J20" si="1">IF(D20="IN_NOX","NA",IF(D20="NA","NA",IF(AND(D20&gt;=14.5%,D20&lt;29.5%),"5410.13",IF(AND(D20&gt;=29.5%,D20&lt;49.5%),"5410.15",IF(D20&gt;=49.5%,"5410.17","NA")))))</f>
        <v>NA</v>
      </c>
      <c r="K20" s="1071"/>
      <c r="L20" s="1073"/>
      <c r="N20" s="631"/>
      <c r="O20" s="630"/>
      <c r="P20" s="630"/>
      <c r="Q20" s="627"/>
      <c r="R20" s="628"/>
      <c r="S20" s="608"/>
      <c r="T20" s="608"/>
      <c r="U20" s="608"/>
      <c r="V20" s="608"/>
      <c r="W20" s="608"/>
      <c r="X20" s="608"/>
      <c r="Y20" s="608"/>
      <c r="Z20" s="608"/>
      <c r="AA20" s="608"/>
      <c r="AB20" s="608"/>
      <c r="AC20" s="608"/>
      <c r="AD20" s="608"/>
      <c r="AE20" s="608"/>
      <c r="AF20" s="608"/>
      <c r="AG20" s="608"/>
      <c r="AH20" s="608"/>
      <c r="AI20" s="608"/>
      <c r="AJ20" s="608"/>
      <c r="AK20" s="608"/>
      <c r="AL20" s="608"/>
      <c r="AM20" s="608"/>
      <c r="AN20" s="608"/>
      <c r="AO20" s="608"/>
      <c r="AP20" s="608"/>
      <c r="AQ20" s="608"/>
      <c r="AR20" s="608"/>
      <c r="AS20" s="608"/>
      <c r="AT20" s="608"/>
      <c r="AU20" s="608"/>
      <c r="AV20" s="608"/>
      <c r="AW20" s="608"/>
      <c r="AX20" s="608"/>
      <c r="AY20" s="608"/>
      <c r="AZ20" s="608"/>
      <c r="BA20" s="608"/>
      <c r="BB20" s="608"/>
    </row>
    <row r="21" spans="1:54" ht="17.25" thickTop="1" thickBot="1" x14ac:dyDescent="0.3">
      <c r="A21" s="1044"/>
      <c r="B21" s="1044"/>
      <c r="C21" s="1044"/>
      <c r="D21" s="1044"/>
      <c r="E21" s="1044"/>
      <c r="F21" s="1044"/>
      <c r="G21" s="1044"/>
      <c r="H21" s="1044"/>
      <c r="I21" s="1044"/>
      <c r="J21" s="1044"/>
      <c r="K21" s="1044"/>
      <c r="L21" s="1044"/>
      <c r="O21" s="630"/>
      <c r="P21" s="608"/>
      <c r="Q21" s="627"/>
      <c r="R21" s="628"/>
      <c r="S21" s="608"/>
      <c r="T21" s="608"/>
      <c r="U21" s="608"/>
      <c r="V21" s="608"/>
      <c r="W21" s="608"/>
      <c r="X21" s="608"/>
      <c r="Y21" s="608"/>
      <c r="Z21" s="608"/>
      <c r="AA21" s="608"/>
      <c r="AB21" s="608"/>
      <c r="AC21" s="608"/>
      <c r="AD21" s="608"/>
      <c r="AE21" s="608"/>
      <c r="AF21" s="608"/>
      <c r="AG21" s="608"/>
      <c r="AH21" s="608"/>
      <c r="AI21" s="608"/>
      <c r="AJ21" s="608"/>
      <c r="AK21" s="608"/>
      <c r="AL21" s="608"/>
      <c r="AM21" s="608"/>
      <c r="AN21" s="608"/>
      <c r="AO21" s="608"/>
      <c r="AP21" s="608"/>
      <c r="AQ21" s="608"/>
      <c r="AR21" s="608"/>
      <c r="AS21" s="608"/>
      <c r="AT21" s="608"/>
      <c r="AU21" s="608"/>
      <c r="AV21" s="608"/>
      <c r="AW21" s="608"/>
      <c r="AX21" s="608"/>
      <c r="AY21" s="608"/>
      <c r="AZ21" s="608"/>
      <c r="BA21" s="608"/>
      <c r="BB21" s="608"/>
    </row>
    <row r="22" spans="1:54" ht="22.15" customHeight="1" thickTop="1" x14ac:dyDescent="0.25">
      <c r="A22" s="1032" t="s">
        <v>663</v>
      </c>
      <c r="B22" s="1033"/>
      <c r="C22" s="1033"/>
      <c r="D22" s="1033"/>
      <c r="E22" s="619" t="s">
        <v>1082</v>
      </c>
      <c r="F22" s="620"/>
      <c r="G22" s="1066"/>
      <c r="H22" s="1067"/>
      <c r="I22" s="1036" t="s">
        <v>655</v>
      </c>
      <c r="J22" s="1036"/>
      <c r="K22" s="1074"/>
      <c r="L22" s="1075"/>
      <c r="M22" s="618"/>
      <c r="O22" s="630"/>
      <c r="P22" s="608"/>
      <c r="Q22" s="627"/>
      <c r="R22" s="628"/>
      <c r="S22" s="628"/>
      <c r="T22" s="608"/>
      <c r="U22" s="608"/>
      <c r="V22" s="608"/>
      <c r="W22" s="608"/>
      <c r="X22" s="608"/>
      <c r="Y22" s="608"/>
      <c r="Z22" s="608"/>
      <c r="AA22" s="608"/>
      <c r="AB22" s="608"/>
      <c r="AC22" s="608"/>
      <c r="AD22" s="608"/>
      <c r="AE22" s="608"/>
      <c r="AF22" s="608"/>
      <c r="AG22" s="608"/>
      <c r="AH22" s="608"/>
      <c r="AI22" s="608"/>
      <c r="AJ22" s="608"/>
      <c r="AK22" s="608"/>
      <c r="AL22" s="608"/>
      <c r="AM22" s="608"/>
      <c r="AN22" s="608"/>
      <c r="AO22" s="608"/>
      <c r="AP22" s="608"/>
      <c r="AQ22" s="608"/>
      <c r="AR22" s="608"/>
      <c r="AS22" s="608"/>
      <c r="AT22" s="608"/>
      <c r="AU22" s="608"/>
      <c r="AV22" s="608"/>
      <c r="AW22" s="608"/>
      <c r="AX22" s="608"/>
      <c r="AY22" s="608"/>
      <c r="AZ22" s="608"/>
      <c r="BA22" s="608"/>
      <c r="BB22" s="608"/>
    </row>
    <row r="23" spans="1:54" ht="22.15" customHeight="1" x14ac:dyDescent="0.25">
      <c r="A23" s="1063"/>
      <c r="B23" s="1064"/>
      <c r="C23" s="1064"/>
      <c r="D23" s="1064"/>
      <c r="E23" s="1064"/>
      <c r="F23" s="1065"/>
      <c r="G23" s="1040" t="s">
        <v>656</v>
      </c>
      <c r="H23" s="1040"/>
      <c r="I23" s="1040" t="s">
        <v>657</v>
      </c>
      <c r="J23" s="1040"/>
      <c r="K23" s="1040" t="s">
        <v>658</v>
      </c>
      <c r="L23" s="1041"/>
      <c r="O23" s="608"/>
      <c r="P23" s="608"/>
      <c r="Q23" s="608"/>
      <c r="R23" s="608"/>
      <c r="S23" s="608"/>
      <c r="T23" s="608"/>
      <c r="U23" s="608"/>
      <c r="V23" s="608"/>
      <c r="W23" s="608"/>
      <c r="X23" s="608"/>
      <c r="Y23" s="608"/>
      <c r="Z23" s="608"/>
      <c r="AA23" s="608"/>
      <c r="AB23" s="608"/>
      <c r="AC23" s="608"/>
      <c r="AD23" s="608"/>
      <c r="AE23" s="608"/>
      <c r="AF23" s="608"/>
      <c r="AG23" s="608"/>
      <c r="AH23" s="608"/>
      <c r="AI23" s="608"/>
      <c r="AJ23" s="608"/>
      <c r="AK23" s="608"/>
      <c r="AL23" s="608"/>
      <c r="AM23" s="608"/>
      <c r="AN23" s="608"/>
      <c r="AO23" s="608"/>
      <c r="AP23" s="608"/>
      <c r="AQ23" s="608"/>
      <c r="AR23" s="608"/>
      <c r="AS23" s="608"/>
      <c r="AT23" s="608"/>
      <c r="AU23" s="608"/>
      <c r="AV23" s="608"/>
      <c r="AW23" s="608"/>
      <c r="AX23" s="608"/>
      <c r="AY23" s="608"/>
      <c r="AZ23" s="608"/>
      <c r="BA23" s="608"/>
      <c r="BB23" s="608"/>
    </row>
    <row r="24" spans="1:54" ht="22.15" customHeight="1" x14ac:dyDescent="0.25">
      <c r="A24" s="1021" t="s">
        <v>659</v>
      </c>
      <c r="B24" s="1022"/>
      <c r="C24" s="1022"/>
      <c r="D24" s="1022"/>
      <c r="E24" s="1022"/>
      <c r="F24" s="1023"/>
      <c r="G24" s="1024" t="str">
        <f>IF(K22&lt;=0,"",IF(G11="T2","",IF(G11="T3 IF IN ECA ELSE T2","",IF(K22&lt;130,17,IF(AND(K22&gt;=130,K22&lt;=1999),45*(K22^(-0.2)),IF(K22&gt;=2000,9.8))))))</f>
        <v/>
      </c>
      <c r="H24" s="1024"/>
      <c r="I24" s="1024" t="str">
        <f>IF(K22&lt;=0,"",IF(G11="T1","",IF(K22&lt;130,14.4,IF(AND(K22&gt;=130,K22&lt;=1999),44*(K22^(-0.23)),IF(K22&gt;=2000,7.7)))))</f>
        <v/>
      </c>
      <c r="J24" s="1024"/>
      <c r="K24" s="1024" t="str">
        <f>IF(K22&lt;=0,"",IF(G11="T1","",IF(G11="T2","",IF(K22&lt;130,3.4,IF(AND(K22&gt;=130,K22&lt;=1999),9*(K22^(-0.2)),IF(K22&gt;=2000,2))))))</f>
        <v/>
      </c>
      <c r="L24" s="1025"/>
      <c r="M24" s="632"/>
      <c r="N24" s="607" t="b">
        <f>IF(AND(K22&lt;130,K22&gt;0),14.4, IF(AND(K22&gt;=130, K22&lt;=1999), 44*(K22^(-0.23)), IF(K22&gt;=2000,  7.7)))</f>
        <v>0</v>
      </c>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8"/>
      <c r="AN24" s="608"/>
      <c r="AO24" s="608"/>
      <c r="AP24" s="608"/>
      <c r="AQ24" s="608"/>
      <c r="AR24" s="608"/>
      <c r="AS24" s="608"/>
      <c r="AT24" s="608"/>
      <c r="AU24" s="608"/>
      <c r="AV24" s="608"/>
      <c r="AW24" s="608"/>
      <c r="AX24" s="608"/>
      <c r="AY24" s="608"/>
      <c r="AZ24" s="608"/>
      <c r="BA24" s="608"/>
      <c r="BB24" s="608"/>
    </row>
    <row r="25" spans="1:54" ht="22.15" customHeight="1" x14ac:dyDescent="0.25">
      <c r="A25" s="1026" t="s">
        <v>660</v>
      </c>
      <c r="B25" s="1027"/>
      <c r="C25" s="1027"/>
      <c r="D25" s="1027"/>
      <c r="E25" s="1027"/>
      <c r="F25" s="1028"/>
      <c r="G25" s="1029"/>
      <c r="H25" s="1029"/>
      <c r="I25" s="1029"/>
      <c r="J25" s="1029"/>
      <c r="K25" s="1029"/>
      <c r="L25" s="1030"/>
      <c r="M25" s="618"/>
      <c r="O25" s="608"/>
      <c r="P25" s="608"/>
      <c r="Q25" s="608"/>
      <c r="R25" s="608"/>
      <c r="S25" s="608"/>
      <c r="T25" s="608"/>
      <c r="U25" s="608"/>
      <c r="V25" s="608"/>
      <c r="W25" s="608"/>
      <c r="X25" s="608"/>
      <c r="Y25" s="608"/>
      <c r="Z25" s="608"/>
      <c r="AA25" s="608"/>
      <c r="AB25" s="608"/>
      <c r="AC25" s="608"/>
      <c r="AD25" s="608"/>
      <c r="AE25" s="608"/>
      <c r="AF25" s="608"/>
      <c r="AG25" s="608"/>
      <c r="AH25" s="608"/>
      <c r="AI25" s="608"/>
      <c r="AJ25" s="608"/>
      <c r="AK25" s="608"/>
      <c r="AL25" s="608"/>
      <c r="AM25" s="608"/>
      <c r="AN25" s="608"/>
      <c r="AO25" s="608"/>
      <c r="AP25" s="608"/>
      <c r="AQ25" s="608"/>
      <c r="AR25" s="608"/>
      <c r="AS25" s="608"/>
      <c r="AT25" s="608"/>
      <c r="AU25" s="608"/>
      <c r="AV25" s="608"/>
      <c r="AW25" s="608"/>
      <c r="AX25" s="608"/>
      <c r="AY25" s="608"/>
      <c r="AZ25" s="608"/>
      <c r="BA25" s="608"/>
      <c r="BB25" s="608"/>
    </row>
    <row r="26" spans="1:54" ht="22.15" customHeight="1" x14ac:dyDescent="0.25">
      <c r="A26" s="1045" t="s">
        <v>661</v>
      </c>
      <c r="B26" s="1046"/>
      <c r="C26" s="1046"/>
      <c r="D26" s="1046"/>
      <c r="E26" s="1046"/>
      <c r="F26" s="1047"/>
      <c r="G26" s="1057" t="str">
        <f>IF(G25&gt;0,(ROUND(G24,1)-G25)/ROUND(G24,1),IF(AND(G24=0,G25=0),"NA", "NA"))</f>
        <v>NA</v>
      </c>
      <c r="H26" s="1057"/>
      <c r="I26" s="1057" t="str">
        <f>IF(I25&gt;0,(ROUND(I24,1)-I25)/ROUND(I24,1),IF(AND(I24=0,I25=0),"NA", "NA"))</f>
        <v>NA</v>
      </c>
      <c r="J26" s="1057"/>
      <c r="K26" s="1057" t="str">
        <f>IF(K25&gt;0,(ROUND(K24,1)-K25)/ROUND(K24,1),IF(AND(K24=0,K25=0),"NA", "NA"))</f>
        <v>NA</v>
      </c>
      <c r="L26" s="1058"/>
      <c r="M26" s="629"/>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8"/>
      <c r="AN26" s="608"/>
      <c r="AO26" s="608"/>
      <c r="AP26" s="608"/>
      <c r="AQ26" s="608"/>
      <c r="AR26" s="608"/>
      <c r="AS26" s="608"/>
      <c r="AT26" s="608"/>
      <c r="AU26" s="608"/>
      <c r="AV26" s="608"/>
      <c r="AW26" s="608"/>
      <c r="AX26" s="608"/>
      <c r="AY26" s="608"/>
      <c r="AZ26" s="608"/>
      <c r="BA26" s="608"/>
      <c r="BB26" s="608"/>
    </row>
    <row r="27" spans="1:54" ht="16.5" thickBot="1" x14ac:dyDescent="0.3">
      <c r="A27" s="1050" t="s">
        <v>662</v>
      </c>
      <c r="B27" s="1051"/>
      <c r="C27" s="1051"/>
      <c r="D27" s="1051"/>
      <c r="E27" s="1051"/>
      <c r="F27" s="1052"/>
      <c r="G27" s="1070" t="str">
        <f>IF(G26="NA","",IF(G25&lt;=N24,"5410.11","5410.11"))</f>
        <v/>
      </c>
      <c r="H27" s="1071" t="str">
        <f t="shared" ref="H27" si="2">IF(B27="IN_NOX","NA",IF(B27="NA","NA",IF(AND(B27&gt;=14.5%,B27&lt;29.5%),"5410.13",IF(AND(B27&gt;=29.5%,B27&lt;49.5%),"5410.15",IF(B27&gt;=49.5%,"5410.17","NA")))))</f>
        <v>NA</v>
      </c>
      <c r="I27" s="1070" t="str">
        <f>IF(I26="NA","",IF(AND(I26&gt;=14.5%,I26&lt;29.5%),"5410.13",IF(AND(I26&gt;=29.5%,I26&lt;49.5%),"5410.15",IF(I26&gt;=49.5%,"5410.17","5410.13"))))</f>
        <v/>
      </c>
      <c r="J27" s="1072" t="str">
        <f t="shared" ref="J27" si="3">IF(D27="IN_NOX","NA",IF(D27="NA","NA",IF(AND(D27&gt;=14.5%,D27&lt;29.5%),"5410.13",IF(AND(D27&gt;=29.5%,D27&lt;49.5%),"5410.15",IF(D27&gt;=49.5%,"5410.17","NA")))))</f>
        <v>NA</v>
      </c>
      <c r="K27" s="1071"/>
      <c r="L27" s="1073"/>
      <c r="O27" s="608"/>
      <c r="P27" s="608"/>
      <c r="Q27" s="608"/>
      <c r="R27" s="608"/>
      <c r="S27" s="608"/>
      <c r="T27" s="608"/>
      <c r="U27" s="608"/>
      <c r="V27" s="608"/>
      <c r="W27" s="608"/>
      <c r="X27" s="608"/>
      <c r="Y27" s="608"/>
      <c r="Z27" s="608"/>
      <c r="AA27" s="608"/>
      <c r="AB27" s="608"/>
      <c r="AC27" s="608"/>
      <c r="AD27" s="608"/>
      <c r="AE27" s="608"/>
      <c r="AF27" s="608"/>
      <c r="AG27" s="608"/>
      <c r="AH27" s="608"/>
      <c r="AI27" s="608"/>
      <c r="AJ27" s="608"/>
      <c r="AK27" s="608"/>
      <c r="AL27" s="608"/>
      <c r="AM27" s="608"/>
      <c r="AN27" s="608"/>
      <c r="AO27" s="608"/>
      <c r="AP27" s="608"/>
      <c r="AQ27" s="608"/>
      <c r="AR27" s="608"/>
      <c r="AS27" s="608"/>
      <c r="AT27" s="608"/>
      <c r="AU27" s="608"/>
      <c r="AV27" s="608"/>
      <c r="AW27" s="608"/>
      <c r="AX27" s="608"/>
      <c r="AY27" s="608"/>
      <c r="AZ27" s="608"/>
      <c r="BA27" s="608"/>
      <c r="BB27" s="608"/>
    </row>
    <row r="28" spans="1:54" ht="17.25" thickTop="1" thickBot="1" x14ac:dyDescent="0.3">
      <c r="A28" s="1044"/>
      <c r="B28" s="1044"/>
      <c r="C28" s="1044"/>
      <c r="D28" s="1044"/>
      <c r="E28" s="1044"/>
      <c r="F28" s="1044"/>
      <c r="G28" s="1044"/>
      <c r="H28" s="1044"/>
      <c r="I28" s="1044"/>
      <c r="J28" s="1044"/>
      <c r="K28" s="1044"/>
      <c r="L28" s="1044"/>
      <c r="O28" s="608"/>
      <c r="P28" s="608"/>
      <c r="Q28" s="608"/>
      <c r="R28" s="608"/>
      <c r="S28" s="608"/>
      <c r="T28" s="608"/>
      <c r="U28" s="608"/>
      <c r="V28" s="608"/>
      <c r="W28" s="608"/>
      <c r="X28" s="608"/>
      <c r="Y28" s="608"/>
      <c r="Z28" s="608"/>
      <c r="AA28" s="608"/>
      <c r="AB28" s="608"/>
      <c r="AC28" s="608"/>
      <c r="AD28" s="608"/>
      <c r="AE28" s="608"/>
      <c r="AF28" s="608"/>
      <c r="AG28" s="608"/>
      <c r="AH28" s="608"/>
      <c r="AI28" s="608"/>
      <c r="AJ28" s="608"/>
      <c r="AK28" s="608"/>
      <c r="AL28" s="608"/>
      <c r="AM28" s="608"/>
      <c r="AN28" s="608"/>
      <c r="AO28" s="608"/>
      <c r="AP28" s="608"/>
      <c r="AQ28" s="608"/>
      <c r="AR28" s="608"/>
      <c r="AS28" s="608"/>
      <c r="AT28" s="608"/>
      <c r="AU28" s="608"/>
      <c r="AV28" s="608"/>
      <c r="AW28" s="608"/>
      <c r="AX28" s="608"/>
      <c r="AY28" s="608"/>
      <c r="AZ28" s="608"/>
      <c r="BA28" s="608"/>
      <c r="BB28" s="608"/>
    </row>
    <row r="29" spans="1:54" ht="22.15" customHeight="1" thickTop="1" x14ac:dyDescent="0.25">
      <c r="A29" s="1032" t="s">
        <v>664</v>
      </c>
      <c r="B29" s="1033"/>
      <c r="C29" s="1033"/>
      <c r="D29" s="1033"/>
      <c r="E29" s="619" t="s">
        <v>1082</v>
      </c>
      <c r="F29" s="620"/>
      <c r="G29" s="1066"/>
      <c r="H29" s="1067"/>
      <c r="I29" s="1036" t="s">
        <v>655</v>
      </c>
      <c r="J29" s="1036"/>
      <c r="K29" s="1034"/>
      <c r="L29" s="1035"/>
      <c r="M29" s="618"/>
      <c r="O29" s="608"/>
      <c r="P29" s="608"/>
      <c r="Q29" s="608"/>
      <c r="R29" s="608"/>
      <c r="S29" s="608"/>
      <c r="T29" s="608"/>
      <c r="U29" s="608"/>
      <c r="V29" s="608"/>
      <c r="W29" s="608"/>
      <c r="X29" s="608"/>
      <c r="Y29" s="608"/>
      <c r="Z29" s="608"/>
      <c r="AA29" s="608"/>
      <c r="AB29" s="608"/>
      <c r="AC29" s="608"/>
      <c r="AD29" s="608"/>
      <c r="AE29" s="608"/>
      <c r="AF29" s="608"/>
      <c r="AG29" s="608"/>
      <c r="AH29" s="608"/>
      <c r="AI29" s="608"/>
      <c r="AJ29" s="608"/>
      <c r="AK29" s="608"/>
      <c r="AL29" s="608"/>
      <c r="AM29" s="608"/>
      <c r="AN29" s="608"/>
      <c r="AO29" s="608"/>
      <c r="AP29" s="608"/>
      <c r="AQ29" s="608"/>
      <c r="AR29" s="608"/>
      <c r="AS29" s="608"/>
      <c r="AT29" s="608"/>
      <c r="AU29" s="608"/>
      <c r="AV29" s="608"/>
      <c r="AW29" s="608"/>
      <c r="AX29" s="608"/>
      <c r="AY29" s="608"/>
      <c r="AZ29" s="608"/>
      <c r="BA29" s="608"/>
      <c r="BB29" s="608"/>
    </row>
    <row r="30" spans="1:54" ht="22.15" customHeight="1" x14ac:dyDescent="0.25">
      <c r="A30" s="1063"/>
      <c r="B30" s="1064"/>
      <c r="C30" s="1064"/>
      <c r="D30" s="1064"/>
      <c r="E30" s="1064"/>
      <c r="F30" s="1065"/>
      <c r="G30" s="1040" t="s">
        <v>656</v>
      </c>
      <c r="H30" s="1040"/>
      <c r="I30" s="1040" t="s">
        <v>657</v>
      </c>
      <c r="J30" s="1040"/>
      <c r="K30" s="1040" t="s">
        <v>658</v>
      </c>
      <c r="L30" s="1041"/>
      <c r="O30" s="608"/>
      <c r="P30" s="608"/>
      <c r="Q30" s="608"/>
      <c r="R30" s="608"/>
      <c r="S30" s="608"/>
      <c r="T30" s="608"/>
      <c r="U30" s="608"/>
      <c r="V30" s="608"/>
      <c r="W30" s="608"/>
      <c r="X30" s="608"/>
      <c r="Y30" s="608"/>
      <c r="Z30" s="608"/>
      <c r="AA30" s="608"/>
      <c r="AB30" s="608"/>
      <c r="AC30" s="608"/>
      <c r="AD30" s="608"/>
      <c r="AE30" s="608"/>
      <c r="AF30" s="608"/>
      <c r="AG30" s="608"/>
      <c r="AH30" s="608"/>
      <c r="AI30" s="608"/>
      <c r="AJ30" s="608"/>
      <c r="AK30" s="608"/>
      <c r="AL30" s="608"/>
      <c r="AM30" s="608"/>
      <c r="AN30" s="608"/>
      <c r="AO30" s="608"/>
      <c r="AP30" s="608"/>
      <c r="AQ30" s="608"/>
      <c r="AR30" s="608"/>
      <c r="AS30" s="608"/>
      <c r="AT30" s="608"/>
      <c r="AU30" s="608"/>
      <c r="AV30" s="608"/>
      <c r="AW30" s="608"/>
      <c r="AX30" s="608"/>
      <c r="AY30" s="608"/>
      <c r="AZ30" s="608"/>
      <c r="BA30" s="608"/>
      <c r="BB30" s="608"/>
    </row>
    <row r="31" spans="1:54" ht="22.15" customHeight="1" x14ac:dyDescent="0.25">
      <c r="A31" s="1021" t="s">
        <v>659</v>
      </c>
      <c r="B31" s="1022"/>
      <c r="C31" s="1022"/>
      <c r="D31" s="1022"/>
      <c r="E31" s="1022"/>
      <c r="F31" s="1023"/>
      <c r="G31" s="1024" t="str">
        <f>IF(K29&lt;=0,"",IF(G11="T2","",IF(G11="T3 IF IN ECA ELSE T2","",IF(K29&lt;130,17,IF(AND(K29&gt;=130,K29&lt;=1999),45*(K29^(-0.2)),IF(K29&gt;=2000,9.8))))))</f>
        <v/>
      </c>
      <c r="H31" s="1024"/>
      <c r="I31" s="1024" t="str">
        <f>IF(K29&lt;=0,"",IF(G11="T1","",IF(K29&lt;130,14.4,IF(AND(K29&gt;=130,K29&lt;=1999),44*(K29^(-0.23)),IF(K29&gt;=2000,7.7)))))</f>
        <v/>
      </c>
      <c r="J31" s="1024"/>
      <c r="K31" s="1024" t="str">
        <f>IF(K29&lt;=0,"",IF(G11="T1","",IF(G11="T2","",IF(K29&lt;130,3.4,IF(AND(K29&gt;=130,K29&lt;=1999),9*(K29^(-0.2)),IF(K29&gt;=2000,2))))))</f>
        <v/>
      </c>
      <c r="L31" s="1025"/>
      <c r="M31" s="632"/>
      <c r="N31" s="607" t="b">
        <f>IF(AND(K29&lt;130,K29&gt;0),14.4, IF(AND(K29&gt;=130, K29&lt;=1999), 44*(K29^(-0.23)), IF(K29&gt;=2000,  7.7)))</f>
        <v>0</v>
      </c>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8"/>
      <c r="AW31" s="608"/>
      <c r="AX31" s="608"/>
      <c r="AY31" s="608"/>
      <c r="AZ31" s="608"/>
      <c r="BA31" s="608"/>
      <c r="BB31" s="608"/>
    </row>
    <row r="32" spans="1:54" ht="22.15" customHeight="1" x14ac:dyDescent="0.25">
      <c r="A32" s="1026" t="s">
        <v>660</v>
      </c>
      <c r="B32" s="1027"/>
      <c r="C32" s="1027"/>
      <c r="D32" s="1027"/>
      <c r="E32" s="1027"/>
      <c r="F32" s="1028"/>
      <c r="G32" s="1029"/>
      <c r="H32" s="1029"/>
      <c r="I32" s="1029"/>
      <c r="J32" s="1029"/>
      <c r="K32" s="1029"/>
      <c r="L32" s="1030"/>
      <c r="M32" s="618"/>
      <c r="O32" s="608"/>
      <c r="P32" s="608"/>
      <c r="Q32" s="608"/>
      <c r="R32" s="608"/>
      <c r="S32" s="608"/>
      <c r="T32" s="608"/>
      <c r="U32" s="608"/>
      <c r="V32" s="608"/>
      <c r="W32" s="608"/>
      <c r="X32" s="608"/>
      <c r="Y32" s="608"/>
      <c r="Z32" s="608"/>
      <c r="AA32" s="608"/>
      <c r="AB32" s="608"/>
      <c r="AC32" s="608"/>
      <c r="AD32" s="608"/>
      <c r="AE32" s="608"/>
      <c r="AF32" s="608"/>
      <c r="AG32" s="608"/>
      <c r="AH32" s="608"/>
      <c r="AI32" s="608"/>
      <c r="AJ32" s="608"/>
      <c r="AK32" s="608"/>
      <c r="AL32" s="608"/>
      <c r="AM32" s="608"/>
      <c r="AN32" s="608"/>
      <c r="AO32" s="608"/>
      <c r="AP32" s="608"/>
      <c r="AQ32" s="608"/>
      <c r="AR32" s="608"/>
      <c r="AS32" s="608"/>
      <c r="AT32" s="608"/>
      <c r="AU32" s="608"/>
      <c r="AV32" s="608"/>
      <c r="AW32" s="608"/>
      <c r="AX32" s="608"/>
      <c r="AY32" s="608"/>
      <c r="AZ32" s="608"/>
      <c r="BA32" s="608"/>
      <c r="BB32" s="608"/>
    </row>
    <row r="33" spans="1:54" ht="22.15" customHeight="1" x14ac:dyDescent="0.25">
      <c r="A33" s="1045" t="s">
        <v>661</v>
      </c>
      <c r="B33" s="1046"/>
      <c r="C33" s="1046"/>
      <c r="D33" s="1046"/>
      <c r="E33" s="1046"/>
      <c r="F33" s="1047"/>
      <c r="G33" s="1057" t="str">
        <f>IF(G32&gt;0,(ROUND(G31,1)-G32)/ROUND(G31,1),IF(AND(G31=0,G32=0),"NA", "NA"))</f>
        <v>NA</v>
      </c>
      <c r="H33" s="1057"/>
      <c r="I33" s="1057" t="str">
        <f>IF(I32&gt;0,(ROUND(I31,1)-I32)/ROUND(I31,1),IF(AND(I31=0,I32=0),"NA", "NA"))</f>
        <v>NA</v>
      </c>
      <c r="J33" s="1057"/>
      <c r="K33" s="1057" t="str">
        <f>IF(K32&gt;0,(ROUND(K31,1)-K32)/ROUND(K31,1),IF(AND(K31=0,K32=0),"NA", "NA"))</f>
        <v>NA</v>
      </c>
      <c r="L33" s="1058"/>
      <c r="O33" s="608"/>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row>
    <row r="34" spans="1:54" ht="16.5" thickBot="1" x14ac:dyDescent="0.3">
      <c r="A34" s="1050" t="s">
        <v>662</v>
      </c>
      <c r="B34" s="1051"/>
      <c r="C34" s="1051"/>
      <c r="D34" s="1051"/>
      <c r="E34" s="1051"/>
      <c r="F34" s="1052"/>
      <c r="G34" s="1059" t="str">
        <f>IF(G33="NA","",IF(G32&lt;=N31,"5410.12","5410.12"))</f>
        <v/>
      </c>
      <c r="H34" s="1059" t="str">
        <f t="shared" ref="H34" si="4">IF(B34="IN_NOX","NA",IF(B34="NA","NA",IF(AND(B34&gt;=14.5%,B34&lt;29.5%),"5410.13",IF(AND(B34&gt;=29.5%,B34&lt;49.5%),"5410.15",IF(B34&gt;=49.5%,"5410.17","NA")))))</f>
        <v>NA</v>
      </c>
      <c r="I34" s="1059" t="str">
        <f>IF(I33="NA","",IF(AND(I33&gt;=14.5%,I33&lt;29.5%),"5410.14",IF(AND(I33&gt;=29.5%,I33&lt;49.5%),"5410.16",IF(I33&gt;=49.5%,"5410.18","5410.14"))))</f>
        <v/>
      </c>
      <c r="J34" s="1059" t="str">
        <f t="shared" ref="J34" si="5">IF(D34="IN_NOX","NA",IF(D34="NA","NA",IF(AND(D34&gt;=14.5%,D34&lt;29.5%),"5410.14",IF(AND(D34&gt;=29.5%,D34&lt;49.5%),"5410.16",IF(D34&gt;=49.5%,"5410.18","NA")))))</f>
        <v>NA</v>
      </c>
      <c r="K34" s="1059"/>
      <c r="L34" s="1060"/>
      <c r="O34" s="608"/>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row>
    <row r="35" spans="1:54" ht="17.25" thickTop="1" thickBot="1" x14ac:dyDescent="0.3">
      <c r="A35" s="1044"/>
      <c r="B35" s="1044"/>
      <c r="C35" s="1044"/>
      <c r="D35" s="1044"/>
      <c r="E35" s="1044"/>
      <c r="F35" s="1044"/>
      <c r="G35" s="1044"/>
      <c r="H35" s="1044"/>
      <c r="I35" s="1044"/>
      <c r="J35" s="1044"/>
      <c r="K35" s="1044"/>
      <c r="L35" s="1044"/>
      <c r="O35" s="608"/>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row>
    <row r="36" spans="1:54" ht="22.15" customHeight="1" thickTop="1" x14ac:dyDescent="0.25">
      <c r="A36" s="1032" t="s">
        <v>665</v>
      </c>
      <c r="B36" s="1033"/>
      <c r="C36" s="1033"/>
      <c r="D36" s="1033"/>
      <c r="E36" s="619" t="s">
        <v>1082</v>
      </c>
      <c r="F36" s="620"/>
      <c r="G36" s="1066"/>
      <c r="H36" s="1067"/>
      <c r="I36" s="1036" t="s">
        <v>655</v>
      </c>
      <c r="J36" s="1036"/>
      <c r="K36" s="1034"/>
      <c r="L36" s="1035"/>
      <c r="M36" s="618"/>
      <c r="O36" s="608"/>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row>
    <row r="37" spans="1:54" ht="22.15" customHeight="1" x14ac:dyDescent="0.25">
      <c r="A37" s="1063"/>
      <c r="B37" s="1064"/>
      <c r="C37" s="1064"/>
      <c r="D37" s="1064"/>
      <c r="E37" s="1064"/>
      <c r="F37" s="1065"/>
      <c r="G37" s="1040" t="s">
        <v>656</v>
      </c>
      <c r="H37" s="1040"/>
      <c r="I37" s="1040" t="s">
        <v>657</v>
      </c>
      <c r="J37" s="1040"/>
      <c r="K37" s="1040" t="s">
        <v>658</v>
      </c>
      <c r="L37" s="1041"/>
      <c r="O37" s="608"/>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row>
    <row r="38" spans="1:54" ht="22.15" customHeight="1" x14ac:dyDescent="0.25">
      <c r="A38" s="1021" t="s">
        <v>659</v>
      </c>
      <c r="B38" s="1022"/>
      <c r="C38" s="1022"/>
      <c r="D38" s="1022"/>
      <c r="E38" s="1022"/>
      <c r="F38" s="1023"/>
      <c r="G38" s="1024" t="str">
        <f>IF(K36&lt;=0,"",IF(G11="T2","",IF(G11="T3 IF IN ECA ELSE T2","",IF(K36&lt;130,17,IF(AND(K36&gt;=130,K36&lt;=1999),45*(K36^(-0.2)),IF(K36&gt;=2000,9.8))))))</f>
        <v/>
      </c>
      <c r="H38" s="1024"/>
      <c r="I38" s="1024" t="str">
        <f>IF(K36&lt;=0, "",IF(G11="T1", "",IF(K36&lt;130,14.4, IF(AND(K36&gt;=130, K36&lt;=1999), 44*(K36^(-0.23)), IF(K36&gt;=2000,  7.7)))))</f>
        <v/>
      </c>
      <c r="J38" s="1024"/>
      <c r="K38" s="1024" t="str">
        <f>IF(K36&lt;=0,"",IF(G11="T1","",IF(G11="T2","",IF(K36&lt;130,3.4,IF(AND(K36&gt;=130,K36&lt;=1999),9*(K36^(-0.2)),IF(K36&gt;=2000,2))))))</f>
        <v/>
      </c>
      <c r="L38" s="1025"/>
      <c r="M38" s="632"/>
      <c r="N38" s="607" t="b">
        <f>IF(AND(K36&lt;130,K36&gt;0),14.4, IF(AND(K36&gt;=130, K36&lt;=1999), 44*(K36^(-0.23)), IF(K36&gt;=2000,  7.7)))</f>
        <v>0</v>
      </c>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row>
    <row r="39" spans="1:54" ht="22.15" customHeight="1" x14ac:dyDescent="0.25">
      <c r="A39" s="1026" t="s">
        <v>660</v>
      </c>
      <c r="B39" s="1027"/>
      <c r="C39" s="1027"/>
      <c r="D39" s="1027"/>
      <c r="E39" s="1027"/>
      <c r="F39" s="1028"/>
      <c r="G39" s="1029"/>
      <c r="H39" s="1029"/>
      <c r="I39" s="1029"/>
      <c r="J39" s="1029"/>
      <c r="K39" s="1029"/>
      <c r="L39" s="1030"/>
      <c r="M39" s="61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8"/>
      <c r="AY39" s="608"/>
      <c r="AZ39" s="608"/>
      <c r="BA39" s="608"/>
      <c r="BB39" s="608"/>
    </row>
    <row r="40" spans="1:54" ht="22.15" customHeight="1" x14ac:dyDescent="0.25">
      <c r="A40" s="1045" t="s">
        <v>661</v>
      </c>
      <c r="B40" s="1046"/>
      <c r="C40" s="1046"/>
      <c r="D40" s="1046"/>
      <c r="E40" s="1046"/>
      <c r="F40" s="1047"/>
      <c r="G40" s="1048" t="str">
        <f>IF(G39&gt;0,(ROUND(G38,1)-G39)/ROUND(G38,1),IF(AND(G38=0,G39=0),"NA", "NA"))</f>
        <v>NA</v>
      </c>
      <c r="H40" s="1048"/>
      <c r="I40" s="1048" t="str">
        <f>IF(I39&gt;0,(ROUND(I38,1)-I39)/ROUND(I38,1),IF(AND(I38=0,I39=0),"NA", "NA"))</f>
        <v>NA</v>
      </c>
      <c r="J40" s="1048"/>
      <c r="K40" s="1048" t="str">
        <f>IF(K39&gt;0,(ROUND(K38,1)-K39)/ROUND(K38,1),IF(AND(K38=0,K39=0),"NA", "NA"))</f>
        <v>NA</v>
      </c>
      <c r="L40" s="1049"/>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8"/>
      <c r="AY40" s="608"/>
      <c r="AZ40" s="608"/>
      <c r="BA40" s="608"/>
      <c r="BB40" s="608"/>
    </row>
    <row r="41" spans="1:54" ht="16.5" thickBot="1" x14ac:dyDescent="0.3">
      <c r="A41" s="1050" t="s">
        <v>662</v>
      </c>
      <c r="B41" s="1051"/>
      <c r="C41" s="1051"/>
      <c r="D41" s="1051"/>
      <c r="E41" s="1051"/>
      <c r="F41" s="1052"/>
      <c r="G41" s="1068" t="str">
        <f>IF(G40="NA","",IF(G39&lt;=N38,"5410.12","5410.12"))</f>
        <v/>
      </c>
      <c r="H41" s="1068" t="str">
        <f t="shared" ref="H41" si="6">IF(B41="IN_NOX","NA",IF(B41="NA","NA",IF(AND(B41&gt;=14.5%,B41&lt;29.5%),"5410.13",IF(AND(B41&gt;=29.5%,B41&lt;49.5%),"5410.15",IF(B41&gt;=49.5%,"5410.17","NA")))))</f>
        <v>NA</v>
      </c>
      <c r="I41" s="1068" t="str">
        <f>IF(I40="NA","",IF(AND(I40&gt;=14.5%,I40&lt;29.5%),"5410.14",IF(AND(I40&gt;=29.5%,I40&lt;49.5%),"5410.16",IF(I40&gt;=49.5%,"5410.18","5410.14"))))</f>
        <v/>
      </c>
      <c r="J41" s="1068" t="str">
        <f t="shared" ref="J41" si="7">IF(D41="IN_NOX","NA",IF(D41="NA","NA",IF(AND(D41&gt;=14.5%,D41&lt;29.5%),"5410.14",IF(AND(D41&gt;=29.5%,D41&lt;49.5%),"5410.16",IF(D41&gt;=49.5%,"5410.18","NA")))))</f>
        <v>NA</v>
      </c>
      <c r="K41" s="1068"/>
      <c r="L41" s="1069"/>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8"/>
      <c r="AZ41" s="608"/>
      <c r="BA41" s="608"/>
      <c r="BB41" s="608"/>
    </row>
    <row r="42" spans="1:54" ht="17.25" thickTop="1" thickBot="1" x14ac:dyDescent="0.3">
      <c r="A42" s="1044"/>
      <c r="B42" s="1044"/>
      <c r="C42" s="1044"/>
      <c r="D42" s="1044"/>
      <c r="E42" s="1044"/>
      <c r="F42" s="1044"/>
      <c r="G42" s="1044"/>
      <c r="H42" s="1044"/>
      <c r="I42" s="1044"/>
      <c r="J42" s="1044"/>
      <c r="K42" s="1044"/>
      <c r="L42" s="1044"/>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c r="AT42" s="608"/>
      <c r="AU42" s="608"/>
      <c r="AV42" s="608"/>
      <c r="AW42" s="608"/>
      <c r="AX42" s="608"/>
      <c r="AY42" s="608"/>
      <c r="AZ42" s="608"/>
      <c r="BA42" s="608"/>
      <c r="BB42" s="608"/>
    </row>
    <row r="43" spans="1:54" ht="22.15" customHeight="1" thickTop="1" x14ac:dyDescent="0.25">
      <c r="A43" s="633" t="s">
        <v>666</v>
      </c>
      <c r="B43" s="634"/>
      <c r="C43" s="634"/>
      <c r="D43" s="634"/>
      <c r="E43" s="619" t="s">
        <v>1082</v>
      </c>
      <c r="F43" s="620"/>
      <c r="G43" s="1066"/>
      <c r="H43" s="1067"/>
      <c r="I43" s="1036" t="s">
        <v>655</v>
      </c>
      <c r="J43" s="1036"/>
      <c r="K43" s="1034"/>
      <c r="L43" s="1035"/>
      <c r="M43" s="61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c r="AT43" s="608"/>
      <c r="AU43" s="608"/>
      <c r="AV43" s="608"/>
      <c r="AW43" s="608"/>
      <c r="AX43" s="608"/>
      <c r="AY43" s="608"/>
      <c r="AZ43" s="608"/>
      <c r="BA43" s="608"/>
      <c r="BB43" s="608"/>
    </row>
    <row r="44" spans="1:54" ht="22.15" customHeight="1" x14ac:dyDescent="0.25">
      <c r="A44" s="1063"/>
      <c r="B44" s="1064"/>
      <c r="C44" s="1064"/>
      <c r="D44" s="1064"/>
      <c r="E44" s="1064"/>
      <c r="F44" s="1065"/>
      <c r="G44" s="1040" t="s">
        <v>656</v>
      </c>
      <c r="H44" s="1040"/>
      <c r="I44" s="1040" t="s">
        <v>657</v>
      </c>
      <c r="J44" s="1040"/>
      <c r="K44" s="1040" t="s">
        <v>658</v>
      </c>
      <c r="L44" s="1041"/>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c r="AT44" s="608"/>
      <c r="AU44" s="608"/>
      <c r="AV44" s="608"/>
      <c r="AW44" s="608"/>
      <c r="AX44" s="608"/>
      <c r="AY44" s="608"/>
      <c r="AZ44" s="608"/>
      <c r="BA44" s="608"/>
      <c r="BB44" s="608"/>
    </row>
    <row r="45" spans="1:54" ht="22.15" customHeight="1" x14ac:dyDescent="0.25">
      <c r="A45" s="1021" t="s">
        <v>659</v>
      </c>
      <c r="B45" s="1022"/>
      <c r="C45" s="1022"/>
      <c r="D45" s="1022"/>
      <c r="E45" s="1022"/>
      <c r="F45" s="1023"/>
      <c r="G45" s="1024" t="str">
        <f>IF(K43&lt;=0,"",IF(G11="T2","",IF(G11="T3 IF IN ECA ELSE T2","",IF(K43&lt;130,17,IF(AND(K43&gt;=130,K43&lt;=1999),45*(K43^(-0.2)),IF(K43&gt;=2000,9.8))))))</f>
        <v/>
      </c>
      <c r="H45" s="1024"/>
      <c r="I45" s="1024" t="str">
        <f>IF(K43&lt;=0, "",IF(G11="T1", "",IF(K43&lt;130,14.4, IF(AND(K43&gt;=130, K43&lt;=1999), 44*(K43^(-0.23)), IF(K43&gt;=2000,  7.7)))))</f>
        <v/>
      </c>
      <c r="J45" s="1024"/>
      <c r="K45" s="1024" t="str">
        <f>IF(K43&lt;=0,"",IF(G11="T1","",IF(G11="T2","",IF(K43&lt;130,3.4,IF(AND(K43&gt;=130,K43&lt;=1999),9*(K43^(-0.2)),IF(K43&gt;=2000,2))))))</f>
        <v/>
      </c>
      <c r="L45" s="1025"/>
      <c r="M45" s="632"/>
      <c r="N45" s="607" t="b">
        <f>IF(AND(K43&lt;130,K43&gt;0),14.4, IF(AND(K43&gt;=130, K43&lt;=1999), 44*(K43^(-0.23)), IF(K43&gt;=2000,  7.7)))</f>
        <v>0</v>
      </c>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c r="AT45" s="608"/>
      <c r="AU45" s="608"/>
      <c r="AV45" s="608"/>
      <c r="AW45" s="608"/>
      <c r="AX45" s="608"/>
      <c r="AY45" s="608"/>
      <c r="AZ45" s="608"/>
      <c r="BA45" s="608"/>
      <c r="BB45" s="608"/>
    </row>
    <row r="46" spans="1:54" ht="22.15" customHeight="1" x14ac:dyDescent="0.25">
      <c r="A46" s="1026" t="s">
        <v>660</v>
      </c>
      <c r="B46" s="1027"/>
      <c r="C46" s="1027"/>
      <c r="D46" s="1027"/>
      <c r="E46" s="1027"/>
      <c r="F46" s="1028"/>
      <c r="G46" s="1029"/>
      <c r="H46" s="1029"/>
      <c r="I46" s="1029"/>
      <c r="J46" s="1029"/>
      <c r="K46" s="1029"/>
      <c r="L46" s="1030"/>
      <c r="M46" s="618"/>
      <c r="O46" s="608"/>
      <c r="P46" s="608"/>
      <c r="Q46" s="608"/>
      <c r="R46" s="608"/>
      <c r="S46" s="608"/>
      <c r="T46" s="608"/>
      <c r="U46" s="608"/>
      <c r="V46" s="608"/>
      <c r="W46" s="608"/>
      <c r="X46" s="608"/>
      <c r="Y46" s="608"/>
      <c r="Z46" s="608"/>
      <c r="AA46" s="608"/>
      <c r="AB46" s="608"/>
      <c r="AC46" s="608"/>
      <c r="AD46" s="608"/>
      <c r="AE46" s="608"/>
      <c r="AF46" s="608"/>
      <c r="AG46" s="608"/>
      <c r="AH46" s="608"/>
      <c r="AI46" s="608"/>
      <c r="AJ46" s="608"/>
      <c r="AK46" s="608"/>
      <c r="AL46" s="608"/>
      <c r="AM46" s="608"/>
      <c r="AN46" s="608"/>
      <c r="AO46" s="608"/>
      <c r="AP46" s="608"/>
      <c r="AQ46" s="608"/>
      <c r="AR46" s="608"/>
      <c r="AS46" s="608"/>
      <c r="AT46" s="608"/>
      <c r="AU46" s="608"/>
      <c r="AV46" s="608"/>
      <c r="AW46" s="608"/>
      <c r="AX46" s="608"/>
      <c r="AY46" s="608"/>
      <c r="AZ46" s="608"/>
      <c r="BA46" s="608"/>
      <c r="BB46" s="608"/>
    </row>
    <row r="47" spans="1:54" ht="22.15" customHeight="1" x14ac:dyDescent="0.25">
      <c r="A47" s="1045" t="s">
        <v>661</v>
      </c>
      <c r="B47" s="1046"/>
      <c r="C47" s="1046"/>
      <c r="D47" s="1046"/>
      <c r="E47" s="1046"/>
      <c r="F47" s="1047"/>
      <c r="G47" s="1057" t="str">
        <f>IF(G46&gt;0,(ROUND(G45,1)-G46)/ROUND(G45,1),IF(AND(G45=0,G46=0),"NA", "NA"))</f>
        <v>NA</v>
      </c>
      <c r="H47" s="1057"/>
      <c r="I47" s="1057" t="str">
        <f>IF(I46&gt;0,(ROUND(I45,1)-I46)/ROUND(I45,1),IF(AND(I45=0,I46=0),"NA", "NA"))</f>
        <v>NA</v>
      </c>
      <c r="J47" s="1057"/>
      <c r="K47" s="1057" t="str">
        <f>IF(K46&gt;0,(ROUND(K45,1)-K46)/ROUND(K45,1),IF(AND(K45=0,K46=0),"NA", "NA"))</f>
        <v>NA</v>
      </c>
      <c r="L47" s="105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8"/>
      <c r="AY47" s="608"/>
      <c r="AZ47" s="608"/>
      <c r="BA47" s="608"/>
      <c r="BB47" s="608"/>
    </row>
    <row r="48" spans="1:54" ht="16.5" thickBot="1" x14ac:dyDescent="0.3">
      <c r="A48" s="1050" t="s">
        <v>662</v>
      </c>
      <c r="B48" s="1051"/>
      <c r="C48" s="1051"/>
      <c r="D48" s="1051"/>
      <c r="E48" s="1051"/>
      <c r="F48" s="1052"/>
      <c r="G48" s="1059" t="str">
        <f>IF(G47="NA","",IF(G46&lt;=N45,"5410.12","5410.12"))</f>
        <v/>
      </c>
      <c r="H48" s="1059" t="str">
        <f t="shared" ref="H48" si="8">IF(B48="IN_NOX","NA",IF(B48="NA","NA",IF(AND(B48&gt;=14.5%,B48&lt;29.5%),"5410.13",IF(AND(B48&gt;=29.5%,B48&lt;49.5%),"5410.15",IF(B48&gt;=49.5%,"5410.17","NA")))))</f>
        <v>NA</v>
      </c>
      <c r="I48" s="1059" t="str">
        <f>IF(I47="NA","",IF(AND(I47&gt;=14.5%,I47&lt;29.5%),"5410.14",IF(AND(I47&gt;=29.5%,I47&lt;49.5%),"5410.16",IF(I47&gt;=49.5%,"5410.18","5410.14"))))</f>
        <v/>
      </c>
      <c r="J48" s="1059" t="str">
        <f t="shared" ref="J48" si="9">IF(D48="IN_NOX","NA",IF(D48="NA","NA",IF(AND(D48&gt;=14.5%,D48&lt;29.5%),"5410.14",IF(AND(D48&gt;=29.5%,D48&lt;49.5%),"5410.16",IF(D48&gt;=49.5%,"5410.18","NA")))))</f>
        <v>NA</v>
      </c>
      <c r="K48" s="1059"/>
      <c r="L48" s="1060"/>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row>
    <row r="49" spans="1:54" ht="17.25" thickTop="1" thickBot="1" x14ac:dyDescent="0.3">
      <c r="A49" s="1044"/>
      <c r="B49" s="1044"/>
      <c r="C49" s="1044"/>
      <c r="D49" s="1044"/>
      <c r="E49" s="1044"/>
      <c r="F49" s="1044"/>
      <c r="G49" s="1044"/>
      <c r="H49" s="1044"/>
      <c r="I49" s="1044"/>
      <c r="J49" s="1044"/>
      <c r="K49" s="1044"/>
      <c r="L49" s="1044"/>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row>
    <row r="50" spans="1:54" ht="22.15" customHeight="1" thickTop="1" x14ac:dyDescent="0.25">
      <c r="A50" s="1032" t="s">
        <v>667</v>
      </c>
      <c r="B50" s="1033"/>
      <c r="C50" s="1033"/>
      <c r="D50" s="1033"/>
      <c r="E50" s="619" t="s">
        <v>1082</v>
      </c>
      <c r="F50" s="620"/>
      <c r="G50" s="1061"/>
      <c r="H50" s="1062"/>
      <c r="I50" s="1036" t="s">
        <v>655</v>
      </c>
      <c r="J50" s="1036"/>
      <c r="K50" s="1034"/>
      <c r="L50" s="1035"/>
      <c r="M50" s="61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row>
    <row r="51" spans="1:54" ht="22.15" customHeight="1" x14ac:dyDescent="0.25">
      <c r="A51" s="1063"/>
      <c r="B51" s="1064"/>
      <c r="C51" s="1064"/>
      <c r="D51" s="1064"/>
      <c r="E51" s="1064"/>
      <c r="F51" s="1065"/>
      <c r="G51" s="1040" t="s">
        <v>656</v>
      </c>
      <c r="H51" s="1040"/>
      <c r="I51" s="1040" t="s">
        <v>657</v>
      </c>
      <c r="J51" s="1040"/>
      <c r="K51" s="1040" t="s">
        <v>658</v>
      </c>
      <c r="L51" s="1041"/>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608"/>
      <c r="AT51" s="608"/>
      <c r="AU51" s="608"/>
      <c r="AV51" s="608"/>
      <c r="AW51" s="608"/>
      <c r="AX51" s="608"/>
      <c r="AY51" s="608"/>
      <c r="AZ51" s="608"/>
      <c r="BA51" s="608"/>
      <c r="BB51" s="608"/>
    </row>
    <row r="52" spans="1:54" ht="22.15" customHeight="1" x14ac:dyDescent="0.25">
      <c r="A52" s="1021" t="s">
        <v>659</v>
      </c>
      <c r="B52" s="1022"/>
      <c r="C52" s="1022"/>
      <c r="D52" s="1022"/>
      <c r="E52" s="1022"/>
      <c r="F52" s="1023"/>
      <c r="G52" s="1024" t="str">
        <f>IF(K50&lt;=0,"",IF(G11="T2","",IF(G11="T3 IF IN ECA ELSE T2","",IF(K50&lt;130,17,IF(AND(K50&gt;=130,K50&lt;=1999),45*(K50^(-0.2)),IF(K50&gt;=2000,9.8))))))</f>
        <v/>
      </c>
      <c r="H52" s="1024"/>
      <c r="I52" s="1024" t="str">
        <f>IF(K50&lt;=0, "",IF(G11="T1", "",IF(K50&lt;130,14.4, IF(AND(K50&gt;=130, K50&lt;=1999), 44*(K50^(-0.23)), IF(K50&gt;=2000,  7.7)))))</f>
        <v/>
      </c>
      <c r="J52" s="1024"/>
      <c r="K52" s="1024" t="str">
        <f>IF(K50&lt;=0,"",IF(G11="T1","",IF(G11="T2","",IF(K50&lt;130,3.4,IF(AND(K50&gt;=130,K50&lt;=1999),9*(K50^(-0.2)),IF(K50&gt;=2000,2))))))</f>
        <v/>
      </c>
      <c r="L52" s="1025"/>
      <c r="M52" s="632"/>
      <c r="N52" s="607" t="b">
        <f>IF(AND(K50&lt;130,K50&gt;0),14.4, IF(AND(K50&gt;=130, K50&lt;=1999), 44*(K50^(-0.23)), IF(K50&gt;=2000,  7.7)))</f>
        <v>0</v>
      </c>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row>
    <row r="53" spans="1:54" ht="22.15" customHeight="1" x14ac:dyDescent="0.25">
      <c r="A53" s="1026" t="s">
        <v>660</v>
      </c>
      <c r="B53" s="1027"/>
      <c r="C53" s="1027"/>
      <c r="D53" s="1027"/>
      <c r="E53" s="1027"/>
      <c r="F53" s="1028"/>
      <c r="G53" s="1029"/>
      <c r="H53" s="1029"/>
      <c r="I53" s="1029"/>
      <c r="J53" s="1029"/>
      <c r="K53" s="1029"/>
      <c r="L53" s="1030"/>
      <c r="M53" s="61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row>
    <row r="54" spans="1:54" ht="22.15" customHeight="1" x14ac:dyDescent="0.25">
      <c r="A54" s="1045" t="s">
        <v>661</v>
      </c>
      <c r="B54" s="1046"/>
      <c r="C54" s="1046"/>
      <c r="D54" s="1046"/>
      <c r="E54" s="1046"/>
      <c r="F54" s="1047"/>
      <c r="G54" s="1057" t="str">
        <f>IF(G53&gt;0,(ROUND(G52,1)-G53)/ROUND(G52,1),IF(AND(G52=0,G53=0),"NA", "NA"))</f>
        <v>NA</v>
      </c>
      <c r="H54" s="1057"/>
      <c r="I54" s="1057" t="str">
        <f>IF(I53&gt;0,(ROUND(I52,1)-I53)/ROUND(I52,1),IF(AND(I52=0,I53=0),"NA", "NA"))</f>
        <v>NA</v>
      </c>
      <c r="J54" s="1057"/>
      <c r="K54" s="1057" t="str">
        <f>IF(K53&gt;0,(ROUND(K52,1)-K53)/ROUND(K52,1),IF(AND(K52=0,K53=0),"NA", "NA"))</f>
        <v>NA</v>
      </c>
      <c r="L54" s="105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row>
    <row r="55" spans="1:54" ht="16.5" thickBot="1" x14ac:dyDescent="0.3">
      <c r="A55" s="1050" t="s">
        <v>662</v>
      </c>
      <c r="B55" s="1051"/>
      <c r="C55" s="1051"/>
      <c r="D55" s="1051"/>
      <c r="E55" s="1051"/>
      <c r="F55" s="1052"/>
      <c r="G55" s="1059" t="str">
        <f>IF(G54="NA","",IF(G53&lt;=N52,"5410.12","5410.12"))</f>
        <v/>
      </c>
      <c r="H55" s="1059" t="str">
        <f t="shared" ref="H55" si="10">IF(B55="IN_NOX","NA",IF(B55="NA","NA",IF(AND(B55&gt;=14.5%,B55&lt;29.5%),"5410.13",IF(AND(B55&gt;=29.5%,B55&lt;49.5%),"5410.15",IF(B55&gt;=49.5%,"5410.17","NA")))))</f>
        <v>NA</v>
      </c>
      <c r="I55" s="1059" t="str">
        <f>IF(I54="NA","",IF(AND(I54&gt;=14.5%,I54&lt;29.5%),"5410.14",IF(AND(I54&gt;=29.5%,I54&lt;49.5%),"5410.16",IF(I54&gt;=49.5%,"5410.18","5410.14"))))</f>
        <v/>
      </c>
      <c r="J55" s="1059" t="str">
        <f t="shared" ref="J55" si="11">IF(D55="IN_NOX","NA",IF(D55="NA","NA",IF(AND(D55&gt;=14.5%,D55&lt;29.5%),"5410.14",IF(AND(D55&gt;=29.5%,D55&lt;49.5%),"5410.16",IF(D55&gt;=49.5%,"5410.18","NA")))))</f>
        <v>NA</v>
      </c>
      <c r="K55" s="1059"/>
      <c r="L55" s="1060"/>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row>
    <row r="56" spans="1:54" ht="17.25" thickTop="1" thickBot="1" x14ac:dyDescent="0.3">
      <c r="A56" s="1044"/>
      <c r="B56" s="1044"/>
      <c r="C56" s="1044"/>
      <c r="D56" s="1044"/>
      <c r="E56" s="1044"/>
      <c r="F56" s="1044"/>
      <c r="G56" s="1044"/>
      <c r="H56" s="1044"/>
      <c r="I56" s="1044"/>
      <c r="J56" s="1044"/>
      <c r="K56" s="1044"/>
      <c r="L56" s="1044"/>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8"/>
      <c r="AW56" s="608"/>
      <c r="AX56" s="608"/>
      <c r="AY56" s="608"/>
      <c r="AZ56" s="608"/>
      <c r="BA56" s="608"/>
      <c r="BB56" s="608"/>
    </row>
    <row r="57" spans="1:54" ht="22.15" customHeight="1" thickTop="1" x14ac:dyDescent="0.25">
      <c r="A57" s="1032" t="s">
        <v>668</v>
      </c>
      <c r="B57" s="1033"/>
      <c r="C57" s="1033"/>
      <c r="D57" s="1033"/>
      <c r="E57" s="619" t="s">
        <v>1082</v>
      </c>
      <c r="F57" s="620"/>
      <c r="G57" s="1034"/>
      <c r="H57" s="1035"/>
      <c r="I57" s="1036" t="s">
        <v>655</v>
      </c>
      <c r="J57" s="1036"/>
      <c r="K57" s="1034"/>
      <c r="L57" s="1035"/>
      <c r="M57" s="618"/>
      <c r="O57" s="608"/>
      <c r="P57" s="608"/>
      <c r="Q57" s="608"/>
      <c r="R57" s="608"/>
      <c r="S57" s="608"/>
      <c r="T57" s="608"/>
      <c r="U57" s="608"/>
      <c r="V57" s="608"/>
      <c r="W57" s="608"/>
      <c r="X57" s="608"/>
      <c r="Y57" s="608"/>
      <c r="Z57" s="608"/>
      <c r="AA57" s="608"/>
      <c r="AB57" s="608"/>
      <c r="AC57" s="608"/>
      <c r="AD57" s="608"/>
      <c r="AE57" s="608"/>
      <c r="AF57" s="608"/>
      <c r="AG57" s="608"/>
      <c r="AH57" s="608"/>
      <c r="AI57" s="608"/>
      <c r="AJ57" s="608"/>
      <c r="AK57" s="608"/>
      <c r="AL57" s="608"/>
      <c r="AM57" s="608"/>
      <c r="AN57" s="608"/>
      <c r="AO57" s="608"/>
      <c r="AP57" s="608"/>
      <c r="AQ57" s="608"/>
      <c r="AR57" s="608"/>
      <c r="AS57" s="608"/>
      <c r="AT57" s="608"/>
      <c r="AU57" s="608"/>
      <c r="AV57" s="608"/>
      <c r="AW57" s="608"/>
      <c r="AX57" s="608"/>
      <c r="AY57" s="608"/>
      <c r="AZ57" s="608"/>
      <c r="BA57" s="608"/>
      <c r="BB57" s="608"/>
    </row>
    <row r="58" spans="1:54" ht="21.75" customHeight="1" x14ac:dyDescent="0.25">
      <c r="A58" s="1037"/>
      <c r="B58" s="1038"/>
      <c r="C58" s="1038"/>
      <c r="D58" s="1038"/>
      <c r="E58" s="1038"/>
      <c r="F58" s="1039"/>
      <c r="G58" s="1040" t="s">
        <v>656</v>
      </c>
      <c r="H58" s="1040"/>
      <c r="I58" s="1040" t="s">
        <v>657</v>
      </c>
      <c r="J58" s="1040"/>
      <c r="K58" s="1040" t="s">
        <v>658</v>
      </c>
      <c r="L58" s="1041"/>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608"/>
      <c r="AT58" s="608"/>
      <c r="AU58" s="608"/>
      <c r="AV58" s="608"/>
      <c r="AW58" s="608"/>
      <c r="AX58" s="608"/>
      <c r="AY58" s="608"/>
      <c r="AZ58" s="608"/>
      <c r="BA58" s="608"/>
      <c r="BB58" s="608"/>
    </row>
    <row r="59" spans="1:54" ht="22.15" customHeight="1" x14ac:dyDescent="0.25">
      <c r="A59" s="1021" t="s">
        <v>659</v>
      </c>
      <c r="B59" s="1022"/>
      <c r="C59" s="1022"/>
      <c r="D59" s="1022"/>
      <c r="E59" s="1022"/>
      <c r="F59" s="1023"/>
      <c r="G59" s="1024" t="str">
        <f>IF(K57&lt;=0,"",IF(G11="T2","",IF(G11="T3 IF IN ECA ELSE T2","",IF(K57&lt;130,17,IF(AND(K57&gt;=130,K57&lt;=1999),45*(K57^(-0.2)),IF(K57&gt;=2000,9.8))))))</f>
        <v/>
      </c>
      <c r="H59" s="1024"/>
      <c r="I59" s="1024" t="str">
        <f>IF(K57&lt;=0, "",IF(G11="T1", "",IF(K57&lt;130,14.4, IF(AND(K57&gt;=130, K57&lt;=1999), 44*(K57^(-0.23)), IF(K57&gt;=2000,  7.7)))))</f>
        <v/>
      </c>
      <c r="J59" s="1024"/>
      <c r="K59" s="1024" t="str">
        <f>IF(K57&lt;=0,"",IF(G11="T1","",IF(G11="T2","",IF(K57&lt;130,3.4,IF(AND(K57&gt;=130,K57&lt;=1999),9*(K57^(-0.2)),IF(K57&gt;=2000,2))))))</f>
        <v/>
      </c>
      <c r="L59" s="1025"/>
      <c r="M59" s="632"/>
      <c r="N59" s="607" t="b">
        <f>IF(AND(K57&lt;130,K57&gt;0),14.4, IF(AND(K57&gt;=130, K57&lt;=1999), 44*(K57^(-0.23)), IF(K57&gt;=2000,  7.7)))</f>
        <v>0</v>
      </c>
      <c r="O59" s="608"/>
      <c r="P59" s="608" t="s">
        <v>281</v>
      </c>
      <c r="Q59" s="608"/>
      <c r="R59" s="608"/>
      <c r="S59" s="608"/>
      <c r="T59" s="608"/>
      <c r="U59" s="608"/>
      <c r="V59" s="608"/>
      <c r="W59" s="608"/>
      <c r="X59" s="608"/>
      <c r="Y59" s="608"/>
      <c r="Z59" s="608"/>
      <c r="AA59" s="608"/>
      <c r="AB59" s="608"/>
      <c r="AC59" s="608"/>
      <c r="AD59" s="608"/>
      <c r="AE59" s="608"/>
      <c r="AF59" s="608"/>
      <c r="AG59" s="608"/>
      <c r="AH59" s="608"/>
      <c r="AI59" s="608"/>
      <c r="AJ59" s="608"/>
      <c r="AK59" s="608"/>
      <c r="AL59" s="608"/>
      <c r="AM59" s="608"/>
      <c r="AN59" s="608"/>
      <c r="AO59" s="608"/>
      <c r="AP59" s="608"/>
      <c r="AQ59" s="608"/>
      <c r="AR59" s="608"/>
      <c r="AS59" s="608"/>
      <c r="AT59" s="608"/>
      <c r="AU59" s="608"/>
      <c r="AV59" s="608"/>
      <c r="AW59" s="608"/>
      <c r="AX59" s="608"/>
      <c r="AY59" s="608"/>
      <c r="AZ59" s="608"/>
      <c r="BA59" s="608"/>
      <c r="BB59" s="608"/>
    </row>
    <row r="60" spans="1:54" ht="22.15" customHeight="1" x14ac:dyDescent="0.25">
      <c r="A60" s="1026" t="s">
        <v>660</v>
      </c>
      <c r="B60" s="1027"/>
      <c r="C60" s="1027"/>
      <c r="D60" s="1027"/>
      <c r="E60" s="1027"/>
      <c r="F60" s="1028"/>
      <c r="G60" s="1029"/>
      <c r="H60" s="1029"/>
      <c r="I60" s="1029"/>
      <c r="J60" s="1029"/>
      <c r="K60" s="1029"/>
      <c r="L60" s="1030"/>
      <c r="M60" s="61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c r="AT60" s="608"/>
      <c r="AU60" s="608"/>
      <c r="AV60" s="608"/>
      <c r="AW60" s="608"/>
      <c r="AX60" s="608"/>
      <c r="AY60" s="608"/>
      <c r="AZ60" s="608"/>
      <c r="BA60" s="608"/>
      <c r="BB60" s="608"/>
    </row>
    <row r="61" spans="1:54" ht="22.15" customHeight="1" x14ac:dyDescent="0.25">
      <c r="A61" s="1045" t="s">
        <v>661</v>
      </c>
      <c r="B61" s="1046"/>
      <c r="C61" s="1046"/>
      <c r="D61" s="1046"/>
      <c r="E61" s="1046"/>
      <c r="F61" s="1047"/>
      <c r="G61" s="1048" t="str">
        <f>IF(AND(G59&gt;0,G60&gt;0),(ROUND(G59,1)-G60)/ROUND(G59,1),IF(AND(G59=0,G60=0),"NA", "NA"))</f>
        <v>NA</v>
      </c>
      <c r="H61" s="1048"/>
      <c r="I61" s="1048" t="str">
        <f>IF(AND(I59&gt;0,I60&gt;0),(ROUND(I59,1)-I60)/ROUND(I59,1),IF(AND(I59=0,I60=0),"NA", "NA"))</f>
        <v>NA</v>
      </c>
      <c r="J61" s="1048"/>
      <c r="K61" s="1048" t="str">
        <f>IF(AND(K59&gt;0,K60&gt;0),(ROUND(K59,1)-K60)/ROUND(K59,1),IF(AND(K59=0,K60=0),"NA", "NA"))</f>
        <v>NA</v>
      </c>
      <c r="L61" s="1049"/>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8"/>
      <c r="AL61" s="608"/>
      <c r="AM61" s="608"/>
      <c r="AN61" s="608"/>
      <c r="AO61" s="608"/>
      <c r="AP61" s="608"/>
      <c r="AQ61" s="608"/>
      <c r="AR61" s="608"/>
      <c r="AS61" s="608"/>
      <c r="AT61" s="608"/>
      <c r="AU61" s="608"/>
      <c r="AV61" s="608"/>
      <c r="AW61" s="608"/>
      <c r="AX61" s="608"/>
      <c r="AY61" s="608"/>
      <c r="AZ61" s="608"/>
      <c r="BA61" s="608"/>
      <c r="BB61" s="608"/>
    </row>
    <row r="62" spans="1:54" ht="16.5" thickBot="1" x14ac:dyDescent="0.3">
      <c r="A62" s="1050" t="s">
        <v>662</v>
      </c>
      <c r="B62" s="1051"/>
      <c r="C62" s="1051"/>
      <c r="D62" s="1051"/>
      <c r="E62" s="1051"/>
      <c r="F62" s="1052"/>
      <c r="G62" s="1053" t="str">
        <f>IF(G61="NA","",IF(G57="MAIN","5410.11", IF(G57="AUXILIARY","5410.12")))</f>
        <v/>
      </c>
      <c r="H62" s="1054"/>
      <c r="I62" s="1053" t="str">
        <f>IF(I61="NA","",IF(AND(I61&lt;14.5%,G57="AUXILIARY"),"5410.14",IF(AND(I61&gt;=14.5%,I61&lt;29.5%,G57="AUXILIARY"),"5410.14",IF(AND(I61&gt;=29.5%,I61&lt;49.5%,G57="AUXILIARY"),"5410.16",IF(AND(I61&gt;=49.5%,G57="AUXILIARY"),"5410.18",IF(AND(I61&lt;14.5%,G57="MAIN"),"5410.13",IF(AND(I61&gt;=14.5%,I61&lt;29.5%,G57="MAIN"),"5410.13",IF(AND(I61&gt;=29.5%,I61&lt;49.5%,G57="MAIN"),"5410.15",IF(AND(I61&gt;=49.5%,G57="MAIN"),"5410.17","")))))))))</f>
        <v/>
      </c>
      <c r="J62" s="1054" t="str">
        <f>IF(D62="IN_NOX","NA",IF(D62="NA","NA",IF(AND(D62&gt;=14.5%,D62&lt;29.5%,B58="AUXILIARY"),"5410.14",IF(AND(D62&gt;=29.5%,D62&lt;49.5%,B58="AUXILIARY"),"5410.16",IF(AND(D62&gt;=49.5%,B58="AUXILIARY"),"5410.18",IF(AND(D62&gt;=14.5%,D62&lt;29.5%,B58="MAIN"),"5410.13",IF(AND(D62&gt;=29.5%,D62&lt;49.5%,B58="MAIN"),"5410.15",IF(AND(D62&gt;=49.5%,B58="MAIN"),"5410.17","NA"))))))))</f>
        <v>NA</v>
      </c>
      <c r="K62" s="1055"/>
      <c r="L62" s="1056"/>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608"/>
      <c r="AT62" s="608"/>
      <c r="AU62" s="608"/>
      <c r="AV62" s="608"/>
      <c r="AW62" s="608"/>
      <c r="AX62" s="608"/>
      <c r="AY62" s="608"/>
      <c r="AZ62" s="608"/>
      <c r="BA62" s="608"/>
      <c r="BB62" s="608"/>
    </row>
    <row r="63" spans="1:54" ht="17.25" thickTop="1" thickBot="1" x14ac:dyDescent="0.3">
      <c r="A63" s="1044"/>
      <c r="B63" s="1044"/>
      <c r="C63" s="1044"/>
      <c r="D63" s="1044"/>
      <c r="E63" s="1044"/>
      <c r="F63" s="1044"/>
      <c r="G63" s="1044"/>
      <c r="H63" s="1044"/>
      <c r="I63" s="1044"/>
      <c r="J63" s="1044"/>
      <c r="K63" s="1044"/>
      <c r="L63" s="1044"/>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c r="AT63" s="608"/>
      <c r="AU63" s="608"/>
      <c r="AV63" s="608"/>
      <c r="AW63" s="608"/>
      <c r="AX63" s="608"/>
      <c r="AY63" s="608"/>
      <c r="AZ63" s="608"/>
      <c r="BA63" s="608"/>
      <c r="BB63" s="608"/>
    </row>
    <row r="64" spans="1:54" ht="22.15" customHeight="1" thickTop="1" x14ac:dyDescent="0.25">
      <c r="A64" s="1032" t="s">
        <v>668</v>
      </c>
      <c r="B64" s="1033"/>
      <c r="C64" s="1033"/>
      <c r="D64" s="1033"/>
      <c r="E64" s="619" t="s">
        <v>1082</v>
      </c>
      <c r="F64" s="620"/>
      <c r="G64" s="1034"/>
      <c r="H64" s="1035"/>
      <c r="I64" s="1036" t="s">
        <v>655</v>
      </c>
      <c r="J64" s="1036"/>
      <c r="K64" s="1034"/>
      <c r="L64" s="1035"/>
      <c r="M64" s="61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8"/>
      <c r="AL64" s="608"/>
      <c r="AM64" s="608"/>
      <c r="AN64" s="608"/>
      <c r="AO64" s="608"/>
      <c r="AP64" s="608"/>
      <c r="AQ64" s="608"/>
      <c r="AR64" s="608"/>
      <c r="AS64" s="608"/>
      <c r="AT64" s="608"/>
      <c r="AU64" s="608"/>
      <c r="AV64" s="608"/>
      <c r="AW64" s="608"/>
      <c r="AX64" s="608"/>
      <c r="AY64" s="608"/>
      <c r="AZ64" s="608"/>
      <c r="BA64" s="608"/>
      <c r="BB64" s="608"/>
    </row>
    <row r="65" spans="1:54" ht="22.15" customHeight="1" x14ac:dyDescent="0.25">
      <c r="A65" s="1037"/>
      <c r="B65" s="1038"/>
      <c r="C65" s="1038"/>
      <c r="D65" s="1038"/>
      <c r="E65" s="1038"/>
      <c r="F65" s="1039"/>
      <c r="G65" s="1040" t="s">
        <v>656</v>
      </c>
      <c r="H65" s="1040"/>
      <c r="I65" s="1040" t="s">
        <v>657</v>
      </c>
      <c r="J65" s="1040"/>
      <c r="K65" s="1040" t="s">
        <v>658</v>
      </c>
      <c r="L65" s="1041"/>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608"/>
      <c r="AT65" s="608"/>
      <c r="AU65" s="608"/>
      <c r="AV65" s="608"/>
      <c r="AW65" s="608"/>
      <c r="AX65" s="608"/>
      <c r="AY65" s="608"/>
      <c r="AZ65" s="608"/>
      <c r="BA65" s="608"/>
      <c r="BB65" s="608"/>
    </row>
    <row r="66" spans="1:54" ht="22.15" customHeight="1" x14ac:dyDescent="0.25">
      <c r="A66" s="1021" t="s">
        <v>659</v>
      </c>
      <c r="B66" s="1022"/>
      <c r="C66" s="1022"/>
      <c r="D66" s="1022"/>
      <c r="E66" s="1022"/>
      <c r="F66" s="1023"/>
      <c r="G66" s="1024" t="str">
        <f>IF(K64&lt;=0,"",IF(G11="T2","",IF(G11="T3 IF IN ECA ELSE T2","",IF(K64&lt;130,17,IF(AND(K64&gt;=130,K64&lt;=1999),45*(K64^(-0.2)),IF(K64&gt;=2000,9.8))))))</f>
        <v/>
      </c>
      <c r="H66" s="1024"/>
      <c r="I66" s="1024" t="str">
        <f>IF(K64&lt;=0,"",IF(G11="T1","",IF(K64&lt;130,14.4,IF(AND(K64&gt;=130,K64&lt;=1999),44*(K64^(-0.23)),IF(K64&gt;=2000,7.7)))))</f>
        <v/>
      </c>
      <c r="J66" s="1024"/>
      <c r="K66" s="1024" t="str">
        <f>IF(K64&lt;=0,"",IF(G11="T1","",IF(G11="T2","",IF(K64&lt;130,3.4,IF(AND(K64&gt;=130,K64&lt;=1999),9*(K64^(-0.2)),IF(K64&gt;=2000,2))))))</f>
        <v/>
      </c>
      <c r="L66" s="1025"/>
      <c r="M66" s="632"/>
      <c r="N66" s="607" t="b">
        <f>IF(AND(K64&lt;130,K64&gt;0),14.4, IF(AND(K64&gt;=130, K64&lt;=1999), 44*(K64^(-0.23)), IF(K64&gt;=2000,  7.7)))</f>
        <v>0</v>
      </c>
      <c r="O66" s="608"/>
      <c r="P66" s="608"/>
      <c r="Q66" s="608"/>
      <c r="R66" s="608"/>
      <c r="S66" s="608"/>
      <c r="T66" s="608"/>
      <c r="U66" s="608"/>
      <c r="V66" s="608"/>
      <c r="W66" s="608"/>
      <c r="X66" s="608"/>
      <c r="Y66" s="608"/>
      <c r="Z66" s="608"/>
      <c r="AA66" s="608"/>
      <c r="AB66" s="608"/>
      <c r="AC66" s="608"/>
      <c r="AD66" s="608"/>
      <c r="AE66" s="608"/>
      <c r="AF66" s="608"/>
      <c r="AG66" s="608"/>
      <c r="AH66" s="608"/>
      <c r="AI66" s="608"/>
      <c r="AJ66" s="608"/>
      <c r="AK66" s="608"/>
      <c r="AL66" s="608"/>
      <c r="AM66" s="608"/>
      <c r="AN66" s="608"/>
      <c r="AO66" s="608"/>
      <c r="AP66" s="608"/>
      <c r="AQ66" s="608"/>
      <c r="AR66" s="608"/>
      <c r="AS66" s="608"/>
      <c r="AT66" s="608"/>
      <c r="AU66" s="608"/>
      <c r="AV66" s="608"/>
      <c r="AW66" s="608"/>
      <c r="AX66" s="608"/>
      <c r="AY66" s="608"/>
      <c r="AZ66" s="608"/>
      <c r="BA66" s="608"/>
      <c r="BB66" s="608"/>
    </row>
    <row r="67" spans="1:54" ht="22.15" customHeight="1" x14ac:dyDescent="0.25">
      <c r="A67" s="1026" t="s">
        <v>660</v>
      </c>
      <c r="B67" s="1027"/>
      <c r="C67" s="1027"/>
      <c r="D67" s="1027"/>
      <c r="E67" s="1027"/>
      <c r="F67" s="1028"/>
      <c r="G67" s="1029"/>
      <c r="H67" s="1029"/>
      <c r="I67" s="1029"/>
      <c r="J67" s="1029"/>
      <c r="K67" s="1029"/>
      <c r="L67" s="1030"/>
      <c r="M67" s="618"/>
      <c r="O67" s="608"/>
      <c r="P67" s="608"/>
      <c r="Q67" s="608"/>
      <c r="R67" s="608"/>
      <c r="S67" s="608"/>
      <c r="T67" s="608"/>
      <c r="U67" s="608"/>
      <c r="V67" s="608"/>
      <c r="W67" s="608"/>
      <c r="X67" s="608"/>
      <c r="Y67" s="608"/>
      <c r="Z67" s="608"/>
      <c r="AA67" s="608"/>
      <c r="AB67" s="608"/>
      <c r="AC67" s="608"/>
      <c r="AD67" s="608"/>
      <c r="AE67" s="608"/>
      <c r="AF67" s="608"/>
      <c r="AG67" s="608"/>
      <c r="AH67" s="608"/>
      <c r="AI67" s="608"/>
      <c r="AJ67" s="608"/>
      <c r="AK67" s="608"/>
      <c r="AL67" s="608"/>
      <c r="AM67" s="608"/>
      <c r="AN67" s="608"/>
      <c r="AO67" s="608"/>
      <c r="AP67" s="608"/>
      <c r="AQ67" s="608"/>
      <c r="AR67" s="608"/>
      <c r="AS67" s="608"/>
      <c r="AT67" s="608"/>
      <c r="AU67" s="608"/>
      <c r="AV67" s="608"/>
      <c r="AW67" s="608"/>
      <c r="AX67" s="608"/>
      <c r="AY67" s="608"/>
      <c r="AZ67" s="608"/>
      <c r="BA67" s="608"/>
      <c r="BB67" s="608"/>
    </row>
    <row r="68" spans="1:54" ht="22.15" customHeight="1" thickBot="1" x14ac:dyDescent="0.3">
      <c r="A68" s="1009" t="s">
        <v>661</v>
      </c>
      <c r="B68" s="1010"/>
      <c r="C68" s="1010"/>
      <c r="D68" s="1010"/>
      <c r="E68" s="1010"/>
      <c r="F68" s="1011"/>
      <c r="G68" s="1012" t="str">
        <f>IF(AND(G66&gt;0,G67&gt;0),(ROUND(G66,1)-G67)/ROUND(G66,1),IF(AND(G66=0,G67=0),"NA", "NA"))</f>
        <v>NA</v>
      </c>
      <c r="H68" s="1012"/>
      <c r="I68" s="1012" t="str">
        <f>IF(AND(I66&gt;0,I67&gt;0),(ROUND(I66,1)-I67)/ROUND(I66,1),IF(AND(I66=0,I67=0),"NA", "NA"))</f>
        <v>NA</v>
      </c>
      <c r="J68" s="1012"/>
      <c r="K68" s="1012" t="str">
        <f>IF(AND(K66&gt;0,K67&gt;0),(ROUND(K66,1)-K67)/ROUND(K66,1),IF(AND(K66=0,K67=0),"NA", "NA"))</f>
        <v>NA</v>
      </c>
      <c r="L68" s="1013"/>
      <c r="O68" s="608"/>
      <c r="P68" s="608"/>
      <c r="Q68" s="608"/>
      <c r="R68" s="608"/>
      <c r="S68" s="608"/>
      <c r="T68" s="608"/>
      <c r="U68" s="608"/>
      <c r="V68" s="608"/>
      <c r="W68" s="608"/>
      <c r="X68" s="608"/>
      <c r="Y68" s="608"/>
      <c r="Z68" s="608"/>
      <c r="AA68" s="608"/>
      <c r="AB68" s="608"/>
      <c r="AC68" s="608"/>
      <c r="AD68" s="608"/>
      <c r="AE68" s="608"/>
      <c r="AF68" s="608"/>
      <c r="AG68" s="608"/>
      <c r="AH68" s="608"/>
      <c r="AI68" s="608"/>
      <c r="AJ68" s="608"/>
      <c r="AK68" s="608"/>
      <c r="AL68" s="608"/>
      <c r="AM68" s="608"/>
      <c r="AN68" s="608"/>
      <c r="AO68" s="608"/>
      <c r="AP68" s="608"/>
      <c r="AQ68" s="608"/>
      <c r="AR68" s="608"/>
      <c r="AS68" s="608"/>
      <c r="AT68" s="608"/>
      <c r="AU68" s="608"/>
      <c r="AV68" s="608"/>
      <c r="AW68" s="608"/>
      <c r="AX68" s="608"/>
      <c r="AY68" s="608"/>
      <c r="AZ68" s="608"/>
      <c r="BA68" s="608"/>
      <c r="BB68" s="608"/>
    </row>
    <row r="69" spans="1:54" ht="17.25" thickTop="1" thickBot="1" x14ac:dyDescent="0.3">
      <c r="A69" s="1014" t="s">
        <v>662</v>
      </c>
      <c r="B69" s="1015"/>
      <c r="C69" s="1015"/>
      <c r="D69" s="1015"/>
      <c r="E69" s="1015"/>
      <c r="F69" s="1016"/>
      <c r="G69" s="1017" t="str">
        <f>IF(G68="NA","",IF(G64="MAIN","5410.11",IF(G64="AUXILIARY","5410.12","")))</f>
        <v/>
      </c>
      <c r="H69" s="1018"/>
      <c r="I69" s="1017" t="str">
        <f>IF(I68="NA","",IF(AND(I68&lt;14.5%,G64="AUXILIARY"),"5410.14",IF(AND(I68&gt;=14.5%,I68&lt;29.5%,G64="AUXILIARY"),"5410.14",IF(AND(I68&gt;=29.5%,I68&lt;49.5%,G64="AUXILIARY"),"5410.16",IF(AND(I68&gt;=49.5%,G64="AUXILIARY"),"5410.18",IF(AND(I68&lt;14.5%,G64="MAIN"),"5410.13",IF(AND(I68&gt;=14.5%,I68&lt;29.5%,G64="MAIN"),"5410.13",IF(AND(I68&gt;=29.5%,I68&lt;49.5%,G64="MAIN"),"5410.15",IF(AND(I68&gt;=49.5%,G64="MAIN"),"5410.17","")))))))))</f>
        <v/>
      </c>
      <c r="J69" s="1018" t="str">
        <f>IF(D69="IN_NOX","NA",IF(D69="NA","NA",IF(AND(D69&gt;=14.5%,D69&lt;29.5%,B65="AUXILIARY"),"5410.14",IF(AND(D69&gt;=29.5%,D69&lt;49.5%,B65="AUXILIARY"),"5410.16",IF(AND(D69&gt;=49.5%,B65="AUXILIARY"),"5410.18",IF(AND(D69&gt;=14.5%,D69&lt;29.5%,B65="MAIN"),"5410.13",IF(AND(D69&gt;=29.5%,D69&lt;49.5%,B65="MAIN"),"5410.15",IF(AND(D69&gt;=49.5%,B65="MAIN"),"5410.17","NA"))))))))</f>
        <v>NA</v>
      </c>
      <c r="K69" s="1042"/>
      <c r="L69" s="1043"/>
      <c r="O69" s="608"/>
      <c r="P69" s="608"/>
      <c r="Q69" s="608"/>
      <c r="R69" s="608"/>
      <c r="S69" s="608"/>
      <c r="T69" s="608"/>
      <c r="U69" s="608"/>
      <c r="V69" s="608"/>
      <c r="W69" s="608"/>
      <c r="X69" s="608"/>
      <c r="Y69" s="608"/>
      <c r="Z69" s="608"/>
      <c r="AA69" s="608"/>
      <c r="AB69" s="608"/>
      <c r="AC69" s="608"/>
      <c r="AD69" s="608"/>
      <c r="AE69" s="608"/>
      <c r="AF69" s="608"/>
      <c r="AG69" s="608"/>
      <c r="AH69" s="608"/>
      <c r="AI69" s="608"/>
      <c r="AJ69" s="608"/>
      <c r="AK69" s="608"/>
      <c r="AL69" s="608"/>
      <c r="AM69" s="608"/>
      <c r="AN69" s="608"/>
      <c r="AO69" s="608"/>
      <c r="AP69" s="608"/>
      <c r="AQ69" s="608"/>
      <c r="AR69" s="608"/>
      <c r="AS69" s="608"/>
      <c r="AT69" s="608"/>
      <c r="AU69" s="608"/>
      <c r="AV69" s="608"/>
      <c r="AW69" s="608"/>
      <c r="AX69" s="608"/>
      <c r="AY69" s="608"/>
      <c r="AZ69" s="608"/>
      <c r="BA69" s="608"/>
      <c r="BB69" s="608"/>
    </row>
    <row r="70" spans="1:54" ht="17.25" thickTop="1" thickBot="1" x14ac:dyDescent="0.3">
      <c r="A70" s="1031"/>
      <c r="B70" s="1031"/>
      <c r="C70" s="1031"/>
      <c r="D70" s="1031"/>
      <c r="E70" s="1031"/>
      <c r="F70" s="1031"/>
      <c r="G70" s="1031"/>
      <c r="H70" s="1031"/>
      <c r="I70" s="1031"/>
      <c r="J70" s="1031"/>
      <c r="K70" s="1031"/>
      <c r="L70" s="1031"/>
      <c r="O70" s="608"/>
      <c r="P70" s="608"/>
      <c r="Q70" s="608"/>
      <c r="R70" s="608"/>
      <c r="S70" s="608"/>
      <c r="T70" s="608"/>
      <c r="U70" s="608"/>
      <c r="V70" s="608"/>
      <c r="W70" s="608"/>
      <c r="X70" s="608"/>
      <c r="Y70" s="608"/>
      <c r="Z70" s="608"/>
      <c r="AA70" s="608"/>
      <c r="AB70" s="608"/>
      <c r="AC70" s="608"/>
      <c r="AD70" s="608"/>
      <c r="AE70" s="608"/>
      <c r="AF70" s="608"/>
      <c r="AG70" s="608"/>
      <c r="AH70" s="608"/>
      <c r="AI70" s="608"/>
      <c r="AJ70" s="608"/>
      <c r="AK70" s="608"/>
      <c r="AL70" s="608"/>
      <c r="AM70" s="608"/>
      <c r="AN70" s="608"/>
      <c r="AO70" s="608"/>
      <c r="AP70" s="608"/>
      <c r="AQ70" s="608"/>
      <c r="AR70" s="608"/>
      <c r="AS70" s="608"/>
      <c r="AT70" s="608"/>
      <c r="AU70" s="608"/>
      <c r="AV70" s="608"/>
      <c r="AW70" s="608"/>
      <c r="AX70" s="608"/>
      <c r="AY70" s="608"/>
      <c r="AZ70" s="608"/>
      <c r="BA70" s="608"/>
      <c r="BB70" s="608"/>
    </row>
    <row r="71" spans="1:54" ht="21.75" customHeight="1" thickTop="1" x14ac:dyDescent="0.25">
      <c r="A71" s="1032" t="s">
        <v>668</v>
      </c>
      <c r="B71" s="1033"/>
      <c r="C71" s="1033"/>
      <c r="D71" s="1033"/>
      <c r="E71" s="619" t="s">
        <v>1082</v>
      </c>
      <c r="F71" s="620"/>
      <c r="G71" s="1034"/>
      <c r="H71" s="1035"/>
      <c r="I71" s="1036" t="s">
        <v>655</v>
      </c>
      <c r="J71" s="1036"/>
      <c r="K71" s="1034"/>
      <c r="L71" s="1035"/>
      <c r="M71" s="61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608"/>
      <c r="AT71" s="608"/>
      <c r="AU71" s="608"/>
      <c r="AV71" s="608"/>
      <c r="AW71" s="608"/>
      <c r="AX71" s="608"/>
      <c r="AY71" s="608"/>
      <c r="AZ71" s="608"/>
      <c r="BA71" s="608"/>
      <c r="BB71" s="608"/>
    </row>
    <row r="72" spans="1:54" ht="21.75" customHeight="1" x14ac:dyDescent="0.25">
      <c r="A72" s="1037"/>
      <c r="B72" s="1038"/>
      <c r="C72" s="1038"/>
      <c r="D72" s="1038"/>
      <c r="E72" s="1038"/>
      <c r="F72" s="1039"/>
      <c r="G72" s="1040" t="s">
        <v>656</v>
      </c>
      <c r="H72" s="1040"/>
      <c r="I72" s="1040" t="s">
        <v>657</v>
      </c>
      <c r="J72" s="1040"/>
      <c r="K72" s="1040" t="s">
        <v>658</v>
      </c>
      <c r="L72" s="1041"/>
      <c r="O72" s="608"/>
      <c r="P72" s="608"/>
      <c r="Q72" s="608"/>
      <c r="R72" s="608"/>
      <c r="S72" s="608"/>
      <c r="T72" s="608"/>
      <c r="U72" s="608"/>
      <c r="V72" s="608"/>
      <c r="W72" s="608"/>
      <c r="X72" s="608"/>
      <c r="Y72" s="608"/>
      <c r="Z72" s="608"/>
      <c r="AA72" s="608"/>
      <c r="AB72" s="608"/>
      <c r="AC72" s="608"/>
      <c r="AD72" s="608"/>
      <c r="AE72" s="608"/>
      <c r="AF72" s="608"/>
      <c r="AG72" s="608"/>
      <c r="AH72" s="608"/>
      <c r="AI72" s="608"/>
      <c r="AJ72" s="608"/>
      <c r="AK72" s="608"/>
      <c r="AL72" s="608"/>
      <c r="AM72" s="608"/>
      <c r="AN72" s="608"/>
      <c r="AO72" s="608"/>
      <c r="AP72" s="608"/>
      <c r="AQ72" s="608"/>
      <c r="AR72" s="608"/>
      <c r="AS72" s="608"/>
      <c r="AT72" s="608"/>
      <c r="AU72" s="608"/>
      <c r="AV72" s="608"/>
      <c r="AW72" s="608"/>
      <c r="AX72" s="608"/>
      <c r="AY72" s="608"/>
      <c r="AZ72" s="608"/>
      <c r="BA72" s="608"/>
      <c r="BB72" s="608"/>
    </row>
    <row r="73" spans="1:54" ht="21.75" customHeight="1" x14ac:dyDescent="0.25">
      <c r="A73" s="1021" t="s">
        <v>659</v>
      </c>
      <c r="B73" s="1022"/>
      <c r="C73" s="1022"/>
      <c r="D73" s="1022"/>
      <c r="E73" s="1022"/>
      <c r="F73" s="1023"/>
      <c r="G73" s="1024" t="str">
        <f>IF(K71&lt;=0,"",IF(G11="T2","",IF(G11="T3 IF IN ECA ELSE T2","",IF(K71&lt;130,17,IF(AND(K71&gt;=130,K71&lt;=1999),45*(K71^(-0.2)),IF(K71&gt;=2000,9.8))))))</f>
        <v/>
      </c>
      <c r="H73" s="1024"/>
      <c r="I73" s="1024" t="str">
        <f>IF(K71&lt;=0,"",IF(G11="T1","",IF(K71&lt;130,14.4,IF(AND(K71&gt;=130,K71&lt;=1999),44*(K71^(-0.23)),IF(K71&gt;=2000,7.7)))))</f>
        <v/>
      </c>
      <c r="J73" s="1024"/>
      <c r="K73" s="1024" t="str">
        <f>IF(K71&lt;=0,"",IF(G11="T1","",IF(G11="T2","",IF(K71&lt;130,3.4,IF(AND(K71&gt;=130,K71&lt;=1999),9*(K71^(-0.2)),IF(K71&gt;=2000,2))))))</f>
        <v/>
      </c>
      <c r="L73" s="1025"/>
      <c r="M73" s="632"/>
      <c r="N73" s="607" t="b">
        <f>IF(AND(K71&lt;130,K71&gt;0),14.4, IF(AND(K71&gt;=130, K71&lt;=1999), 44*(K71^(-0.23)), IF(K71&gt;=2000,  7.7)))</f>
        <v>0</v>
      </c>
      <c r="O73" s="608"/>
      <c r="P73" s="608"/>
      <c r="Q73" s="608"/>
      <c r="R73" s="608"/>
      <c r="S73" s="608"/>
      <c r="T73" s="608"/>
      <c r="U73" s="608"/>
      <c r="V73" s="608"/>
      <c r="W73" s="608"/>
      <c r="X73" s="608"/>
      <c r="Y73" s="608"/>
      <c r="Z73" s="608"/>
      <c r="AA73" s="608"/>
      <c r="AB73" s="608"/>
      <c r="AC73" s="608"/>
      <c r="AD73" s="608"/>
      <c r="AE73" s="608"/>
      <c r="AF73" s="608"/>
      <c r="AG73" s="608"/>
      <c r="AH73" s="608"/>
      <c r="AI73" s="608"/>
      <c r="AJ73" s="608"/>
      <c r="AK73" s="608"/>
      <c r="AL73" s="608"/>
      <c r="AM73" s="608"/>
      <c r="AN73" s="608"/>
      <c r="AO73" s="608"/>
      <c r="AP73" s="608"/>
      <c r="AQ73" s="608"/>
      <c r="AR73" s="608"/>
      <c r="AS73" s="608"/>
      <c r="AT73" s="608"/>
      <c r="AU73" s="608"/>
      <c r="AV73" s="608"/>
      <c r="AW73" s="608"/>
      <c r="AX73" s="608"/>
      <c r="AY73" s="608"/>
      <c r="AZ73" s="608"/>
      <c r="BA73" s="608"/>
      <c r="BB73" s="608"/>
    </row>
    <row r="74" spans="1:54" ht="21.75" customHeight="1" x14ac:dyDescent="0.25">
      <c r="A74" s="1026" t="s">
        <v>660</v>
      </c>
      <c r="B74" s="1027"/>
      <c r="C74" s="1027"/>
      <c r="D74" s="1027"/>
      <c r="E74" s="1027"/>
      <c r="F74" s="1028"/>
      <c r="G74" s="1029"/>
      <c r="H74" s="1029"/>
      <c r="I74" s="1029"/>
      <c r="J74" s="1029"/>
      <c r="K74" s="1029"/>
      <c r="L74" s="1030"/>
      <c r="M74" s="618"/>
      <c r="O74" s="608"/>
      <c r="P74" s="608"/>
      <c r="Q74" s="608"/>
      <c r="R74" s="608"/>
      <c r="S74" s="608"/>
      <c r="T74" s="608"/>
      <c r="U74" s="608"/>
      <c r="V74" s="608"/>
      <c r="W74" s="608"/>
      <c r="X74" s="608"/>
      <c r="Y74" s="608"/>
      <c r="Z74" s="608"/>
      <c r="AA74" s="608"/>
      <c r="AB74" s="608"/>
      <c r="AC74" s="608"/>
      <c r="AD74" s="608"/>
      <c r="AE74" s="608"/>
      <c r="AF74" s="608"/>
      <c r="AG74" s="608"/>
      <c r="AH74" s="608"/>
      <c r="AI74" s="608"/>
      <c r="AJ74" s="608"/>
      <c r="AK74" s="608"/>
      <c r="AL74" s="608"/>
      <c r="AM74" s="608"/>
      <c r="AN74" s="608"/>
      <c r="AO74" s="608"/>
      <c r="AP74" s="608"/>
      <c r="AQ74" s="608"/>
      <c r="AR74" s="608"/>
      <c r="AS74" s="608"/>
      <c r="AT74" s="608"/>
      <c r="AU74" s="608"/>
      <c r="AV74" s="608"/>
      <c r="AW74" s="608"/>
      <c r="AX74" s="608"/>
      <c r="AY74" s="608"/>
      <c r="AZ74" s="608"/>
      <c r="BA74" s="608"/>
      <c r="BB74" s="608"/>
    </row>
    <row r="75" spans="1:54" ht="21.75" customHeight="1" thickBot="1" x14ac:dyDescent="0.3">
      <c r="A75" s="1009" t="s">
        <v>661</v>
      </c>
      <c r="B75" s="1010"/>
      <c r="C75" s="1010"/>
      <c r="D75" s="1010"/>
      <c r="E75" s="1010"/>
      <c r="F75" s="1011"/>
      <c r="G75" s="1012" t="str">
        <f>IF(AND(G73&gt;0,G74&gt;0),(ROUND(G73,1)-G74)/ROUND(G73,1),IF(AND(G73=0,G74=0),"NA", "NA"))</f>
        <v>NA</v>
      </c>
      <c r="H75" s="1012"/>
      <c r="I75" s="1012" t="str">
        <f>IF(AND(I73&gt;0,I74&gt;0),(ROUND(I73,1)-I74)/ROUND(I73,1),IF(AND(I73=0,I74=0),"NA", "NA"))</f>
        <v>NA</v>
      </c>
      <c r="J75" s="1012"/>
      <c r="K75" s="1012" t="str">
        <f>IF(AND(K73&gt;0,K74&gt;0),(ROUND(K73,1)-K74)/ROUND(K73,1),IF(AND(K73=0,K74=0),"NA", "NA"))</f>
        <v>NA</v>
      </c>
      <c r="L75" s="1013"/>
      <c r="O75" s="608"/>
      <c r="P75" s="608"/>
      <c r="Q75" s="608"/>
      <c r="R75" s="608"/>
      <c r="S75" s="608"/>
      <c r="T75" s="608"/>
      <c r="U75" s="608"/>
      <c r="V75" s="608"/>
      <c r="W75" s="608"/>
      <c r="X75" s="608"/>
      <c r="Y75" s="608"/>
      <c r="Z75" s="608"/>
      <c r="AA75" s="608"/>
      <c r="AB75" s="608"/>
      <c r="AC75" s="608"/>
      <c r="AD75" s="608"/>
      <c r="AE75" s="608"/>
      <c r="AF75" s="608"/>
      <c r="AG75" s="608"/>
      <c r="AH75" s="608"/>
      <c r="AI75" s="608"/>
      <c r="AJ75" s="608"/>
      <c r="AK75" s="608"/>
      <c r="AL75" s="608"/>
      <c r="AM75" s="608"/>
      <c r="AN75" s="608"/>
      <c r="AO75" s="608"/>
      <c r="AP75" s="608"/>
      <c r="AQ75" s="608"/>
      <c r="AR75" s="608"/>
      <c r="AS75" s="608"/>
      <c r="AT75" s="608"/>
      <c r="AU75" s="608"/>
      <c r="AV75" s="608"/>
      <c r="AW75" s="608"/>
      <c r="AX75" s="608"/>
      <c r="AY75" s="608"/>
      <c r="AZ75" s="608"/>
      <c r="BA75" s="608"/>
      <c r="BB75" s="608"/>
    </row>
    <row r="76" spans="1:54" ht="17.25" thickTop="1" thickBot="1" x14ac:dyDescent="0.3">
      <c r="A76" s="1014" t="s">
        <v>662</v>
      </c>
      <c r="B76" s="1015"/>
      <c r="C76" s="1015"/>
      <c r="D76" s="1015"/>
      <c r="E76" s="1015"/>
      <c r="F76" s="1016"/>
      <c r="G76" s="1017" t="str">
        <f>IF(G75="NA","",IF(G71="MAIN","5410.11",IF(G71="AUXILIARY","5410.12","")))</f>
        <v/>
      </c>
      <c r="H76" s="1018"/>
      <c r="I76" s="1017" t="str">
        <f>IF(I75="NA","",IF(AND(I75&lt;14.5%,G71="AUXILIARY"),"5410.14",IF(AND(I75&gt;=14.5%,I75&lt;29.5%,G71="AUXILIARY"),"5410.14",IF(AND(I75&gt;=29.5%,I75&lt;49.5%,G71="AUXILIARY"),"5410.16",IF(AND(I75&gt;=49.5%,G71="AUXILIARY"),"5410.18",IF(AND(I75&lt;14.5%,G71="MAIN"),"5410.13",IF(AND(I75&gt;=14.5%,I75&lt;29.5%,G71="MAIN"),"5410.13",IF(AND(I75&gt;=29.5%,I75&lt;49.5%,G71="MAIN"),"5410.15",IF(AND(I75&gt;=49.5%,G71="MAIN"),"5410.17","")))))))))</f>
        <v/>
      </c>
      <c r="J76" s="1018" t="str">
        <f>IF(D76="IN_NOX","NA",IF(D76="NA","NA",IF(AND(D76&gt;=14.5%,D76&lt;29.5%,B72="AUXILIARY"),"5410.14",IF(AND(D76&gt;=29.5%,D76&lt;49.5%,B72="AUXILIARY"),"5410.16",IF(AND(D76&gt;=49.5%,B72="AUXILIARY"),"5410.18",IF(AND(D76&gt;=14.5%,D76&lt;29.5%,B72="MAIN"),"5410.13",IF(AND(D76&gt;=29.5%,D76&lt;49.5%,B72="MAIN"),"5410.15",IF(AND(D76&gt;=49.5%,B72="MAIN"),"5410.17","NA"))))))))</f>
        <v>NA</v>
      </c>
      <c r="K76" s="1019"/>
      <c r="L76" s="1020"/>
      <c r="O76" s="608"/>
      <c r="P76" s="608"/>
      <c r="Q76" s="608"/>
      <c r="R76" s="608"/>
      <c r="S76" s="608"/>
      <c r="T76" s="608"/>
      <c r="U76" s="608"/>
      <c r="V76" s="608"/>
      <c r="W76" s="608"/>
      <c r="X76" s="608"/>
      <c r="Y76" s="608"/>
      <c r="Z76" s="608"/>
      <c r="AA76" s="608"/>
      <c r="AB76" s="608"/>
      <c r="AC76" s="608"/>
      <c r="AD76" s="608"/>
      <c r="AE76" s="608"/>
      <c r="AF76" s="608"/>
      <c r="AG76" s="608"/>
      <c r="AH76" s="608"/>
      <c r="AI76" s="608"/>
      <c r="AJ76" s="608"/>
      <c r="AK76" s="608"/>
      <c r="AL76" s="608"/>
      <c r="AM76" s="608"/>
      <c r="AN76" s="608"/>
      <c r="AO76" s="608"/>
      <c r="AP76" s="608"/>
      <c r="AQ76" s="608"/>
      <c r="AR76" s="608"/>
      <c r="AS76" s="608"/>
      <c r="AT76" s="608"/>
      <c r="AU76" s="608"/>
      <c r="AV76" s="608"/>
      <c r="AW76" s="608"/>
      <c r="AX76" s="608"/>
      <c r="AY76" s="608"/>
      <c r="AZ76" s="608"/>
      <c r="BA76" s="608"/>
      <c r="BB76" s="608"/>
    </row>
    <row r="77" spans="1:54" ht="16.5" thickTop="1" x14ac:dyDescent="0.25">
      <c r="A77" s="1008"/>
      <c r="B77" s="1008"/>
      <c r="C77" s="1008"/>
      <c r="D77" s="1008"/>
      <c r="E77" s="1008"/>
      <c r="F77" s="1008"/>
      <c r="G77" s="1008"/>
      <c r="H77" s="1008"/>
      <c r="I77" s="1008"/>
      <c r="J77" s="1008"/>
      <c r="K77" s="1008"/>
      <c r="L77" s="1008"/>
      <c r="O77" s="608"/>
      <c r="P77" s="608"/>
      <c r="Q77" s="608"/>
      <c r="R77" s="608"/>
      <c r="S77" s="608"/>
      <c r="T77" s="608"/>
      <c r="U77" s="608"/>
      <c r="V77" s="608"/>
      <c r="W77" s="608"/>
      <c r="X77" s="608"/>
      <c r="Y77" s="608"/>
      <c r="Z77" s="608"/>
      <c r="AA77" s="608"/>
      <c r="AB77" s="608"/>
      <c r="AC77" s="608"/>
      <c r="AD77" s="608"/>
      <c r="AE77" s="608"/>
      <c r="AF77" s="608"/>
      <c r="AG77" s="608"/>
      <c r="AH77" s="608"/>
      <c r="AI77" s="608"/>
      <c r="AJ77" s="608"/>
      <c r="AK77" s="608"/>
      <c r="AL77" s="608"/>
      <c r="AM77" s="608"/>
      <c r="AN77" s="608"/>
      <c r="AO77" s="608"/>
      <c r="AP77" s="608"/>
      <c r="AQ77" s="608"/>
      <c r="AR77" s="608"/>
      <c r="AS77" s="608"/>
      <c r="AT77" s="608"/>
      <c r="AU77" s="608"/>
      <c r="AV77" s="608"/>
      <c r="AW77" s="608"/>
      <c r="AX77" s="608"/>
      <c r="AY77" s="608"/>
      <c r="AZ77" s="608"/>
      <c r="BA77" s="608"/>
      <c r="BB77" s="608"/>
    </row>
    <row r="78" spans="1:54" x14ac:dyDescent="0.25">
      <c r="A78" s="608"/>
      <c r="B78" s="608"/>
      <c r="C78" s="608"/>
      <c r="D78" s="608"/>
      <c r="E78" s="608"/>
      <c r="F78" s="608"/>
      <c r="G78" s="608"/>
      <c r="H78" s="608"/>
      <c r="I78" s="608"/>
      <c r="J78" s="608"/>
      <c r="K78" s="608"/>
      <c r="L78" s="608"/>
      <c r="M78" s="635"/>
      <c r="N78" s="636"/>
      <c r="O78" s="608"/>
      <c r="P78" s="608"/>
      <c r="Q78" s="608"/>
      <c r="R78" s="608"/>
      <c r="S78" s="608"/>
      <c r="T78" s="608"/>
      <c r="U78" s="608"/>
      <c r="V78" s="608"/>
      <c r="W78" s="608"/>
      <c r="X78" s="608"/>
      <c r="Y78" s="608"/>
      <c r="Z78" s="608"/>
      <c r="AA78" s="608"/>
      <c r="AB78" s="608"/>
      <c r="AC78" s="608"/>
      <c r="AD78" s="608"/>
      <c r="AE78" s="608"/>
      <c r="AF78" s="608"/>
      <c r="AG78" s="608"/>
      <c r="AH78" s="608"/>
      <c r="AI78" s="608"/>
      <c r="AJ78" s="608"/>
      <c r="AK78" s="608"/>
      <c r="AL78" s="608"/>
      <c r="AM78" s="608"/>
      <c r="AN78" s="608"/>
      <c r="AO78" s="608"/>
      <c r="AP78" s="608"/>
      <c r="AQ78" s="608"/>
      <c r="AR78" s="608"/>
      <c r="AS78" s="608"/>
      <c r="AT78" s="608"/>
      <c r="AU78" s="608"/>
      <c r="AV78" s="608"/>
      <c r="AW78" s="608"/>
      <c r="AX78" s="608"/>
      <c r="AY78" s="608"/>
      <c r="AZ78" s="608"/>
      <c r="BA78" s="608"/>
      <c r="BB78" s="608"/>
    </row>
    <row r="79" spans="1:54" x14ac:dyDescent="0.25">
      <c r="A79" s="608"/>
      <c r="B79" s="608"/>
      <c r="C79" s="608"/>
      <c r="D79" s="608"/>
      <c r="E79" s="608"/>
      <c r="F79" s="608"/>
      <c r="G79" s="608"/>
      <c r="H79" s="608"/>
      <c r="I79" s="608"/>
      <c r="J79" s="608"/>
      <c r="K79" s="608"/>
      <c r="L79" s="608"/>
      <c r="M79" s="635"/>
      <c r="N79" s="636"/>
      <c r="O79" s="608"/>
      <c r="P79" s="608"/>
      <c r="Q79" s="608"/>
      <c r="R79" s="608"/>
      <c r="S79" s="608"/>
      <c r="T79" s="608"/>
      <c r="U79" s="608"/>
      <c r="V79" s="608"/>
      <c r="W79" s="608"/>
      <c r="X79" s="608"/>
      <c r="Y79" s="608"/>
      <c r="Z79" s="608"/>
      <c r="AA79" s="608"/>
      <c r="AB79" s="608"/>
      <c r="AC79" s="608"/>
      <c r="AD79" s="608"/>
      <c r="AE79" s="608"/>
      <c r="AF79" s="608"/>
      <c r="AG79" s="608"/>
      <c r="AH79" s="608"/>
      <c r="AI79" s="608"/>
      <c r="AJ79" s="608"/>
      <c r="AK79" s="608"/>
      <c r="AL79" s="608"/>
      <c r="AM79" s="608"/>
      <c r="AN79" s="608"/>
      <c r="AO79" s="608"/>
      <c r="AP79" s="608"/>
      <c r="AQ79" s="608"/>
      <c r="AR79" s="608"/>
      <c r="AS79" s="608"/>
      <c r="AT79" s="608"/>
      <c r="AU79" s="608"/>
      <c r="AV79" s="608"/>
      <c r="AW79" s="608"/>
      <c r="AX79" s="608"/>
      <c r="AY79" s="608"/>
      <c r="AZ79" s="608"/>
      <c r="BA79" s="608"/>
      <c r="BB79" s="608"/>
    </row>
    <row r="80" spans="1:54" x14ac:dyDescent="0.25">
      <c r="A80" s="608"/>
      <c r="B80" s="608"/>
      <c r="C80" s="608"/>
      <c r="D80" s="608"/>
      <c r="E80" s="608"/>
      <c r="F80" s="608"/>
      <c r="G80" s="608"/>
      <c r="H80" s="608"/>
      <c r="I80" s="608"/>
      <c r="J80" s="608"/>
      <c r="K80" s="608"/>
      <c r="L80" s="608"/>
      <c r="M80" s="635"/>
      <c r="N80" s="636"/>
      <c r="O80" s="608"/>
      <c r="P80" s="608"/>
      <c r="Q80" s="608"/>
      <c r="R80" s="608"/>
      <c r="S80" s="608"/>
      <c r="T80" s="608"/>
      <c r="U80" s="608"/>
      <c r="V80" s="608"/>
      <c r="W80" s="608"/>
      <c r="X80" s="608"/>
      <c r="Y80" s="608"/>
      <c r="Z80" s="608"/>
      <c r="AA80" s="608"/>
      <c r="AB80" s="608"/>
      <c r="AC80" s="608"/>
      <c r="AD80" s="608"/>
      <c r="AE80" s="608"/>
      <c r="AF80" s="608"/>
      <c r="AG80" s="608"/>
      <c r="AH80" s="608"/>
      <c r="AI80" s="608"/>
      <c r="AJ80" s="608"/>
      <c r="AK80" s="608"/>
      <c r="AL80" s="608"/>
      <c r="AM80" s="608"/>
      <c r="AN80" s="608"/>
      <c r="AO80" s="608"/>
      <c r="AP80" s="608"/>
      <c r="AQ80" s="608"/>
      <c r="AR80" s="608"/>
      <c r="AS80" s="608"/>
      <c r="AT80" s="608"/>
      <c r="AU80" s="608"/>
      <c r="AV80" s="608"/>
      <c r="AW80" s="608"/>
      <c r="AX80" s="608"/>
      <c r="AY80" s="608"/>
      <c r="AZ80" s="608"/>
      <c r="BA80" s="608"/>
      <c r="BB80" s="608"/>
    </row>
    <row r="81" spans="1:54" x14ac:dyDescent="0.25">
      <c r="A81" s="608"/>
      <c r="B81" s="608"/>
      <c r="C81" s="608"/>
      <c r="D81" s="608"/>
      <c r="E81" s="608"/>
      <c r="F81" s="608"/>
      <c r="G81" s="608"/>
      <c r="H81" s="608"/>
      <c r="I81" s="608"/>
      <c r="J81" s="608"/>
      <c r="K81" s="608"/>
      <c r="L81" s="608"/>
      <c r="M81" s="635"/>
      <c r="N81" s="636"/>
      <c r="O81" s="608"/>
      <c r="P81" s="608"/>
      <c r="Q81" s="608"/>
      <c r="R81" s="608"/>
      <c r="S81" s="608"/>
      <c r="T81" s="608"/>
      <c r="U81" s="608"/>
      <c r="V81" s="608"/>
      <c r="W81" s="608"/>
      <c r="X81" s="608"/>
      <c r="Y81" s="608"/>
      <c r="Z81" s="608"/>
      <c r="AA81" s="608"/>
      <c r="AB81" s="608"/>
      <c r="AC81" s="608"/>
      <c r="AD81" s="608"/>
      <c r="AE81" s="608"/>
      <c r="AF81" s="608"/>
      <c r="AG81" s="608"/>
      <c r="AH81" s="608"/>
      <c r="AI81" s="608"/>
      <c r="AJ81" s="608"/>
      <c r="AK81" s="608"/>
      <c r="AL81" s="608"/>
      <c r="AM81" s="608"/>
      <c r="AN81" s="608"/>
      <c r="AO81" s="608"/>
      <c r="AP81" s="608"/>
      <c r="AQ81" s="608"/>
      <c r="AR81" s="608"/>
      <c r="AS81" s="608"/>
      <c r="AT81" s="608"/>
      <c r="AU81" s="608"/>
      <c r="AV81" s="608"/>
      <c r="AW81" s="608"/>
      <c r="AX81" s="608"/>
      <c r="AY81" s="608"/>
      <c r="AZ81" s="608"/>
      <c r="BA81" s="608"/>
      <c r="BB81" s="608"/>
    </row>
    <row r="82" spans="1:54" x14ac:dyDescent="0.25">
      <c r="A82" s="608"/>
      <c r="B82" s="608"/>
      <c r="C82" s="608"/>
      <c r="D82" s="608"/>
      <c r="E82" s="608"/>
      <c r="F82" s="608"/>
      <c r="G82" s="608"/>
      <c r="H82" s="608"/>
      <c r="I82" s="608"/>
      <c r="J82" s="608"/>
      <c r="K82" s="608"/>
      <c r="L82" s="608"/>
      <c r="M82" s="635"/>
      <c r="N82" s="636"/>
      <c r="O82" s="608"/>
      <c r="P82" s="608"/>
      <c r="Q82" s="608"/>
      <c r="R82" s="608"/>
      <c r="S82" s="608"/>
      <c r="T82" s="608"/>
      <c r="U82" s="608"/>
      <c r="V82" s="608"/>
      <c r="W82" s="608"/>
      <c r="X82" s="608"/>
      <c r="Y82" s="608"/>
      <c r="Z82" s="608"/>
      <c r="AA82" s="608"/>
      <c r="AB82" s="608"/>
      <c r="AC82" s="608"/>
      <c r="AD82" s="608"/>
      <c r="AE82" s="608"/>
      <c r="AF82" s="608"/>
      <c r="AG82" s="608"/>
      <c r="AH82" s="608"/>
      <c r="AI82" s="608"/>
      <c r="AJ82" s="608"/>
      <c r="AK82" s="608"/>
      <c r="AL82" s="608"/>
      <c r="AM82" s="608"/>
      <c r="AN82" s="608"/>
      <c r="AO82" s="608"/>
      <c r="AP82" s="608"/>
      <c r="AQ82" s="608"/>
      <c r="AR82" s="608"/>
      <c r="AS82" s="608"/>
      <c r="AT82" s="608"/>
      <c r="AU82" s="608"/>
      <c r="AV82" s="608"/>
      <c r="AW82" s="608"/>
      <c r="AX82" s="608"/>
      <c r="AY82" s="608"/>
      <c r="AZ82" s="608"/>
      <c r="BA82" s="608"/>
      <c r="BB82" s="608"/>
    </row>
    <row r="83" spans="1:54" x14ac:dyDescent="0.25">
      <c r="A83" s="608"/>
      <c r="B83" s="608"/>
      <c r="C83" s="608"/>
      <c r="D83" s="608"/>
      <c r="E83" s="608"/>
      <c r="F83" s="608"/>
      <c r="G83" s="608"/>
      <c r="H83" s="608"/>
      <c r="I83" s="608"/>
      <c r="J83" s="608"/>
      <c r="K83" s="608"/>
      <c r="L83" s="608"/>
      <c r="M83" s="635"/>
      <c r="N83" s="636"/>
      <c r="O83" s="608"/>
      <c r="P83" s="608"/>
      <c r="Q83" s="608"/>
      <c r="R83" s="608"/>
      <c r="S83" s="608"/>
      <c r="T83" s="608"/>
      <c r="U83" s="608"/>
      <c r="V83" s="608"/>
      <c r="W83" s="608"/>
      <c r="X83" s="608"/>
      <c r="Y83" s="608"/>
      <c r="Z83" s="608"/>
      <c r="AA83" s="608"/>
      <c r="AB83" s="608"/>
      <c r="AC83" s="608"/>
      <c r="AD83" s="608"/>
      <c r="AE83" s="608"/>
      <c r="AF83" s="608"/>
      <c r="AG83" s="608"/>
      <c r="AH83" s="608"/>
      <c r="AI83" s="608"/>
      <c r="AJ83" s="608"/>
      <c r="AK83" s="608"/>
      <c r="AL83" s="608"/>
      <c r="AM83" s="608"/>
      <c r="AN83" s="608"/>
      <c r="AO83" s="608"/>
      <c r="AP83" s="608"/>
      <c r="AQ83" s="608"/>
      <c r="AR83" s="608"/>
      <c r="AS83" s="608"/>
      <c r="AT83" s="608"/>
      <c r="AU83" s="608"/>
      <c r="AV83" s="608"/>
      <c r="AW83" s="608"/>
      <c r="AX83" s="608"/>
      <c r="AY83" s="608"/>
      <c r="AZ83" s="608"/>
      <c r="BA83" s="608"/>
      <c r="BB83" s="608"/>
    </row>
    <row r="84" spans="1:54" x14ac:dyDescent="0.25">
      <c r="A84" s="608"/>
      <c r="B84" s="608"/>
      <c r="C84" s="608"/>
      <c r="D84" s="608"/>
      <c r="E84" s="608"/>
      <c r="F84" s="608"/>
      <c r="G84" s="608"/>
      <c r="H84" s="608"/>
      <c r="I84" s="608"/>
      <c r="J84" s="608"/>
      <c r="K84" s="608"/>
      <c r="L84" s="608"/>
      <c r="M84" s="635"/>
      <c r="N84" s="636"/>
      <c r="O84" s="608"/>
      <c r="P84" s="608"/>
      <c r="Q84" s="608"/>
      <c r="R84" s="608"/>
      <c r="S84" s="608"/>
      <c r="T84" s="608"/>
      <c r="U84" s="608"/>
      <c r="V84" s="608"/>
      <c r="W84" s="608"/>
      <c r="X84" s="608"/>
      <c r="Y84" s="608"/>
      <c r="Z84" s="608"/>
      <c r="AA84" s="608"/>
      <c r="AB84" s="608"/>
      <c r="AC84" s="608"/>
      <c r="AD84" s="608"/>
      <c r="AE84" s="608"/>
      <c r="AF84" s="608"/>
      <c r="AG84" s="608"/>
      <c r="AH84" s="608"/>
      <c r="AI84" s="608"/>
      <c r="AJ84" s="608"/>
      <c r="AK84" s="608"/>
      <c r="AL84" s="608"/>
      <c r="AM84" s="608"/>
      <c r="AN84" s="608"/>
      <c r="AO84" s="608"/>
      <c r="AP84" s="608"/>
      <c r="AQ84" s="608"/>
      <c r="AR84" s="608"/>
      <c r="AS84" s="608"/>
      <c r="AT84" s="608"/>
      <c r="AU84" s="608"/>
      <c r="AV84" s="608"/>
      <c r="AW84" s="608"/>
      <c r="AX84" s="608"/>
      <c r="AY84" s="608"/>
      <c r="AZ84" s="608"/>
      <c r="BA84" s="608"/>
      <c r="BB84" s="608"/>
    </row>
    <row r="85" spans="1:54" x14ac:dyDescent="0.25">
      <c r="A85" s="608"/>
      <c r="B85" s="608"/>
      <c r="C85" s="608"/>
      <c r="D85" s="608"/>
      <c r="E85" s="608"/>
      <c r="F85" s="608"/>
      <c r="G85" s="608"/>
      <c r="H85" s="608"/>
      <c r="I85" s="608"/>
      <c r="J85" s="608"/>
      <c r="K85" s="608"/>
      <c r="L85" s="608"/>
      <c r="M85" s="635"/>
      <c r="N85" s="636"/>
      <c r="O85" s="608"/>
      <c r="P85" s="608"/>
      <c r="Q85" s="608"/>
      <c r="R85" s="608"/>
      <c r="S85" s="608"/>
      <c r="T85" s="608"/>
      <c r="U85" s="608"/>
      <c r="V85" s="608"/>
      <c r="W85" s="608"/>
      <c r="X85" s="608"/>
      <c r="Y85" s="608"/>
      <c r="Z85" s="608"/>
      <c r="AA85" s="608"/>
      <c r="AB85" s="608"/>
      <c r="AC85" s="608"/>
      <c r="AD85" s="608"/>
      <c r="AE85" s="608"/>
      <c r="AF85" s="608"/>
      <c r="AG85" s="608"/>
      <c r="AH85" s="608"/>
      <c r="AI85" s="608"/>
      <c r="AJ85" s="608"/>
      <c r="AK85" s="608"/>
      <c r="AL85" s="608"/>
      <c r="AM85" s="608"/>
      <c r="AN85" s="608"/>
      <c r="AO85" s="608"/>
      <c r="AP85" s="608"/>
      <c r="AQ85" s="608"/>
      <c r="AR85" s="608"/>
      <c r="AS85" s="608"/>
      <c r="AT85" s="608"/>
      <c r="AU85" s="608"/>
      <c r="AV85" s="608"/>
      <c r="AW85" s="608"/>
      <c r="AX85" s="608"/>
      <c r="AY85" s="608"/>
      <c r="AZ85" s="608"/>
      <c r="BA85" s="608"/>
      <c r="BB85" s="608"/>
    </row>
    <row r="86" spans="1:54" x14ac:dyDescent="0.25">
      <c r="A86" s="608"/>
      <c r="B86" s="608"/>
      <c r="C86" s="608"/>
      <c r="D86" s="608"/>
      <c r="E86" s="608"/>
      <c r="F86" s="608"/>
      <c r="G86" s="608"/>
      <c r="H86" s="608"/>
      <c r="I86" s="608"/>
      <c r="J86" s="608"/>
      <c r="K86" s="608"/>
      <c r="L86" s="608"/>
      <c r="M86" s="635"/>
      <c r="N86" s="636"/>
      <c r="O86" s="608"/>
      <c r="P86" s="608"/>
      <c r="Q86" s="608"/>
      <c r="R86" s="608"/>
      <c r="S86" s="608"/>
      <c r="T86" s="608"/>
      <c r="U86" s="608"/>
      <c r="V86" s="608"/>
      <c r="W86" s="608"/>
      <c r="X86" s="608"/>
      <c r="Y86" s="608"/>
      <c r="Z86" s="608"/>
      <c r="AA86" s="608"/>
      <c r="AB86" s="608"/>
      <c r="AC86" s="608"/>
      <c r="AD86" s="608"/>
      <c r="AE86" s="608"/>
      <c r="AF86" s="608"/>
      <c r="AG86" s="608"/>
      <c r="AH86" s="608"/>
      <c r="AI86" s="608"/>
      <c r="AJ86" s="608"/>
      <c r="AK86" s="608"/>
      <c r="AL86" s="608"/>
      <c r="AM86" s="608"/>
      <c r="AN86" s="608"/>
      <c r="AO86" s="608"/>
      <c r="AP86" s="608"/>
      <c r="AQ86" s="608"/>
      <c r="AR86" s="608"/>
      <c r="AS86" s="608"/>
      <c r="AT86" s="608"/>
      <c r="AU86" s="608"/>
      <c r="AV86" s="608"/>
      <c r="AW86" s="608"/>
      <c r="AX86" s="608"/>
      <c r="AY86" s="608"/>
      <c r="AZ86" s="608"/>
      <c r="BA86" s="608"/>
      <c r="BB86" s="608"/>
    </row>
    <row r="87" spans="1:54" x14ac:dyDescent="0.25">
      <c r="A87" s="608"/>
      <c r="B87" s="608"/>
      <c r="C87" s="608"/>
      <c r="D87" s="608"/>
      <c r="E87" s="608"/>
      <c r="F87" s="608"/>
      <c r="G87" s="608"/>
      <c r="H87" s="608"/>
      <c r="I87" s="608"/>
      <c r="J87" s="608"/>
      <c r="K87" s="608"/>
      <c r="L87" s="608"/>
      <c r="M87" s="635"/>
      <c r="N87" s="636"/>
      <c r="O87" s="608"/>
      <c r="P87" s="608"/>
      <c r="Q87" s="608"/>
      <c r="R87" s="608"/>
      <c r="S87" s="608"/>
      <c r="T87" s="608"/>
      <c r="U87" s="608"/>
      <c r="V87" s="608"/>
      <c r="W87" s="608"/>
      <c r="X87" s="608"/>
      <c r="Y87" s="608"/>
      <c r="Z87" s="608"/>
      <c r="AA87" s="608"/>
      <c r="AB87" s="608"/>
      <c r="AC87" s="608"/>
      <c r="AD87" s="608"/>
      <c r="AE87" s="608"/>
      <c r="AF87" s="608"/>
      <c r="AG87" s="608"/>
      <c r="AH87" s="608"/>
      <c r="AI87" s="608"/>
      <c r="AJ87" s="608"/>
      <c r="AK87" s="608"/>
      <c r="AL87" s="608"/>
      <c r="AM87" s="608"/>
      <c r="AN87" s="608"/>
      <c r="AO87" s="608"/>
      <c r="AP87" s="608"/>
      <c r="AQ87" s="608"/>
      <c r="AR87" s="608"/>
      <c r="AS87" s="608"/>
      <c r="AT87" s="608"/>
      <c r="AU87" s="608"/>
      <c r="AV87" s="608"/>
      <c r="AW87" s="608"/>
      <c r="AX87" s="608"/>
      <c r="AY87" s="608"/>
      <c r="AZ87" s="608"/>
      <c r="BA87" s="608"/>
      <c r="BB87" s="608"/>
    </row>
    <row r="88" spans="1:54" x14ac:dyDescent="0.25">
      <c r="A88" s="608"/>
      <c r="B88" s="608"/>
      <c r="C88" s="608"/>
      <c r="D88" s="608"/>
      <c r="E88" s="608"/>
      <c r="F88" s="608"/>
      <c r="G88" s="608"/>
      <c r="H88" s="608"/>
      <c r="I88" s="608"/>
      <c r="J88" s="608"/>
      <c r="K88" s="608"/>
      <c r="L88" s="608"/>
      <c r="M88" s="635"/>
      <c r="N88" s="636"/>
      <c r="O88" s="608"/>
      <c r="P88" s="608"/>
      <c r="Q88" s="608"/>
      <c r="R88" s="608"/>
      <c r="S88" s="608"/>
      <c r="T88" s="608"/>
      <c r="U88" s="608"/>
      <c r="V88" s="608"/>
      <c r="W88" s="608"/>
      <c r="X88" s="608"/>
      <c r="Y88" s="608"/>
      <c r="Z88" s="608"/>
      <c r="AA88" s="608"/>
      <c r="AB88" s="608"/>
      <c r="AC88" s="608"/>
      <c r="AD88" s="608"/>
      <c r="AE88" s="608"/>
      <c r="AF88" s="608"/>
      <c r="AG88" s="608"/>
      <c r="AH88" s="608"/>
      <c r="AI88" s="608"/>
      <c r="AJ88" s="608"/>
      <c r="AK88" s="608"/>
      <c r="AL88" s="608"/>
      <c r="AM88" s="608"/>
      <c r="AN88" s="608"/>
      <c r="AO88" s="608"/>
      <c r="AP88" s="608"/>
      <c r="AQ88" s="608"/>
      <c r="AR88" s="608"/>
      <c r="AS88" s="608"/>
      <c r="AT88" s="608"/>
      <c r="AU88" s="608"/>
      <c r="AV88" s="608"/>
      <c r="AW88" s="608"/>
      <c r="AX88" s="608"/>
      <c r="AY88" s="608"/>
      <c r="AZ88" s="608"/>
      <c r="BA88" s="608"/>
      <c r="BB88" s="608"/>
    </row>
    <row r="89" spans="1:54" x14ac:dyDescent="0.25">
      <c r="A89" s="608"/>
      <c r="B89" s="608"/>
      <c r="C89" s="608"/>
      <c r="D89" s="608"/>
      <c r="E89" s="608"/>
      <c r="F89" s="608"/>
      <c r="G89" s="608"/>
      <c r="H89" s="608"/>
      <c r="I89" s="608"/>
      <c r="J89" s="608"/>
      <c r="K89" s="608"/>
      <c r="L89" s="608"/>
      <c r="M89" s="635"/>
      <c r="N89" s="636"/>
      <c r="O89" s="608"/>
      <c r="P89" s="608"/>
      <c r="Q89" s="608"/>
      <c r="R89" s="608"/>
      <c r="S89" s="608"/>
      <c r="T89" s="608"/>
      <c r="U89" s="608"/>
      <c r="V89" s="608"/>
      <c r="W89" s="608"/>
      <c r="X89" s="608"/>
      <c r="Y89" s="608"/>
      <c r="Z89" s="608"/>
      <c r="AA89" s="608"/>
      <c r="AB89" s="608"/>
      <c r="AC89" s="608"/>
      <c r="AD89" s="608"/>
      <c r="AE89" s="608"/>
      <c r="AF89" s="608"/>
      <c r="AG89" s="608"/>
      <c r="AH89" s="608"/>
      <c r="AI89" s="608"/>
      <c r="AJ89" s="608"/>
      <c r="AK89" s="608"/>
      <c r="AL89" s="608"/>
      <c r="AM89" s="608"/>
      <c r="AN89" s="608"/>
      <c r="AO89" s="608"/>
      <c r="AP89" s="608"/>
      <c r="AQ89" s="608"/>
      <c r="AR89" s="608"/>
      <c r="AS89" s="608"/>
      <c r="AT89" s="608"/>
      <c r="AU89" s="608"/>
      <c r="AV89" s="608"/>
      <c r="AW89" s="608"/>
      <c r="AX89" s="608"/>
      <c r="AY89" s="608"/>
      <c r="AZ89" s="608"/>
      <c r="BA89" s="608"/>
      <c r="BB89" s="608"/>
    </row>
    <row r="90" spans="1:54" x14ac:dyDescent="0.25">
      <c r="A90" s="608"/>
      <c r="B90" s="608"/>
      <c r="C90" s="608"/>
      <c r="D90" s="608"/>
      <c r="E90" s="608"/>
      <c r="F90" s="608"/>
      <c r="G90" s="608"/>
      <c r="H90" s="608"/>
      <c r="I90" s="608"/>
      <c r="J90" s="608"/>
      <c r="K90" s="608"/>
      <c r="L90" s="608"/>
      <c r="M90" s="635"/>
      <c r="N90" s="636"/>
      <c r="O90" s="608"/>
      <c r="P90" s="608"/>
      <c r="Q90" s="608"/>
      <c r="R90" s="608"/>
      <c r="S90" s="608"/>
      <c r="T90" s="608"/>
      <c r="U90" s="608"/>
      <c r="V90" s="608"/>
      <c r="W90" s="608"/>
      <c r="X90" s="608"/>
      <c r="Y90" s="608"/>
      <c r="Z90" s="608"/>
      <c r="AA90" s="608"/>
      <c r="AB90" s="608"/>
      <c r="AC90" s="608"/>
      <c r="AD90" s="608"/>
      <c r="AE90" s="608"/>
      <c r="AF90" s="608"/>
      <c r="AG90" s="608"/>
      <c r="AH90" s="608"/>
      <c r="AI90" s="608"/>
      <c r="AJ90" s="608"/>
      <c r="AK90" s="608"/>
      <c r="AL90" s="608"/>
      <c r="AM90" s="608"/>
      <c r="AN90" s="608"/>
      <c r="AO90" s="608"/>
      <c r="AP90" s="608"/>
      <c r="AQ90" s="608"/>
      <c r="AR90" s="608"/>
      <c r="AS90" s="608"/>
      <c r="AT90" s="608"/>
      <c r="AU90" s="608"/>
      <c r="AV90" s="608"/>
      <c r="AW90" s="608"/>
      <c r="AX90" s="608"/>
      <c r="AY90" s="608"/>
      <c r="AZ90" s="608"/>
      <c r="BA90" s="608"/>
      <c r="BB90" s="608"/>
    </row>
    <row r="91" spans="1:54" x14ac:dyDescent="0.25">
      <c r="A91" s="608"/>
      <c r="B91" s="608"/>
      <c r="C91" s="608"/>
      <c r="D91" s="608"/>
      <c r="E91" s="608"/>
      <c r="F91" s="608"/>
      <c r="G91" s="608"/>
      <c r="H91" s="608"/>
      <c r="I91" s="608"/>
      <c r="J91" s="608"/>
      <c r="K91" s="608"/>
      <c r="L91" s="608"/>
      <c r="M91" s="635"/>
      <c r="N91" s="636"/>
      <c r="O91" s="608"/>
      <c r="P91" s="608"/>
      <c r="Q91" s="608"/>
      <c r="R91" s="608"/>
      <c r="S91" s="608"/>
      <c r="T91" s="608"/>
      <c r="U91" s="608"/>
      <c r="V91" s="608"/>
      <c r="W91" s="608"/>
      <c r="X91" s="608"/>
      <c r="Y91" s="608"/>
      <c r="Z91" s="608"/>
      <c r="AA91" s="608"/>
      <c r="AB91" s="608"/>
      <c r="AC91" s="608"/>
      <c r="AD91" s="608"/>
      <c r="AE91" s="608"/>
      <c r="AF91" s="608"/>
      <c r="AG91" s="608"/>
      <c r="AH91" s="608"/>
      <c r="AI91" s="608"/>
      <c r="AJ91" s="608"/>
      <c r="AK91" s="608"/>
      <c r="AL91" s="608"/>
      <c r="AM91" s="608"/>
      <c r="AN91" s="608"/>
      <c r="AO91" s="608"/>
      <c r="AP91" s="608"/>
      <c r="AQ91" s="608"/>
      <c r="AR91" s="608"/>
      <c r="AS91" s="608"/>
      <c r="AT91" s="608"/>
      <c r="AU91" s="608"/>
      <c r="AV91" s="608"/>
      <c r="AW91" s="608"/>
      <c r="AX91" s="608"/>
      <c r="AY91" s="608"/>
      <c r="AZ91" s="608"/>
      <c r="BA91" s="608"/>
      <c r="BB91" s="608"/>
    </row>
    <row r="92" spans="1:54" x14ac:dyDescent="0.25">
      <c r="A92" s="608"/>
      <c r="B92" s="608"/>
      <c r="C92" s="608"/>
      <c r="D92" s="608"/>
      <c r="E92" s="608"/>
      <c r="F92" s="608"/>
      <c r="G92" s="608"/>
      <c r="H92" s="608"/>
      <c r="I92" s="608"/>
      <c r="J92" s="608"/>
      <c r="K92" s="608"/>
      <c r="L92" s="608"/>
      <c r="M92" s="635"/>
      <c r="N92" s="636"/>
      <c r="O92" s="608"/>
      <c r="P92" s="608"/>
      <c r="Q92" s="608"/>
      <c r="R92" s="608"/>
      <c r="S92" s="608"/>
      <c r="T92" s="608"/>
      <c r="U92" s="608"/>
      <c r="V92" s="608"/>
      <c r="W92" s="608"/>
      <c r="X92" s="608"/>
      <c r="Y92" s="608"/>
      <c r="Z92" s="608"/>
      <c r="AA92" s="608"/>
      <c r="AB92" s="608"/>
      <c r="AC92" s="608"/>
      <c r="AD92" s="608"/>
      <c r="AE92" s="608"/>
      <c r="AF92" s="608"/>
      <c r="AG92" s="608"/>
      <c r="AH92" s="608"/>
      <c r="AI92" s="608"/>
      <c r="AJ92" s="608"/>
      <c r="AK92" s="608"/>
      <c r="AL92" s="608"/>
      <c r="AM92" s="608"/>
      <c r="AN92" s="608"/>
      <c r="AO92" s="608"/>
      <c r="AP92" s="608"/>
      <c r="AQ92" s="608"/>
      <c r="AR92" s="608"/>
      <c r="AS92" s="608"/>
      <c r="AT92" s="608"/>
      <c r="AU92" s="608"/>
      <c r="AV92" s="608"/>
      <c r="AW92" s="608"/>
      <c r="AX92" s="608"/>
      <c r="AY92" s="608"/>
      <c r="AZ92" s="608"/>
      <c r="BA92" s="608"/>
      <c r="BB92" s="608"/>
    </row>
    <row r="93" spans="1:54" x14ac:dyDescent="0.25">
      <c r="A93" s="608"/>
      <c r="B93" s="608"/>
      <c r="C93" s="608"/>
      <c r="D93" s="608"/>
      <c r="E93" s="608"/>
      <c r="F93" s="608"/>
      <c r="G93" s="608"/>
      <c r="H93" s="608"/>
      <c r="I93" s="608"/>
      <c r="J93" s="608"/>
      <c r="K93" s="608"/>
      <c r="L93" s="608"/>
      <c r="M93" s="635"/>
      <c r="N93" s="636"/>
      <c r="O93" s="608"/>
      <c r="P93" s="608"/>
      <c r="Q93" s="608"/>
      <c r="R93" s="608"/>
      <c r="S93" s="608"/>
      <c r="T93" s="608"/>
      <c r="U93" s="608"/>
      <c r="V93" s="608"/>
      <c r="W93" s="608"/>
      <c r="X93" s="608"/>
      <c r="Y93" s="608"/>
      <c r="Z93" s="608"/>
      <c r="AA93" s="608"/>
      <c r="AB93" s="608"/>
      <c r="AC93" s="608"/>
      <c r="AD93" s="608"/>
      <c r="AE93" s="608"/>
      <c r="AF93" s="608"/>
      <c r="AG93" s="608"/>
      <c r="AH93" s="608"/>
      <c r="AI93" s="608"/>
      <c r="AJ93" s="608"/>
      <c r="AK93" s="608"/>
      <c r="AL93" s="608"/>
      <c r="AM93" s="608"/>
      <c r="AN93" s="608"/>
      <c r="AO93" s="608"/>
      <c r="AP93" s="608"/>
      <c r="AQ93" s="608"/>
      <c r="AR93" s="608"/>
      <c r="AS93" s="608"/>
      <c r="AT93" s="608"/>
      <c r="AU93" s="608"/>
      <c r="AV93" s="608"/>
      <c r="AW93" s="608"/>
      <c r="AX93" s="608"/>
      <c r="AY93" s="608"/>
      <c r="AZ93" s="608"/>
      <c r="BA93" s="608"/>
      <c r="BB93" s="608"/>
    </row>
    <row r="94" spans="1:54" x14ac:dyDescent="0.25">
      <c r="A94" s="608"/>
      <c r="B94" s="608"/>
      <c r="C94" s="608"/>
      <c r="D94" s="608"/>
      <c r="E94" s="608"/>
      <c r="F94" s="608"/>
      <c r="G94" s="608"/>
      <c r="H94" s="608"/>
      <c r="I94" s="608"/>
      <c r="J94" s="608"/>
      <c r="K94" s="608"/>
      <c r="L94" s="608"/>
      <c r="M94" s="635"/>
      <c r="N94" s="636"/>
      <c r="O94" s="608"/>
      <c r="P94" s="608"/>
      <c r="Q94" s="608"/>
      <c r="R94" s="608"/>
      <c r="S94" s="608"/>
      <c r="T94" s="608"/>
      <c r="U94" s="608"/>
      <c r="V94" s="608"/>
      <c r="W94" s="608"/>
      <c r="X94" s="608"/>
      <c r="Y94" s="608"/>
      <c r="Z94" s="608"/>
      <c r="AA94" s="608"/>
      <c r="AB94" s="608"/>
      <c r="AC94" s="608"/>
      <c r="AD94" s="608"/>
      <c r="AE94" s="608"/>
      <c r="AF94" s="608"/>
      <c r="AG94" s="608"/>
      <c r="AH94" s="608"/>
      <c r="AI94" s="608"/>
      <c r="AJ94" s="608"/>
      <c r="AK94" s="608"/>
      <c r="AL94" s="608"/>
      <c r="AM94" s="608"/>
      <c r="AN94" s="608"/>
      <c r="AO94" s="608"/>
      <c r="AP94" s="608"/>
      <c r="AQ94" s="608"/>
      <c r="AR94" s="608"/>
      <c r="AS94" s="608"/>
      <c r="AT94" s="608"/>
      <c r="AU94" s="608"/>
      <c r="AV94" s="608"/>
      <c r="AW94" s="608"/>
      <c r="AX94" s="608"/>
      <c r="AY94" s="608"/>
      <c r="AZ94" s="608"/>
      <c r="BA94" s="608"/>
      <c r="BB94" s="608"/>
    </row>
    <row r="95" spans="1:54" x14ac:dyDescent="0.25">
      <c r="A95" s="608"/>
      <c r="B95" s="608"/>
      <c r="C95" s="608"/>
      <c r="D95" s="608"/>
      <c r="E95" s="608"/>
      <c r="F95" s="608"/>
      <c r="G95" s="608"/>
      <c r="H95" s="608"/>
      <c r="I95" s="608"/>
      <c r="J95" s="608"/>
      <c r="K95" s="608"/>
      <c r="L95" s="608"/>
      <c r="M95" s="635"/>
      <c r="N95" s="636"/>
      <c r="O95" s="608"/>
      <c r="P95" s="608"/>
      <c r="Q95" s="608"/>
      <c r="R95" s="608"/>
      <c r="S95" s="608"/>
      <c r="T95" s="608"/>
      <c r="U95" s="608"/>
      <c r="V95" s="608"/>
      <c r="W95" s="608"/>
      <c r="X95" s="608"/>
      <c r="Y95" s="608"/>
      <c r="Z95" s="608"/>
      <c r="AA95" s="608"/>
      <c r="AB95" s="608"/>
      <c r="AC95" s="608"/>
      <c r="AD95" s="608"/>
      <c r="AE95" s="608"/>
      <c r="AF95" s="608"/>
      <c r="AG95" s="608"/>
      <c r="AH95" s="608"/>
      <c r="AI95" s="608"/>
      <c r="AJ95" s="608"/>
      <c r="AK95" s="608"/>
      <c r="AL95" s="608"/>
      <c r="AM95" s="608"/>
      <c r="AN95" s="608"/>
      <c r="AO95" s="608"/>
      <c r="AP95" s="608"/>
      <c r="AQ95" s="608"/>
      <c r="AR95" s="608"/>
      <c r="AS95" s="608"/>
      <c r="AT95" s="608"/>
      <c r="AU95" s="608"/>
      <c r="AV95" s="608"/>
      <c r="AW95" s="608"/>
      <c r="AX95" s="608"/>
      <c r="AY95" s="608"/>
      <c r="AZ95" s="608"/>
      <c r="BA95" s="608"/>
      <c r="BB95" s="608"/>
    </row>
    <row r="96" spans="1:54" x14ac:dyDescent="0.25">
      <c r="A96" s="608"/>
      <c r="B96" s="608"/>
      <c r="C96" s="608"/>
      <c r="D96" s="608"/>
      <c r="E96" s="608"/>
      <c r="F96" s="608"/>
      <c r="G96" s="608"/>
      <c r="H96" s="608"/>
      <c r="I96" s="608"/>
      <c r="J96" s="608"/>
      <c r="K96" s="608"/>
      <c r="L96" s="608"/>
      <c r="M96" s="635"/>
      <c r="N96" s="636"/>
      <c r="O96" s="608"/>
      <c r="P96" s="608"/>
      <c r="Q96" s="608"/>
      <c r="R96" s="608"/>
      <c r="S96" s="608"/>
      <c r="T96" s="608"/>
      <c r="U96" s="608"/>
      <c r="V96" s="608"/>
      <c r="W96" s="608"/>
      <c r="X96" s="608"/>
      <c r="Y96" s="608"/>
      <c r="Z96" s="608"/>
      <c r="AA96" s="608"/>
      <c r="AB96" s="608"/>
      <c r="AC96" s="608"/>
      <c r="AD96" s="608"/>
      <c r="AE96" s="608"/>
      <c r="AF96" s="608"/>
      <c r="AG96" s="608"/>
      <c r="AH96" s="608"/>
      <c r="AI96" s="608"/>
      <c r="AJ96" s="608"/>
      <c r="AK96" s="608"/>
      <c r="AL96" s="608"/>
      <c r="AM96" s="608"/>
      <c r="AN96" s="608"/>
      <c r="AO96" s="608"/>
      <c r="AP96" s="608"/>
      <c r="AQ96" s="608"/>
      <c r="AR96" s="608"/>
      <c r="AS96" s="608"/>
      <c r="AT96" s="608"/>
      <c r="AU96" s="608"/>
      <c r="AV96" s="608"/>
      <c r="AW96" s="608"/>
      <c r="AX96" s="608"/>
      <c r="AY96" s="608"/>
      <c r="AZ96" s="608"/>
      <c r="BA96" s="608"/>
      <c r="BB96" s="608"/>
    </row>
    <row r="97" spans="1:54" x14ac:dyDescent="0.25">
      <c r="A97" s="608"/>
      <c r="B97" s="608"/>
      <c r="C97" s="608"/>
      <c r="D97" s="608"/>
      <c r="E97" s="608"/>
      <c r="F97" s="608"/>
      <c r="G97" s="608"/>
      <c r="H97" s="608"/>
      <c r="I97" s="608"/>
      <c r="J97" s="608"/>
      <c r="K97" s="608"/>
      <c r="L97" s="608"/>
      <c r="M97" s="635"/>
      <c r="N97" s="636"/>
      <c r="O97" s="608"/>
      <c r="P97" s="608"/>
      <c r="Q97" s="608"/>
      <c r="R97" s="608"/>
      <c r="S97" s="608"/>
      <c r="T97" s="608"/>
      <c r="U97" s="608"/>
      <c r="V97" s="608"/>
      <c r="W97" s="608"/>
      <c r="X97" s="608"/>
      <c r="Y97" s="608"/>
      <c r="Z97" s="608"/>
      <c r="AA97" s="608"/>
      <c r="AB97" s="608"/>
      <c r="AC97" s="608"/>
      <c r="AD97" s="608"/>
      <c r="AE97" s="608"/>
      <c r="AF97" s="608"/>
      <c r="AG97" s="608"/>
      <c r="AH97" s="608"/>
      <c r="AI97" s="608"/>
      <c r="AJ97" s="608"/>
      <c r="AK97" s="608"/>
      <c r="AL97" s="608"/>
      <c r="AM97" s="608"/>
      <c r="AN97" s="608"/>
      <c r="AO97" s="608"/>
      <c r="AP97" s="608"/>
      <c r="AQ97" s="608"/>
      <c r="AR97" s="608"/>
      <c r="AS97" s="608"/>
      <c r="AT97" s="608"/>
      <c r="AU97" s="608"/>
      <c r="AV97" s="608"/>
      <c r="AW97" s="608"/>
      <c r="AX97" s="608"/>
      <c r="AY97" s="608"/>
      <c r="AZ97" s="608"/>
      <c r="BA97" s="608"/>
      <c r="BB97" s="608"/>
    </row>
    <row r="98" spans="1:54" x14ac:dyDescent="0.25">
      <c r="A98" s="608"/>
      <c r="B98" s="608"/>
      <c r="C98" s="608"/>
      <c r="D98" s="608"/>
      <c r="E98" s="608"/>
      <c r="F98" s="608"/>
      <c r="G98" s="608"/>
      <c r="H98" s="608"/>
      <c r="I98" s="608"/>
      <c r="J98" s="608"/>
      <c r="K98" s="608"/>
      <c r="L98" s="608"/>
      <c r="M98" s="635"/>
      <c r="N98" s="636"/>
      <c r="O98" s="608"/>
      <c r="P98" s="608"/>
      <c r="Q98" s="608"/>
      <c r="R98" s="608"/>
      <c r="S98" s="608"/>
      <c r="T98" s="608"/>
      <c r="U98" s="608"/>
      <c r="V98" s="608"/>
      <c r="W98" s="608"/>
      <c r="X98" s="608"/>
      <c r="Y98" s="608"/>
      <c r="Z98" s="608"/>
      <c r="AA98" s="608"/>
      <c r="AB98" s="608"/>
      <c r="AC98" s="608"/>
      <c r="AD98" s="608"/>
      <c r="AE98" s="608"/>
      <c r="AF98" s="608"/>
      <c r="AG98" s="608"/>
      <c r="AH98" s="608"/>
      <c r="AI98" s="608"/>
      <c r="AJ98" s="608"/>
      <c r="AK98" s="608"/>
      <c r="AL98" s="608"/>
      <c r="AM98" s="608"/>
      <c r="AN98" s="608"/>
      <c r="AO98" s="608"/>
      <c r="AP98" s="608"/>
      <c r="AQ98" s="608"/>
      <c r="AR98" s="608"/>
      <c r="AS98" s="608"/>
      <c r="AT98" s="608"/>
      <c r="AU98" s="608"/>
      <c r="AV98" s="608"/>
      <c r="AW98" s="608"/>
      <c r="AX98" s="608"/>
      <c r="AY98" s="608"/>
      <c r="AZ98" s="608"/>
      <c r="BA98" s="608"/>
      <c r="BB98" s="608"/>
    </row>
    <row r="99" spans="1:54" x14ac:dyDescent="0.25">
      <c r="A99" s="608"/>
      <c r="B99" s="608"/>
      <c r="C99" s="608"/>
      <c r="D99" s="608"/>
      <c r="E99" s="608"/>
      <c r="F99" s="608"/>
      <c r="G99" s="608"/>
      <c r="H99" s="608"/>
      <c r="I99" s="608"/>
      <c r="J99" s="608"/>
      <c r="K99" s="608"/>
      <c r="L99" s="608"/>
      <c r="M99" s="635"/>
      <c r="N99" s="636"/>
      <c r="O99" s="608"/>
      <c r="P99" s="608"/>
      <c r="Q99" s="608"/>
      <c r="R99" s="608"/>
      <c r="S99" s="608"/>
      <c r="T99" s="608"/>
      <c r="U99" s="608"/>
      <c r="V99" s="608"/>
      <c r="W99" s="608"/>
      <c r="X99" s="608"/>
      <c r="Y99" s="608"/>
      <c r="Z99" s="608"/>
      <c r="AA99" s="608"/>
      <c r="AB99" s="608"/>
      <c r="AC99" s="608"/>
      <c r="AD99" s="608"/>
      <c r="AE99" s="608"/>
      <c r="AF99" s="608"/>
      <c r="AG99" s="608"/>
      <c r="AH99" s="608"/>
      <c r="AI99" s="608"/>
      <c r="AJ99" s="608"/>
      <c r="AK99" s="608"/>
      <c r="AL99" s="608"/>
      <c r="AM99" s="608"/>
      <c r="AN99" s="608"/>
      <c r="AO99" s="608"/>
      <c r="AP99" s="608"/>
      <c r="AQ99" s="608"/>
      <c r="AR99" s="608"/>
      <c r="AS99" s="608"/>
      <c r="AT99" s="608"/>
      <c r="AU99" s="608"/>
      <c r="AV99" s="608"/>
      <c r="AW99" s="608"/>
      <c r="AX99" s="608"/>
      <c r="AY99" s="608"/>
      <c r="AZ99" s="608"/>
      <c r="BA99" s="608"/>
      <c r="BB99" s="608"/>
    </row>
    <row r="100" spans="1:54" x14ac:dyDescent="0.25">
      <c r="A100" s="608"/>
      <c r="B100" s="608"/>
      <c r="C100" s="608"/>
      <c r="D100" s="608"/>
      <c r="E100" s="608"/>
      <c r="F100" s="608"/>
      <c r="G100" s="608"/>
      <c r="H100" s="608"/>
      <c r="I100" s="608"/>
      <c r="J100" s="608"/>
      <c r="K100" s="608"/>
      <c r="L100" s="608"/>
      <c r="M100" s="635"/>
      <c r="N100" s="636"/>
      <c r="O100" s="608"/>
      <c r="P100" s="608"/>
      <c r="Q100" s="608"/>
      <c r="R100" s="608"/>
      <c r="S100" s="608"/>
      <c r="T100" s="608"/>
      <c r="U100" s="608"/>
      <c r="V100" s="608"/>
      <c r="W100" s="608"/>
      <c r="X100" s="608"/>
      <c r="Y100" s="608"/>
      <c r="Z100" s="608"/>
      <c r="AA100" s="608"/>
      <c r="AB100" s="608"/>
      <c r="AC100" s="608"/>
      <c r="AD100" s="608"/>
      <c r="AE100" s="608"/>
      <c r="AF100" s="608"/>
      <c r="AG100" s="608"/>
      <c r="AH100" s="608"/>
      <c r="AI100" s="608"/>
      <c r="AJ100" s="608"/>
      <c r="AK100" s="608"/>
      <c r="AL100" s="608"/>
      <c r="AM100" s="608"/>
      <c r="AN100" s="608"/>
      <c r="AO100" s="608"/>
      <c r="AP100" s="608"/>
      <c r="AQ100" s="608"/>
      <c r="AR100" s="608"/>
      <c r="AS100" s="608"/>
      <c r="AT100" s="608"/>
      <c r="AU100" s="608"/>
      <c r="AV100" s="608"/>
      <c r="AW100" s="608"/>
      <c r="AX100" s="608"/>
      <c r="AY100" s="608"/>
      <c r="AZ100" s="608"/>
      <c r="BA100" s="608"/>
      <c r="BB100" s="608"/>
    </row>
    <row r="101" spans="1:54" x14ac:dyDescent="0.25">
      <c r="A101" s="608"/>
      <c r="B101" s="608"/>
      <c r="C101" s="608"/>
      <c r="D101" s="608"/>
      <c r="E101" s="608"/>
      <c r="F101" s="608"/>
      <c r="G101" s="608"/>
      <c r="H101" s="608"/>
      <c r="I101" s="608"/>
      <c r="J101" s="608"/>
      <c r="K101" s="608"/>
      <c r="L101" s="608"/>
      <c r="M101" s="635"/>
      <c r="N101" s="636"/>
      <c r="O101" s="608"/>
      <c r="P101" s="608"/>
      <c r="Q101" s="608"/>
      <c r="R101" s="608"/>
      <c r="S101" s="608"/>
      <c r="T101" s="608"/>
      <c r="U101" s="608"/>
      <c r="V101" s="608"/>
      <c r="W101" s="608"/>
      <c r="X101" s="608"/>
      <c r="Y101" s="608"/>
      <c r="Z101" s="608"/>
      <c r="AA101" s="608"/>
      <c r="AB101" s="608"/>
      <c r="AC101" s="608"/>
      <c r="AD101" s="608"/>
      <c r="AE101" s="608"/>
      <c r="AF101" s="608"/>
      <c r="AG101" s="608"/>
      <c r="AH101" s="608"/>
      <c r="AI101" s="608"/>
      <c r="AJ101" s="608"/>
      <c r="AK101" s="608"/>
      <c r="AL101" s="608"/>
      <c r="AM101" s="608"/>
      <c r="AN101" s="608"/>
      <c r="AO101" s="608"/>
      <c r="AP101" s="608"/>
      <c r="AQ101" s="608"/>
      <c r="AR101" s="608"/>
      <c r="AS101" s="608"/>
      <c r="AT101" s="608"/>
      <c r="AU101" s="608"/>
      <c r="AV101" s="608"/>
      <c r="AW101" s="608"/>
      <c r="AX101" s="608"/>
      <c r="AY101" s="608"/>
      <c r="AZ101" s="608"/>
      <c r="BA101" s="608"/>
      <c r="BB101" s="608"/>
    </row>
    <row r="102" spans="1:54" x14ac:dyDescent="0.25">
      <c r="A102" s="608"/>
      <c r="B102" s="608"/>
      <c r="C102" s="608"/>
      <c r="D102" s="608"/>
      <c r="E102" s="608"/>
      <c r="F102" s="608"/>
      <c r="G102" s="608"/>
      <c r="H102" s="608"/>
      <c r="I102" s="608"/>
      <c r="J102" s="608"/>
      <c r="K102" s="608"/>
      <c r="L102" s="608"/>
      <c r="M102" s="635"/>
      <c r="N102" s="636"/>
      <c r="O102" s="608"/>
      <c r="P102" s="608"/>
      <c r="Q102" s="608"/>
      <c r="R102" s="608"/>
      <c r="S102" s="608"/>
      <c r="T102" s="608"/>
      <c r="U102" s="608"/>
      <c r="V102" s="608"/>
      <c r="W102" s="608"/>
      <c r="X102" s="608"/>
      <c r="Y102" s="608"/>
      <c r="Z102" s="608"/>
      <c r="AA102" s="608"/>
      <c r="AB102" s="608"/>
      <c r="AC102" s="608"/>
      <c r="AD102" s="608"/>
      <c r="AE102" s="608"/>
      <c r="AF102" s="608"/>
      <c r="AG102" s="608"/>
      <c r="AH102" s="608"/>
      <c r="AI102" s="608"/>
      <c r="AJ102" s="608"/>
      <c r="AK102" s="608"/>
      <c r="AL102" s="608"/>
      <c r="AM102" s="608"/>
      <c r="AN102" s="608"/>
      <c r="AO102" s="608"/>
      <c r="AP102" s="608"/>
      <c r="AQ102" s="608"/>
      <c r="AR102" s="608"/>
      <c r="AS102" s="608"/>
      <c r="AT102" s="608"/>
      <c r="AU102" s="608"/>
      <c r="AV102" s="608"/>
      <c r="AW102" s="608"/>
      <c r="AX102" s="608"/>
      <c r="AY102" s="608"/>
      <c r="AZ102" s="608"/>
      <c r="BA102" s="608"/>
      <c r="BB102" s="608"/>
    </row>
    <row r="103" spans="1:54" x14ac:dyDescent="0.25">
      <c r="A103" s="608"/>
      <c r="B103" s="608"/>
      <c r="C103" s="608"/>
      <c r="D103" s="608"/>
      <c r="E103" s="608"/>
      <c r="F103" s="608"/>
      <c r="G103" s="608"/>
      <c r="H103" s="608"/>
      <c r="I103" s="608"/>
      <c r="J103" s="608"/>
      <c r="K103" s="608"/>
      <c r="L103" s="608"/>
      <c r="M103" s="635"/>
      <c r="N103" s="636"/>
      <c r="O103" s="608"/>
      <c r="P103" s="608"/>
      <c r="Q103" s="608"/>
      <c r="R103" s="608"/>
      <c r="S103" s="608"/>
      <c r="T103" s="608"/>
      <c r="U103" s="608"/>
      <c r="V103" s="608"/>
      <c r="W103" s="608"/>
      <c r="X103" s="608"/>
      <c r="Y103" s="608"/>
      <c r="Z103" s="608"/>
      <c r="AA103" s="608"/>
      <c r="AB103" s="608"/>
      <c r="AC103" s="608"/>
      <c r="AD103" s="608"/>
      <c r="AE103" s="608"/>
      <c r="AF103" s="608"/>
      <c r="AG103" s="608"/>
      <c r="AH103" s="608"/>
      <c r="AI103" s="608"/>
      <c r="AJ103" s="608"/>
      <c r="AK103" s="608"/>
      <c r="AL103" s="608"/>
      <c r="AM103" s="608"/>
      <c r="AN103" s="608"/>
      <c r="AO103" s="608"/>
      <c r="AP103" s="608"/>
      <c r="AQ103" s="608"/>
      <c r="AR103" s="608"/>
      <c r="AS103" s="608"/>
      <c r="AT103" s="608"/>
      <c r="AU103" s="608"/>
      <c r="AV103" s="608"/>
      <c r="AW103" s="608"/>
      <c r="AX103" s="608"/>
      <c r="AY103" s="608"/>
      <c r="AZ103" s="608"/>
      <c r="BA103" s="608"/>
      <c r="BB103" s="608"/>
    </row>
    <row r="104" spans="1:54" x14ac:dyDescent="0.25">
      <c r="A104" s="608"/>
      <c r="B104" s="608"/>
      <c r="C104" s="608"/>
      <c r="D104" s="608"/>
      <c r="E104" s="608"/>
      <c r="F104" s="608"/>
      <c r="G104" s="608"/>
      <c r="H104" s="608"/>
      <c r="I104" s="608"/>
      <c r="J104" s="608"/>
      <c r="K104" s="608"/>
      <c r="L104" s="608"/>
      <c r="M104" s="635"/>
      <c r="N104" s="636"/>
      <c r="O104" s="608"/>
      <c r="P104" s="608"/>
      <c r="Q104" s="608"/>
      <c r="R104" s="608"/>
      <c r="S104" s="608"/>
      <c r="T104" s="608"/>
      <c r="U104" s="608"/>
      <c r="V104" s="608"/>
      <c r="W104" s="608"/>
      <c r="X104" s="608"/>
      <c r="Y104" s="608"/>
      <c r="Z104" s="608"/>
      <c r="AA104" s="608"/>
      <c r="AB104" s="608"/>
      <c r="AC104" s="608"/>
      <c r="AD104" s="608"/>
      <c r="AE104" s="608"/>
      <c r="AF104" s="608"/>
      <c r="AG104" s="608"/>
      <c r="AH104" s="608"/>
      <c r="AI104" s="608"/>
      <c r="AJ104" s="608"/>
      <c r="AK104" s="608"/>
      <c r="AL104" s="608"/>
      <c r="AM104" s="608"/>
      <c r="AN104" s="608"/>
      <c r="AO104" s="608"/>
      <c r="AP104" s="608"/>
      <c r="AQ104" s="608"/>
      <c r="AR104" s="608"/>
      <c r="AS104" s="608"/>
      <c r="AT104" s="608"/>
      <c r="AU104" s="608"/>
      <c r="AV104" s="608"/>
      <c r="AW104" s="608"/>
      <c r="AX104" s="608"/>
      <c r="AY104" s="608"/>
      <c r="AZ104" s="608"/>
      <c r="BA104" s="608"/>
      <c r="BB104" s="608"/>
    </row>
    <row r="105" spans="1:54" x14ac:dyDescent="0.25">
      <c r="A105" s="608"/>
      <c r="B105" s="608"/>
      <c r="C105" s="608"/>
      <c r="D105" s="608"/>
      <c r="E105" s="608"/>
      <c r="F105" s="608"/>
      <c r="G105" s="608"/>
      <c r="H105" s="608"/>
      <c r="I105" s="608"/>
      <c r="J105" s="608"/>
      <c r="K105" s="608"/>
      <c r="L105" s="608"/>
      <c r="M105" s="635"/>
      <c r="N105" s="636"/>
      <c r="O105" s="608"/>
      <c r="P105" s="608"/>
      <c r="Q105" s="608"/>
      <c r="R105" s="608"/>
      <c r="S105" s="608"/>
      <c r="T105" s="608"/>
      <c r="U105" s="608"/>
      <c r="V105" s="608"/>
      <c r="W105" s="608"/>
      <c r="X105" s="608"/>
      <c r="Y105" s="608"/>
      <c r="Z105" s="608"/>
      <c r="AA105" s="608"/>
      <c r="AB105" s="608"/>
      <c r="AC105" s="608"/>
      <c r="AD105" s="608"/>
      <c r="AE105" s="608"/>
      <c r="AF105" s="608"/>
      <c r="AG105" s="608"/>
      <c r="AH105" s="608"/>
      <c r="AI105" s="608"/>
      <c r="AJ105" s="608"/>
      <c r="AK105" s="608"/>
      <c r="AL105" s="608"/>
      <c r="AM105" s="608"/>
      <c r="AN105" s="608"/>
      <c r="AO105" s="608"/>
      <c r="AP105" s="608"/>
      <c r="AQ105" s="608"/>
      <c r="AR105" s="608"/>
      <c r="AS105" s="608"/>
      <c r="AT105" s="608"/>
      <c r="AU105" s="608"/>
      <c r="AV105" s="608"/>
      <c r="AW105" s="608"/>
      <c r="AX105" s="608"/>
      <c r="AY105" s="608"/>
      <c r="AZ105" s="608"/>
      <c r="BA105" s="608"/>
      <c r="BB105" s="608"/>
    </row>
    <row r="106" spans="1:54" x14ac:dyDescent="0.25">
      <c r="A106" s="608"/>
      <c r="B106" s="608"/>
      <c r="C106" s="608"/>
      <c r="D106" s="608"/>
      <c r="E106" s="608"/>
      <c r="F106" s="608"/>
      <c r="G106" s="608"/>
      <c r="H106" s="608"/>
      <c r="I106" s="608"/>
      <c r="J106" s="608"/>
      <c r="K106" s="608"/>
      <c r="L106" s="608"/>
      <c r="M106" s="635"/>
      <c r="N106" s="636"/>
      <c r="O106" s="608"/>
      <c r="P106" s="608"/>
      <c r="Q106" s="608"/>
      <c r="R106" s="608"/>
      <c r="S106" s="608"/>
      <c r="T106" s="608"/>
      <c r="U106" s="608"/>
      <c r="V106" s="608"/>
      <c r="W106" s="608"/>
      <c r="X106" s="608"/>
      <c r="Y106" s="608"/>
      <c r="Z106" s="608"/>
      <c r="AA106" s="608"/>
      <c r="AB106" s="608"/>
      <c r="AC106" s="608"/>
      <c r="AD106" s="608"/>
      <c r="AE106" s="608"/>
      <c r="AF106" s="608"/>
      <c r="AG106" s="608"/>
      <c r="AH106" s="608"/>
      <c r="AI106" s="608"/>
      <c r="AJ106" s="608"/>
      <c r="AK106" s="608"/>
      <c r="AL106" s="608"/>
      <c r="AM106" s="608"/>
      <c r="AN106" s="608"/>
      <c r="AO106" s="608"/>
      <c r="AP106" s="608"/>
      <c r="AQ106" s="608"/>
      <c r="AR106" s="608"/>
      <c r="AS106" s="608"/>
      <c r="AT106" s="608"/>
      <c r="AU106" s="608"/>
      <c r="AV106" s="608"/>
      <c r="AW106" s="608"/>
      <c r="AX106" s="608"/>
      <c r="AY106" s="608"/>
      <c r="AZ106" s="608"/>
      <c r="BA106" s="608"/>
      <c r="BB106" s="608"/>
    </row>
    <row r="107" spans="1:54" x14ac:dyDescent="0.25">
      <c r="A107" s="608"/>
      <c r="B107" s="608"/>
      <c r="C107" s="608"/>
      <c r="D107" s="608"/>
      <c r="E107" s="608"/>
      <c r="F107" s="608"/>
      <c r="G107" s="608"/>
      <c r="H107" s="608"/>
      <c r="I107" s="608"/>
      <c r="J107" s="608"/>
      <c r="K107" s="608"/>
      <c r="L107" s="608"/>
      <c r="M107" s="635"/>
      <c r="N107" s="636"/>
      <c r="O107" s="608"/>
      <c r="P107" s="608"/>
      <c r="Q107" s="608"/>
      <c r="R107" s="608"/>
      <c r="S107" s="608"/>
      <c r="T107" s="608"/>
      <c r="U107" s="608"/>
      <c r="V107" s="608"/>
      <c r="W107" s="608"/>
      <c r="X107" s="608"/>
      <c r="Y107" s="608"/>
      <c r="Z107" s="608"/>
      <c r="AA107" s="608"/>
      <c r="AB107" s="608"/>
      <c r="AC107" s="608"/>
      <c r="AD107" s="608"/>
      <c r="AE107" s="608"/>
      <c r="AF107" s="608"/>
      <c r="AG107" s="608"/>
      <c r="AH107" s="608"/>
      <c r="AI107" s="608"/>
      <c r="AJ107" s="608"/>
      <c r="AK107" s="608"/>
      <c r="AL107" s="608"/>
      <c r="AM107" s="608"/>
      <c r="AN107" s="608"/>
      <c r="AO107" s="608"/>
      <c r="AP107" s="608"/>
      <c r="AQ107" s="608"/>
      <c r="AR107" s="608"/>
      <c r="AS107" s="608"/>
      <c r="AT107" s="608"/>
      <c r="AU107" s="608"/>
      <c r="AV107" s="608"/>
      <c r="AW107" s="608"/>
      <c r="AX107" s="608"/>
      <c r="AY107" s="608"/>
      <c r="AZ107" s="608"/>
      <c r="BA107" s="608"/>
      <c r="BB107" s="608"/>
    </row>
    <row r="108" spans="1:54" x14ac:dyDescent="0.25">
      <c r="A108" s="608"/>
      <c r="B108" s="608"/>
      <c r="C108" s="608"/>
      <c r="D108" s="608"/>
      <c r="E108" s="608"/>
      <c r="F108" s="608"/>
      <c r="G108" s="608"/>
      <c r="H108" s="608"/>
      <c r="I108" s="608"/>
      <c r="J108" s="608"/>
      <c r="K108" s="608"/>
      <c r="L108" s="608"/>
      <c r="M108" s="635"/>
      <c r="N108" s="636"/>
      <c r="O108" s="608"/>
      <c r="P108" s="608"/>
      <c r="Q108" s="608"/>
      <c r="R108" s="608"/>
      <c r="S108" s="608"/>
      <c r="T108" s="608"/>
      <c r="U108" s="608"/>
      <c r="V108" s="608"/>
      <c r="W108" s="608"/>
      <c r="X108" s="608"/>
      <c r="Y108" s="608"/>
      <c r="Z108" s="608"/>
      <c r="AA108" s="608"/>
      <c r="AB108" s="608"/>
      <c r="AC108" s="608"/>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608"/>
      <c r="AY108" s="608"/>
      <c r="AZ108" s="608"/>
      <c r="BA108" s="608"/>
      <c r="BB108" s="608"/>
    </row>
    <row r="109" spans="1:54" x14ac:dyDescent="0.25">
      <c r="A109" s="608"/>
      <c r="B109" s="608"/>
      <c r="C109" s="608"/>
      <c r="D109" s="608"/>
      <c r="E109" s="608"/>
      <c r="F109" s="608"/>
      <c r="G109" s="608"/>
      <c r="H109" s="608"/>
      <c r="I109" s="608"/>
      <c r="J109" s="608"/>
      <c r="K109" s="608"/>
      <c r="L109" s="608"/>
      <c r="M109" s="635"/>
      <c r="N109" s="636"/>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08"/>
      <c r="AL109" s="608"/>
      <c r="AM109" s="608"/>
      <c r="AN109" s="608"/>
      <c r="AO109" s="608"/>
      <c r="AP109" s="608"/>
      <c r="AQ109" s="608"/>
      <c r="AR109" s="608"/>
      <c r="AS109" s="608"/>
      <c r="AT109" s="608"/>
      <c r="AU109" s="608"/>
      <c r="AV109" s="608"/>
      <c r="AW109" s="608"/>
      <c r="AX109" s="608"/>
      <c r="AY109" s="608"/>
      <c r="AZ109" s="608"/>
      <c r="BA109" s="608"/>
      <c r="BB109" s="608"/>
    </row>
    <row r="110" spans="1:54" x14ac:dyDescent="0.25">
      <c r="A110" s="608"/>
      <c r="B110" s="608"/>
      <c r="C110" s="608"/>
      <c r="D110" s="608"/>
      <c r="E110" s="608"/>
      <c r="F110" s="608"/>
      <c r="G110" s="608"/>
      <c r="H110" s="608"/>
      <c r="I110" s="608"/>
      <c r="J110" s="608"/>
      <c r="K110" s="608"/>
      <c r="L110" s="608"/>
      <c r="M110" s="635"/>
      <c r="N110" s="636"/>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08"/>
      <c r="AL110" s="608"/>
      <c r="AM110" s="608"/>
      <c r="AN110" s="608"/>
      <c r="AO110" s="608"/>
      <c r="AP110" s="608"/>
      <c r="AQ110" s="608"/>
      <c r="AR110" s="608"/>
      <c r="AS110" s="608"/>
      <c r="AT110" s="608"/>
      <c r="AU110" s="608"/>
      <c r="AV110" s="608"/>
      <c r="AW110" s="608"/>
      <c r="AX110" s="608"/>
      <c r="AY110" s="608"/>
      <c r="AZ110" s="608"/>
      <c r="BA110" s="608"/>
      <c r="BB110" s="608"/>
    </row>
    <row r="111" spans="1:54" x14ac:dyDescent="0.25">
      <c r="A111" s="608"/>
      <c r="B111" s="608"/>
      <c r="C111" s="608"/>
      <c r="D111" s="608"/>
      <c r="E111" s="608"/>
      <c r="F111" s="608"/>
      <c r="G111" s="608"/>
      <c r="H111" s="608"/>
      <c r="I111" s="608"/>
      <c r="J111" s="608"/>
      <c r="K111" s="608"/>
      <c r="L111" s="608"/>
      <c r="M111" s="635"/>
      <c r="N111" s="636"/>
      <c r="O111" s="608"/>
      <c r="P111" s="608"/>
      <c r="Q111" s="608"/>
      <c r="R111" s="608"/>
      <c r="S111" s="608"/>
      <c r="T111" s="608"/>
      <c r="U111" s="608"/>
      <c r="V111" s="608"/>
      <c r="W111" s="608"/>
      <c r="X111" s="608"/>
      <c r="Y111" s="608"/>
      <c r="Z111" s="608"/>
      <c r="AA111" s="608"/>
      <c r="AB111" s="608"/>
      <c r="AC111" s="608"/>
      <c r="AD111" s="608"/>
      <c r="AE111" s="608"/>
      <c r="AF111" s="608"/>
      <c r="AG111" s="608"/>
      <c r="AH111" s="608"/>
      <c r="AI111" s="608"/>
      <c r="AJ111" s="608"/>
      <c r="AK111" s="608"/>
      <c r="AL111" s="608"/>
      <c r="AM111" s="608"/>
      <c r="AN111" s="608"/>
      <c r="AO111" s="608"/>
      <c r="AP111" s="608"/>
      <c r="AQ111" s="608"/>
      <c r="AR111" s="608"/>
      <c r="AS111" s="608"/>
      <c r="AT111" s="608"/>
      <c r="AU111" s="608"/>
      <c r="AV111" s="608"/>
      <c r="AW111" s="608"/>
      <c r="AX111" s="608"/>
      <c r="AY111" s="608"/>
      <c r="AZ111" s="608"/>
      <c r="BA111" s="608"/>
      <c r="BB111" s="608"/>
    </row>
    <row r="112" spans="1:54" x14ac:dyDescent="0.25">
      <c r="A112" s="608"/>
      <c r="B112" s="608"/>
      <c r="C112" s="608"/>
      <c r="D112" s="608"/>
      <c r="E112" s="608"/>
      <c r="F112" s="608"/>
      <c r="G112" s="608"/>
      <c r="H112" s="608"/>
      <c r="I112" s="608"/>
      <c r="J112" s="608"/>
      <c r="K112" s="608"/>
      <c r="L112" s="608"/>
      <c r="M112" s="635"/>
      <c r="N112" s="636"/>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08"/>
      <c r="AL112" s="608"/>
      <c r="AM112" s="608"/>
      <c r="AN112" s="608"/>
      <c r="AO112" s="608"/>
      <c r="AP112" s="608"/>
      <c r="AQ112" s="608"/>
      <c r="AR112" s="608"/>
      <c r="AS112" s="608"/>
      <c r="AT112" s="608"/>
      <c r="AU112" s="608"/>
      <c r="AV112" s="608"/>
      <c r="AW112" s="608"/>
      <c r="AX112" s="608"/>
      <c r="AY112" s="608"/>
      <c r="AZ112" s="608"/>
      <c r="BA112" s="608"/>
      <c r="BB112" s="608"/>
    </row>
    <row r="113" spans="1:54" x14ac:dyDescent="0.25">
      <c r="A113" s="608"/>
      <c r="B113" s="608"/>
      <c r="C113" s="608"/>
      <c r="D113" s="608"/>
      <c r="E113" s="608"/>
      <c r="F113" s="608"/>
      <c r="G113" s="608"/>
      <c r="H113" s="608"/>
      <c r="I113" s="608"/>
      <c r="J113" s="608"/>
      <c r="K113" s="608"/>
      <c r="L113" s="608"/>
      <c r="M113" s="635"/>
      <c r="N113" s="636"/>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08"/>
      <c r="AL113" s="608"/>
      <c r="AM113" s="608"/>
      <c r="AN113" s="608"/>
      <c r="AO113" s="608"/>
      <c r="AP113" s="608"/>
      <c r="AQ113" s="608"/>
      <c r="AR113" s="608"/>
      <c r="AS113" s="608"/>
      <c r="AT113" s="608"/>
      <c r="AU113" s="608"/>
      <c r="AV113" s="608"/>
      <c r="AW113" s="608"/>
      <c r="AX113" s="608"/>
      <c r="AY113" s="608"/>
      <c r="AZ113" s="608"/>
      <c r="BA113" s="608"/>
      <c r="BB113" s="608"/>
    </row>
    <row r="114" spans="1:54" x14ac:dyDescent="0.25">
      <c r="A114" s="608"/>
      <c r="B114" s="608"/>
      <c r="C114" s="608"/>
      <c r="D114" s="608"/>
      <c r="E114" s="608"/>
      <c r="F114" s="608"/>
      <c r="G114" s="608"/>
      <c r="H114" s="608"/>
      <c r="I114" s="608"/>
      <c r="J114" s="608"/>
      <c r="K114" s="608"/>
      <c r="L114" s="608"/>
      <c r="M114" s="635"/>
      <c r="N114" s="636"/>
      <c r="O114" s="608"/>
      <c r="P114" s="608"/>
      <c r="Q114" s="608"/>
      <c r="R114" s="608"/>
      <c r="S114" s="608"/>
      <c r="T114" s="608"/>
      <c r="U114" s="608"/>
      <c r="V114" s="608"/>
      <c r="W114" s="608"/>
      <c r="X114" s="608"/>
      <c r="Y114" s="608"/>
      <c r="Z114" s="608"/>
      <c r="AA114" s="608"/>
      <c r="AB114" s="608"/>
      <c r="AC114" s="608"/>
      <c r="AD114" s="608"/>
      <c r="AE114" s="608"/>
      <c r="AF114" s="608"/>
      <c r="AG114" s="608"/>
      <c r="AH114" s="608"/>
      <c r="AI114" s="608"/>
      <c r="AJ114" s="608"/>
      <c r="AK114" s="608"/>
      <c r="AL114" s="608"/>
      <c r="AM114" s="608"/>
      <c r="AN114" s="608"/>
      <c r="AO114" s="608"/>
      <c r="AP114" s="608"/>
      <c r="AQ114" s="608"/>
      <c r="AR114" s="608"/>
      <c r="AS114" s="608"/>
      <c r="AT114" s="608"/>
      <c r="AU114" s="608"/>
      <c r="AV114" s="608"/>
      <c r="AW114" s="608"/>
      <c r="AX114" s="608"/>
      <c r="AY114" s="608"/>
      <c r="AZ114" s="608"/>
      <c r="BA114" s="608"/>
      <c r="BB114" s="608"/>
    </row>
    <row r="115" spans="1:54" x14ac:dyDescent="0.25">
      <c r="A115" s="608"/>
      <c r="B115" s="608"/>
      <c r="C115" s="608"/>
      <c r="D115" s="608"/>
      <c r="E115" s="608"/>
      <c r="F115" s="608"/>
      <c r="G115" s="608"/>
      <c r="H115" s="608"/>
      <c r="I115" s="608"/>
      <c r="J115" s="608"/>
      <c r="K115" s="608"/>
      <c r="L115" s="608"/>
      <c r="M115" s="635"/>
      <c r="N115" s="636"/>
      <c r="O115" s="608"/>
      <c r="P115" s="608"/>
      <c r="Q115" s="608"/>
      <c r="R115" s="608"/>
      <c r="S115" s="608"/>
      <c r="T115" s="608"/>
      <c r="U115" s="608"/>
      <c r="V115" s="608"/>
      <c r="W115" s="608"/>
      <c r="X115" s="608"/>
      <c r="Y115" s="608"/>
      <c r="Z115" s="608"/>
      <c r="AA115" s="608"/>
      <c r="AB115" s="608"/>
      <c r="AC115" s="608"/>
      <c r="AD115" s="608"/>
      <c r="AE115" s="608"/>
      <c r="AF115" s="608"/>
      <c r="AG115" s="608"/>
      <c r="AH115" s="608"/>
      <c r="AI115" s="608"/>
      <c r="AJ115" s="608"/>
      <c r="AK115" s="608"/>
      <c r="AL115" s="608"/>
      <c r="AM115" s="608"/>
      <c r="AN115" s="608"/>
      <c r="AO115" s="608"/>
      <c r="AP115" s="608"/>
      <c r="AQ115" s="608"/>
      <c r="AR115" s="608"/>
      <c r="AS115" s="608"/>
      <c r="AT115" s="608"/>
      <c r="AU115" s="608"/>
      <c r="AV115" s="608"/>
      <c r="AW115" s="608"/>
      <c r="AX115" s="608"/>
      <c r="AY115" s="608"/>
      <c r="AZ115" s="608"/>
      <c r="BA115" s="608"/>
      <c r="BB115" s="608"/>
    </row>
    <row r="116" spans="1:54" x14ac:dyDescent="0.25">
      <c r="A116" s="608"/>
      <c r="B116" s="608"/>
      <c r="C116" s="608"/>
      <c r="D116" s="608"/>
      <c r="E116" s="608"/>
      <c r="F116" s="608"/>
      <c r="G116" s="608"/>
      <c r="H116" s="608"/>
      <c r="I116" s="608"/>
      <c r="J116" s="608"/>
      <c r="K116" s="608"/>
      <c r="L116" s="608"/>
      <c r="M116" s="635"/>
      <c r="N116" s="636"/>
      <c r="O116" s="608"/>
      <c r="P116" s="608"/>
      <c r="Q116" s="608"/>
      <c r="R116" s="608"/>
      <c r="S116" s="608"/>
      <c r="T116" s="608"/>
      <c r="U116" s="608"/>
      <c r="V116" s="608"/>
      <c r="W116" s="608"/>
      <c r="X116" s="608"/>
      <c r="Y116" s="608"/>
      <c r="Z116" s="608"/>
      <c r="AA116" s="608"/>
      <c r="AB116" s="608"/>
      <c r="AC116" s="608"/>
      <c r="AD116" s="608"/>
      <c r="AE116" s="608"/>
      <c r="AF116" s="608"/>
      <c r="AG116" s="608"/>
      <c r="AH116" s="608"/>
      <c r="AI116" s="608"/>
      <c r="AJ116" s="608"/>
      <c r="AK116" s="608"/>
      <c r="AL116" s="608"/>
      <c r="AM116" s="608"/>
      <c r="AN116" s="608"/>
      <c r="AO116" s="608"/>
      <c r="AP116" s="608"/>
      <c r="AQ116" s="608"/>
      <c r="AR116" s="608"/>
      <c r="AS116" s="608"/>
      <c r="AT116" s="608"/>
      <c r="AU116" s="608"/>
      <c r="AV116" s="608"/>
      <c r="AW116" s="608"/>
      <c r="AX116" s="608"/>
      <c r="AY116" s="608"/>
      <c r="AZ116" s="608"/>
      <c r="BA116" s="608"/>
      <c r="BB116" s="608"/>
    </row>
    <row r="117" spans="1:54" x14ac:dyDescent="0.25">
      <c r="A117" s="608"/>
      <c r="B117" s="608"/>
      <c r="C117" s="608"/>
      <c r="D117" s="608"/>
      <c r="E117" s="608"/>
      <c r="F117" s="608"/>
      <c r="G117" s="608"/>
      <c r="H117" s="608"/>
      <c r="I117" s="608"/>
      <c r="J117" s="608"/>
      <c r="K117" s="608"/>
      <c r="L117" s="608"/>
      <c r="M117" s="635"/>
      <c r="N117" s="636"/>
      <c r="O117" s="608"/>
      <c r="P117" s="608"/>
      <c r="Q117" s="608"/>
      <c r="R117" s="608"/>
      <c r="S117" s="608"/>
      <c r="T117" s="608"/>
      <c r="U117" s="608"/>
      <c r="V117" s="608"/>
      <c r="W117" s="608"/>
      <c r="X117" s="608"/>
      <c r="Y117" s="608"/>
      <c r="Z117" s="608"/>
      <c r="AA117" s="608"/>
      <c r="AB117" s="608"/>
      <c r="AC117" s="608"/>
      <c r="AD117" s="608"/>
      <c r="AE117" s="608"/>
      <c r="AF117" s="608"/>
      <c r="AG117" s="608"/>
      <c r="AH117" s="608"/>
      <c r="AI117" s="608"/>
      <c r="AJ117" s="608"/>
      <c r="AK117" s="608"/>
      <c r="AL117" s="608"/>
      <c r="AM117" s="608"/>
      <c r="AN117" s="608"/>
      <c r="AO117" s="608"/>
      <c r="AP117" s="608"/>
      <c r="AQ117" s="608"/>
      <c r="AR117" s="608"/>
      <c r="AS117" s="608"/>
      <c r="AT117" s="608"/>
      <c r="AU117" s="608"/>
      <c r="AV117" s="608"/>
      <c r="AW117" s="608"/>
      <c r="AX117" s="608"/>
      <c r="AY117" s="608"/>
      <c r="AZ117" s="608"/>
      <c r="BA117" s="608"/>
      <c r="BB117" s="608"/>
    </row>
    <row r="118" spans="1:54" x14ac:dyDescent="0.25">
      <c r="A118" s="608"/>
      <c r="B118" s="608"/>
      <c r="C118" s="608"/>
      <c r="D118" s="608"/>
      <c r="E118" s="608"/>
      <c r="F118" s="608"/>
      <c r="G118" s="608"/>
      <c r="H118" s="608"/>
      <c r="I118" s="608"/>
      <c r="J118" s="608"/>
      <c r="K118" s="608"/>
      <c r="L118" s="608"/>
      <c r="M118" s="635"/>
      <c r="N118" s="636"/>
      <c r="O118" s="608"/>
      <c r="P118" s="608"/>
      <c r="Q118" s="608"/>
      <c r="R118" s="608"/>
      <c r="S118" s="608"/>
      <c r="T118" s="608"/>
      <c r="U118" s="608"/>
      <c r="V118" s="608"/>
      <c r="W118" s="608"/>
      <c r="X118" s="608"/>
      <c r="Y118" s="608"/>
      <c r="Z118" s="608"/>
      <c r="AA118" s="608"/>
      <c r="AB118" s="608"/>
      <c r="AC118" s="608"/>
      <c r="AD118" s="608"/>
      <c r="AE118" s="608"/>
      <c r="AF118" s="608"/>
      <c r="AG118" s="608"/>
      <c r="AH118" s="608"/>
      <c r="AI118" s="608"/>
      <c r="AJ118" s="608"/>
      <c r="AK118" s="608"/>
      <c r="AL118" s="608"/>
      <c r="AM118" s="608"/>
      <c r="AN118" s="608"/>
      <c r="AO118" s="608"/>
      <c r="AP118" s="608"/>
      <c r="AQ118" s="608"/>
      <c r="AR118" s="608"/>
      <c r="AS118" s="608"/>
      <c r="AT118" s="608"/>
      <c r="AU118" s="608"/>
      <c r="AV118" s="608"/>
      <c r="AW118" s="608"/>
      <c r="AX118" s="608"/>
      <c r="AY118" s="608"/>
      <c r="AZ118" s="608"/>
      <c r="BA118" s="608"/>
      <c r="BB118" s="608"/>
    </row>
    <row r="119" spans="1:54" x14ac:dyDescent="0.25">
      <c r="A119" s="608"/>
      <c r="B119" s="608"/>
      <c r="C119" s="608"/>
      <c r="D119" s="608"/>
      <c r="E119" s="608"/>
      <c r="F119" s="608"/>
      <c r="G119" s="608"/>
      <c r="H119" s="608"/>
      <c r="I119" s="608"/>
      <c r="J119" s="608"/>
      <c r="K119" s="608"/>
      <c r="L119" s="608"/>
      <c r="M119" s="635"/>
      <c r="N119" s="636"/>
      <c r="O119" s="608"/>
      <c r="P119" s="608"/>
      <c r="Q119" s="608"/>
      <c r="R119" s="608"/>
      <c r="S119" s="608"/>
      <c r="T119" s="608"/>
      <c r="U119" s="608"/>
      <c r="V119" s="608"/>
      <c r="W119" s="608"/>
      <c r="X119" s="608"/>
      <c r="Y119" s="608"/>
      <c r="Z119" s="608"/>
      <c r="AA119" s="608"/>
      <c r="AB119" s="608"/>
      <c r="AC119" s="608"/>
      <c r="AD119" s="608"/>
      <c r="AE119" s="608"/>
      <c r="AF119" s="608"/>
      <c r="AG119" s="608"/>
      <c r="AH119" s="608"/>
      <c r="AI119" s="608"/>
      <c r="AJ119" s="608"/>
      <c r="AK119" s="608"/>
      <c r="AL119" s="608"/>
      <c r="AM119" s="608"/>
      <c r="AN119" s="608"/>
      <c r="AO119" s="608"/>
      <c r="AP119" s="608"/>
      <c r="AQ119" s="608"/>
      <c r="AR119" s="608"/>
      <c r="AS119" s="608"/>
      <c r="AT119" s="608"/>
      <c r="AU119" s="608"/>
      <c r="AV119" s="608"/>
      <c r="AW119" s="608"/>
      <c r="AX119" s="608"/>
      <c r="AY119" s="608"/>
      <c r="AZ119" s="608"/>
      <c r="BA119" s="608"/>
      <c r="BB119" s="608"/>
    </row>
    <row r="120" spans="1:54" x14ac:dyDescent="0.25">
      <c r="A120" s="608"/>
      <c r="B120" s="608"/>
      <c r="C120" s="608"/>
      <c r="D120" s="608"/>
      <c r="E120" s="608"/>
      <c r="F120" s="608"/>
      <c r="G120" s="608"/>
      <c r="H120" s="608"/>
      <c r="I120" s="608"/>
      <c r="J120" s="608"/>
      <c r="K120" s="608"/>
      <c r="L120" s="608"/>
      <c r="M120" s="635"/>
      <c r="N120" s="636"/>
      <c r="O120" s="608"/>
      <c r="P120" s="608"/>
      <c r="Q120" s="608"/>
      <c r="R120" s="608"/>
      <c r="S120" s="608"/>
      <c r="T120" s="608"/>
      <c r="U120" s="608"/>
      <c r="V120" s="608"/>
      <c r="W120" s="608"/>
      <c r="X120" s="608"/>
      <c r="Y120" s="608"/>
      <c r="Z120" s="608"/>
      <c r="AA120" s="608"/>
      <c r="AB120" s="608"/>
      <c r="AC120" s="608"/>
      <c r="AD120" s="608"/>
      <c r="AE120" s="608"/>
      <c r="AF120" s="608"/>
      <c r="AG120" s="608"/>
      <c r="AH120" s="608"/>
      <c r="AI120" s="608"/>
      <c r="AJ120" s="608"/>
      <c r="AK120" s="608"/>
      <c r="AL120" s="608"/>
      <c r="AM120" s="608"/>
      <c r="AN120" s="608"/>
      <c r="AO120" s="608"/>
      <c r="AP120" s="608"/>
      <c r="AQ120" s="608"/>
      <c r="AR120" s="608"/>
      <c r="AS120" s="608"/>
      <c r="AT120" s="608"/>
      <c r="AU120" s="608"/>
      <c r="AV120" s="608"/>
      <c r="AW120" s="608"/>
      <c r="AX120" s="608"/>
      <c r="AY120" s="608"/>
      <c r="AZ120" s="608"/>
      <c r="BA120" s="608"/>
      <c r="BB120" s="608"/>
    </row>
    <row r="121" spans="1:54" x14ac:dyDescent="0.25">
      <c r="A121" s="608"/>
      <c r="B121" s="608"/>
      <c r="C121" s="608"/>
      <c r="D121" s="608"/>
      <c r="E121" s="608"/>
      <c r="F121" s="608"/>
      <c r="G121" s="608"/>
      <c r="H121" s="608"/>
      <c r="I121" s="608"/>
      <c r="J121" s="608"/>
      <c r="K121" s="608"/>
      <c r="L121" s="608"/>
      <c r="M121" s="635"/>
      <c r="N121" s="636"/>
      <c r="O121" s="608"/>
      <c r="P121" s="608"/>
      <c r="Q121" s="608"/>
      <c r="R121" s="608"/>
      <c r="S121" s="608"/>
      <c r="T121" s="608"/>
      <c r="U121" s="608"/>
      <c r="V121" s="608"/>
      <c r="W121" s="608"/>
      <c r="X121" s="608"/>
      <c r="Y121" s="608"/>
      <c r="Z121" s="608"/>
      <c r="AA121" s="608"/>
      <c r="AB121" s="608"/>
      <c r="AC121" s="608"/>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608"/>
      <c r="AY121" s="608"/>
      <c r="AZ121" s="608"/>
      <c r="BA121" s="608"/>
      <c r="BB121" s="608"/>
    </row>
    <row r="122" spans="1:54" x14ac:dyDescent="0.25">
      <c r="A122" s="608"/>
      <c r="B122" s="608"/>
      <c r="C122" s="608"/>
      <c r="D122" s="608"/>
      <c r="E122" s="608"/>
      <c r="F122" s="608"/>
      <c r="G122" s="608"/>
      <c r="H122" s="608"/>
      <c r="I122" s="608"/>
      <c r="J122" s="608"/>
      <c r="K122" s="608"/>
      <c r="L122" s="608"/>
      <c r="M122" s="635"/>
      <c r="N122" s="636"/>
      <c r="O122" s="608"/>
      <c r="P122" s="608"/>
      <c r="Q122" s="608"/>
      <c r="R122" s="608"/>
      <c r="S122" s="608"/>
      <c r="T122" s="608"/>
      <c r="U122" s="608"/>
      <c r="V122" s="608"/>
      <c r="W122" s="608"/>
      <c r="X122" s="608"/>
      <c r="Y122" s="608"/>
      <c r="Z122" s="608"/>
      <c r="AA122" s="608"/>
      <c r="AB122" s="608"/>
      <c r="AC122" s="608"/>
      <c r="AD122" s="608"/>
      <c r="AE122" s="608"/>
      <c r="AF122" s="608"/>
      <c r="AG122" s="608"/>
      <c r="AH122" s="608"/>
      <c r="AI122" s="608"/>
      <c r="AJ122" s="608"/>
      <c r="AK122" s="608"/>
      <c r="AL122" s="608"/>
      <c r="AM122" s="608"/>
      <c r="AN122" s="608"/>
      <c r="AO122" s="608"/>
      <c r="AP122" s="608"/>
      <c r="AQ122" s="608"/>
      <c r="AR122" s="608"/>
      <c r="AS122" s="608"/>
      <c r="AT122" s="608"/>
      <c r="AU122" s="608"/>
      <c r="AV122" s="608"/>
      <c r="AW122" s="608"/>
      <c r="AX122" s="608"/>
      <c r="AY122" s="608"/>
      <c r="AZ122" s="608"/>
      <c r="BA122" s="608"/>
      <c r="BB122" s="608"/>
    </row>
    <row r="123" spans="1:54" x14ac:dyDescent="0.25">
      <c r="A123" s="608"/>
      <c r="B123" s="608"/>
      <c r="C123" s="608"/>
      <c r="D123" s="608"/>
      <c r="E123" s="608"/>
      <c r="F123" s="608"/>
      <c r="G123" s="608"/>
      <c r="H123" s="608"/>
      <c r="I123" s="608"/>
      <c r="J123" s="608"/>
      <c r="K123" s="608"/>
      <c r="L123" s="608"/>
      <c r="M123" s="635"/>
      <c r="N123" s="636"/>
      <c r="O123" s="608"/>
      <c r="P123" s="608"/>
      <c r="Q123" s="608"/>
      <c r="R123" s="608"/>
      <c r="S123" s="608"/>
      <c r="T123" s="608"/>
      <c r="U123" s="608"/>
      <c r="V123" s="608"/>
      <c r="W123" s="608"/>
      <c r="X123" s="608"/>
      <c r="Y123" s="608"/>
      <c r="Z123" s="608"/>
      <c r="AA123" s="608"/>
      <c r="AB123" s="608"/>
      <c r="AC123" s="608"/>
      <c r="AD123" s="608"/>
      <c r="AE123" s="608"/>
      <c r="AF123" s="608"/>
      <c r="AG123" s="608"/>
      <c r="AH123" s="608"/>
      <c r="AI123" s="608"/>
      <c r="AJ123" s="608"/>
      <c r="AK123" s="608"/>
      <c r="AL123" s="608"/>
      <c r="AM123" s="608"/>
      <c r="AN123" s="608"/>
      <c r="AO123" s="608"/>
      <c r="AP123" s="608"/>
      <c r="AQ123" s="608"/>
      <c r="AR123" s="608"/>
      <c r="AS123" s="608"/>
      <c r="AT123" s="608"/>
      <c r="AU123" s="608"/>
      <c r="AV123" s="608"/>
      <c r="AW123" s="608"/>
      <c r="AX123" s="608"/>
      <c r="AY123" s="608"/>
      <c r="AZ123" s="608"/>
      <c r="BA123" s="608"/>
      <c r="BB123" s="608"/>
    </row>
    <row r="124" spans="1:54" x14ac:dyDescent="0.25">
      <c r="A124" s="608"/>
      <c r="B124" s="608"/>
      <c r="C124" s="608"/>
      <c r="D124" s="608"/>
      <c r="E124" s="608"/>
      <c r="F124" s="608"/>
      <c r="G124" s="608"/>
      <c r="H124" s="608"/>
      <c r="I124" s="608"/>
      <c r="J124" s="608"/>
      <c r="K124" s="608"/>
      <c r="L124" s="608"/>
      <c r="M124" s="635"/>
      <c r="N124" s="636"/>
      <c r="O124" s="608"/>
      <c r="P124" s="608"/>
      <c r="Q124" s="608"/>
      <c r="R124" s="608"/>
      <c r="S124" s="608"/>
      <c r="T124" s="608"/>
      <c r="U124" s="608"/>
      <c r="V124" s="608"/>
      <c r="W124" s="608"/>
      <c r="X124" s="608"/>
      <c r="Y124" s="608"/>
      <c r="Z124" s="608"/>
      <c r="AA124" s="608"/>
      <c r="AB124" s="608"/>
      <c r="AC124" s="608"/>
      <c r="AD124" s="608"/>
      <c r="AE124" s="608"/>
      <c r="AF124" s="608"/>
      <c r="AG124" s="608"/>
      <c r="AH124" s="608"/>
      <c r="AI124" s="608"/>
      <c r="AJ124" s="608"/>
      <c r="AK124" s="608"/>
      <c r="AL124" s="608"/>
      <c r="AM124" s="608"/>
      <c r="AN124" s="608"/>
      <c r="AO124" s="608"/>
      <c r="AP124" s="608"/>
      <c r="AQ124" s="608"/>
      <c r="AR124" s="608"/>
      <c r="AS124" s="608"/>
      <c r="AT124" s="608"/>
      <c r="AU124" s="608"/>
      <c r="AV124" s="608"/>
      <c r="AW124" s="608"/>
      <c r="AX124" s="608"/>
      <c r="AY124" s="608"/>
      <c r="AZ124" s="608"/>
      <c r="BA124" s="608"/>
      <c r="BB124" s="608"/>
    </row>
    <row r="125" spans="1:54" x14ac:dyDescent="0.25">
      <c r="A125" s="608"/>
      <c r="B125" s="608"/>
      <c r="C125" s="608"/>
      <c r="D125" s="608"/>
      <c r="E125" s="608"/>
      <c r="F125" s="608"/>
      <c r="G125" s="608"/>
      <c r="H125" s="608"/>
      <c r="I125" s="608"/>
      <c r="J125" s="608"/>
      <c r="K125" s="608"/>
      <c r="L125" s="608"/>
      <c r="M125" s="635"/>
      <c r="N125" s="636"/>
      <c r="O125" s="608"/>
      <c r="P125" s="608"/>
      <c r="Q125" s="608"/>
      <c r="R125" s="608"/>
      <c r="S125" s="608"/>
      <c r="T125" s="608"/>
      <c r="U125" s="608"/>
      <c r="V125" s="608"/>
      <c r="W125" s="608"/>
      <c r="X125" s="608"/>
      <c r="Y125" s="608"/>
      <c r="Z125" s="608"/>
      <c r="AA125" s="608"/>
      <c r="AB125" s="608"/>
      <c r="AC125" s="608"/>
      <c r="AD125" s="608"/>
      <c r="AE125" s="608"/>
      <c r="AF125" s="608"/>
      <c r="AG125" s="608"/>
      <c r="AH125" s="608"/>
      <c r="AI125" s="608"/>
      <c r="AJ125" s="608"/>
      <c r="AK125" s="608"/>
      <c r="AL125" s="608"/>
      <c r="AM125" s="608"/>
      <c r="AN125" s="608"/>
      <c r="AO125" s="608"/>
      <c r="AP125" s="608"/>
      <c r="AQ125" s="608"/>
      <c r="AR125" s="608"/>
      <c r="AS125" s="608"/>
      <c r="AT125" s="608"/>
      <c r="AU125" s="608"/>
      <c r="AV125" s="608"/>
      <c r="AW125" s="608"/>
      <c r="AX125" s="608"/>
      <c r="AY125" s="608"/>
      <c r="AZ125" s="608"/>
      <c r="BA125" s="608"/>
      <c r="BB125" s="608"/>
    </row>
    <row r="126" spans="1:54" x14ac:dyDescent="0.25">
      <c r="A126" s="608"/>
      <c r="B126" s="608"/>
      <c r="C126" s="608"/>
      <c r="D126" s="608"/>
      <c r="E126" s="608"/>
      <c r="F126" s="608"/>
      <c r="G126" s="608"/>
      <c r="H126" s="608"/>
      <c r="I126" s="608"/>
      <c r="J126" s="608"/>
      <c r="K126" s="608"/>
      <c r="L126" s="608"/>
      <c r="M126" s="635"/>
      <c r="N126" s="636"/>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08"/>
      <c r="AL126" s="608"/>
      <c r="AM126" s="608"/>
      <c r="AN126" s="608"/>
      <c r="AO126" s="608"/>
      <c r="AP126" s="608"/>
      <c r="AQ126" s="608"/>
      <c r="AR126" s="608"/>
      <c r="AS126" s="608"/>
      <c r="AT126" s="608"/>
      <c r="AU126" s="608"/>
      <c r="AV126" s="608"/>
      <c r="AW126" s="608"/>
      <c r="AX126" s="608"/>
      <c r="AY126" s="608"/>
      <c r="AZ126" s="608"/>
      <c r="BA126" s="608"/>
      <c r="BB126" s="608"/>
    </row>
    <row r="127" spans="1:54" x14ac:dyDescent="0.25">
      <c r="A127" s="608"/>
      <c r="B127" s="608"/>
      <c r="C127" s="608"/>
      <c r="D127" s="608"/>
      <c r="E127" s="608"/>
      <c r="F127" s="608"/>
      <c r="G127" s="608"/>
      <c r="H127" s="608"/>
      <c r="I127" s="608"/>
      <c r="J127" s="608"/>
      <c r="K127" s="608"/>
      <c r="L127" s="608"/>
      <c r="M127" s="635"/>
      <c r="N127" s="636"/>
      <c r="O127" s="608"/>
      <c r="P127" s="608"/>
      <c r="Q127" s="608"/>
      <c r="R127" s="608"/>
      <c r="S127" s="608"/>
      <c r="T127" s="608"/>
      <c r="U127" s="608"/>
      <c r="V127" s="608"/>
      <c r="W127" s="608"/>
      <c r="X127" s="608"/>
      <c r="Y127" s="608"/>
      <c r="Z127" s="608"/>
      <c r="AA127" s="608"/>
      <c r="AB127" s="608"/>
      <c r="AC127" s="608"/>
      <c r="AD127" s="608"/>
      <c r="AE127" s="608"/>
      <c r="AF127" s="608"/>
      <c r="AG127" s="608"/>
      <c r="AH127" s="608"/>
      <c r="AI127" s="608"/>
      <c r="AJ127" s="608"/>
      <c r="AK127" s="608"/>
      <c r="AL127" s="608"/>
      <c r="AM127" s="608"/>
      <c r="AN127" s="608"/>
      <c r="AO127" s="608"/>
      <c r="AP127" s="608"/>
      <c r="AQ127" s="608"/>
      <c r="AR127" s="608"/>
      <c r="AS127" s="608"/>
      <c r="AT127" s="608"/>
      <c r="AU127" s="608"/>
      <c r="AV127" s="608"/>
      <c r="AW127" s="608"/>
      <c r="AX127" s="608"/>
      <c r="AY127" s="608"/>
      <c r="AZ127" s="608"/>
      <c r="BA127" s="608"/>
      <c r="BB127" s="608"/>
    </row>
    <row r="128" spans="1:54" x14ac:dyDescent="0.25">
      <c r="A128" s="608"/>
      <c r="B128" s="608"/>
      <c r="C128" s="608"/>
      <c r="D128" s="608"/>
      <c r="E128" s="608"/>
      <c r="F128" s="608"/>
      <c r="G128" s="608"/>
      <c r="H128" s="608"/>
      <c r="I128" s="608"/>
      <c r="J128" s="608"/>
      <c r="K128" s="608"/>
      <c r="L128" s="608"/>
      <c r="M128" s="635"/>
      <c r="N128" s="636"/>
      <c r="O128" s="608"/>
      <c r="P128" s="608"/>
      <c r="Q128" s="608"/>
      <c r="R128" s="608"/>
      <c r="S128" s="608"/>
      <c r="T128" s="608"/>
      <c r="U128" s="608"/>
      <c r="V128" s="608"/>
      <c r="W128" s="608"/>
      <c r="X128" s="608"/>
      <c r="Y128" s="608"/>
      <c r="Z128" s="608"/>
      <c r="AA128" s="608"/>
      <c r="AB128" s="608"/>
      <c r="AC128" s="608"/>
      <c r="AD128" s="608"/>
      <c r="AE128" s="608"/>
      <c r="AF128" s="608"/>
      <c r="AG128" s="608"/>
      <c r="AH128" s="608"/>
      <c r="AI128" s="608"/>
      <c r="AJ128" s="608"/>
      <c r="AK128" s="608"/>
      <c r="AL128" s="608"/>
      <c r="AM128" s="608"/>
      <c r="AN128" s="608"/>
      <c r="AO128" s="608"/>
      <c r="AP128" s="608"/>
      <c r="AQ128" s="608"/>
      <c r="AR128" s="608"/>
      <c r="AS128" s="608"/>
      <c r="AT128" s="608"/>
      <c r="AU128" s="608"/>
      <c r="AV128" s="608"/>
      <c r="AW128" s="608"/>
      <c r="AX128" s="608"/>
      <c r="AY128" s="608"/>
      <c r="AZ128" s="608"/>
      <c r="BA128" s="608"/>
      <c r="BB128" s="608"/>
    </row>
    <row r="129" spans="1:54" x14ac:dyDescent="0.25">
      <c r="A129" s="608"/>
      <c r="B129" s="608"/>
      <c r="C129" s="608"/>
      <c r="D129" s="608"/>
      <c r="E129" s="608"/>
      <c r="F129" s="608"/>
      <c r="G129" s="608"/>
      <c r="H129" s="608"/>
      <c r="I129" s="608"/>
      <c r="J129" s="608"/>
      <c r="K129" s="608"/>
      <c r="L129" s="608"/>
      <c r="M129" s="635"/>
      <c r="N129" s="636"/>
      <c r="O129" s="608"/>
      <c r="P129" s="608"/>
      <c r="Q129" s="608"/>
      <c r="R129" s="608"/>
      <c r="S129" s="608"/>
      <c r="T129" s="608"/>
      <c r="U129" s="608"/>
      <c r="V129" s="608"/>
      <c r="W129" s="608"/>
      <c r="X129" s="608"/>
      <c r="Y129" s="608"/>
      <c r="Z129" s="608"/>
      <c r="AA129" s="608"/>
      <c r="AB129" s="608"/>
      <c r="AC129" s="608"/>
      <c r="AD129" s="608"/>
      <c r="AE129" s="608"/>
      <c r="AF129" s="608"/>
      <c r="AG129" s="608"/>
      <c r="AH129" s="608"/>
      <c r="AI129" s="608"/>
      <c r="AJ129" s="608"/>
      <c r="AK129" s="608"/>
      <c r="AL129" s="608"/>
      <c r="AM129" s="608"/>
      <c r="AN129" s="608"/>
      <c r="AO129" s="608"/>
      <c r="AP129" s="608"/>
      <c r="AQ129" s="608"/>
      <c r="AR129" s="608"/>
      <c r="AS129" s="608"/>
      <c r="AT129" s="608"/>
      <c r="AU129" s="608"/>
      <c r="AV129" s="608"/>
      <c r="AW129" s="608"/>
      <c r="AX129" s="608"/>
      <c r="AY129" s="608"/>
      <c r="AZ129" s="608"/>
      <c r="BA129" s="608"/>
      <c r="BB129" s="608"/>
    </row>
    <row r="130" spans="1:54" x14ac:dyDescent="0.25">
      <c r="A130" s="608"/>
      <c r="B130" s="608"/>
      <c r="C130" s="608"/>
      <c r="D130" s="608"/>
      <c r="E130" s="608"/>
      <c r="F130" s="608"/>
      <c r="G130" s="608"/>
      <c r="H130" s="608"/>
      <c r="I130" s="608"/>
      <c r="J130" s="608"/>
      <c r="K130" s="608"/>
      <c r="L130" s="608"/>
      <c r="M130" s="635"/>
      <c r="N130" s="636"/>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08"/>
      <c r="AL130" s="608"/>
      <c r="AM130" s="608"/>
      <c r="AN130" s="608"/>
      <c r="AO130" s="608"/>
      <c r="AP130" s="608"/>
      <c r="AQ130" s="608"/>
      <c r="AR130" s="608"/>
      <c r="AS130" s="608"/>
      <c r="AT130" s="608"/>
      <c r="AU130" s="608"/>
      <c r="AV130" s="608"/>
      <c r="AW130" s="608"/>
      <c r="AX130" s="608"/>
      <c r="AY130" s="608"/>
      <c r="AZ130" s="608"/>
      <c r="BA130" s="608"/>
      <c r="BB130" s="608"/>
    </row>
    <row r="131" spans="1:54" x14ac:dyDescent="0.25">
      <c r="A131" s="608"/>
      <c r="B131" s="608"/>
      <c r="C131" s="608"/>
      <c r="D131" s="608"/>
      <c r="E131" s="608"/>
      <c r="F131" s="608"/>
      <c r="G131" s="608"/>
      <c r="H131" s="608"/>
      <c r="I131" s="608"/>
      <c r="J131" s="608"/>
      <c r="K131" s="608"/>
      <c r="L131" s="608"/>
      <c r="M131" s="635"/>
      <c r="N131" s="636"/>
      <c r="O131" s="608"/>
      <c r="P131" s="608"/>
      <c r="Q131" s="608"/>
      <c r="R131" s="608"/>
      <c r="S131" s="608"/>
      <c r="T131" s="608"/>
      <c r="U131" s="608"/>
      <c r="V131" s="608"/>
      <c r="W131" s="608"/>
      <c r="X131" s="608"/>
      <c r="Y131" s="608"/>
      <c r="Z131" s="608"/>
      <c r="AA131" s="608"/>
      <c r="AB131" s="608"/>
      <c r="AC131" s="608"/>
      <c r="AD131" s="608"/>
      <c r="AE131" s="608"/>
      <c r="AF131" s="608"/>
      <c r="AG131" s="608"/>
      <c r="AH131" s="608"/>
      <c r="AI131" s="608"/>
      <c r="AJ131" s="608"/>
      <c r="AK131" s="608"/>
      <c r="AL131" s="608"/>
      <c r="AM131" s="608"/>
      <c r="AN131" s="608"/>
      <c r="AO131" s="608"/>
      <c r="AP131" s="608"/>
      <c r="AQ131" s="608"/>
      <c r="AR131" s="608"/>
      <c r="AS131" s="608"/>
      <c r="AT131" s="608"/>
      <c r="AU131" s="608"/>
      <c r="AV131" s="608"/>
      <c r="AW131" s="608"/>
      <c r="AX131" s="608"/>
      <c r="AY131" s="608"/>
      <c r="AZ131" s="608"/>
      <c r="BA131" s="608"/>
      <c r="BB131" s="608"/>
    </row>
    <row r="132" spans="1:54" x14ac:dyDescent="0.25">
      <c r="A132" s="608"/>
      <c r="B132" s="608"/>
      <c r="C132" s="608"/>
      <c r="D132" s="608"/>
      <c r="E132" s="608"/>
      <c r="F132" s="608"/>
      <c r="G132" s="608"/>
      <c r="H132" s="608"/>
      <c r="I132" s="608"/>
      <c r="J132" s="608"/>
      <c r="K132" s="608"/>
      <c r="L132" s="608"/>
      <c r="M132" s="635"/>
      <c r="N132" s="636"/>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08"/>
      <c r="AL132" s="608"/>
      <c r="AM132" s="608"/>
      <c r="AN132" s="608"/>
      <c r="AO132" s="608"/>
      <c r="AP132" s="608"/>
      <c r="AQ132" s="608"/>
      <c r="AR132" s="608"/>
      <c r="AS132" s="608"/>
      <c r="AT132" s="608"/>
      <c r="AU132" s="608"/>
      <c r="AV132" s="608"/>
      <c r="AW132" s="608"/>
      <c r="AX132" s="608"/>
      <c r="AY132" s="608"/>
      <c r="AZ132" s="608"/>
      <c r="BA132" s="608"/>
      <c r="BB132" s="608"/>
    </row>
    <row r="133" spans="1:54" x14ac:dyDescent="0.25">
      <c r="A133" s="608"/>
      <c r="B133" s="608"/>
      <c r="C133" s="608"/>
      <c r="D133" s="608"/>
      <c r="E133" s="608"/>
      <c r="F133" s="608"/>
      <c r="G133" s="608"/>
      <c r="H133" s="608"/>
      <c r="I133" s="608"/>
      <c r="J133" s="608"/>
      <c r="K133" s="608"/>
      <c r="L133" s="608"/>
      <c r="M133" s="635"/>
      <c r="N133" s="636"/>
      <c r="O133" s="608"/>
      <c r="P133" s="608"/>
      <c r="Q133" s="608"/>
      <c r="R133" s="608"/>
      <c r="S133" s="608"/>
      <c r="T133" s="608"/>
      <c r="U133" s="608"/>
      <c r="V133" s="608"/>
      <c r="W133" s="608"/>
      <c r="X133" s="608"/>
      <c r="Y133" s="608"/>
      <c r="Z133" s="608"/>
      <c r="AA133" s="608"/>
      <c r="AB133" s="608"/>
      <c r="AC133" s="608"/>
      <c r="AD133" s="608"/>
      <c r="AE133" s="608"/>
      <c r="AF133" s="608"/>
      <c r="AG133" s="608"/>
      <c r="AH133" s="608"/>
      <c r="AI133" s="608"/>
      <c r="AJ133" s="608"/>
      <c r="AK133" s="608"/>
      <c r="AL133" s="608"/>
      <c r="AM133" s="608"/>
      <c r="AN133" s="608"/>
      <c r="AO133" s="608"/>
      <c r="AP133" s="608"/>
      <c r="AQ133" s="608"/>
      <c r="AR133" s="608"/>
      <c r="AS133" s="608"/>
      <c r="AT133" s="608"/>
      <c r="AU133" s="608"/>
      <c r="AV133" s="608"/>
      <c r="AW133" s="608"/>
      <c r="AX133" s="608"/>
      <c r="AY133" s="608"/>
      <c r="AZ133" s="608"/>
      <c r="BA133" s="608"/>
      <c r="BB133" s="608"/>
    </row>
    <row r="134" spans="1:54" x14ac:dyDescent="0.25">
      <c r="A134" s="608"/>
      <c r="B134" s="608"/>
      <c r="C134" s="608"/>
      <c r="D134" s="608"/>
      <c r="E134" s="608"/>
      <c r="F134" s="608"/>
      <c r="G134" s="608"/>
      <c r="H134" s="608"/>
      <c r="I134" s="608"/>
      <c r="J134" s="608"/>
      <c r="K134" s="608"/>
      <c r="L134" s="608"/>
      <c r="M134" s="635"/>
      <c r="N134" s="636"/>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c r="BB134" s="608"/>
    </row>
    <row r="135" spans="1:54" x14ac:dyDescent="0.25">
      <c r="A135" s="608"/>
      <c r="B135" s="608"/>
      <c r="C135" s="608"/>
      <c r="D135" s="608"/>
      <c r="E135" s="608"/>
      <c r="F135" s="608"/>
      <c r="G135" s="608"/>
      <c r="H135" s="608"/>
      <c r="I135" s="608"/>
      <c r="J135" s="608"/>
      <c r="K135" s="608"/>
      <c r="L135" s="608"/>
      <c r="M135" s="635"/>
      <c r="N135" s="636"/>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8"/>
      <c r="AY135" s="608"/>
      <c r="AZ135" s="608"/>
      <c r="BA135" s="608"/>
      <c r="BB135" s="608"/>
    </row>
    <row r="136" spans="1:54" x14ac:dyDescent="0.25">
      <c r="A136" s="608"/>
      <c r="B136" s="608"/>
      <c r="C136" s="608"/>
      <c r="D136" s="608"/>
      <c r="E136" s="608"/>
      <c r="F136" s="608"/>
      <c r="G136" s="608"/>
      <c r="H136" s="608"/>
      <c r="I136" s="608"/>
      <c r="J136" s="608"/>
      <c r="K136" s="608"/>
      <c r="L136" s="608"/>
      <c r="M136" s="635"/>
      <c r="N136" s="636"/>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608"/>
      <c r="AL136" s="608"/>
      <c r="AM136" s="608"/>
      <c r="AN136" s="608"/>
      <c r="AO136" s="608"/>
      <c r="AP136" s="608"/>
      <c r="AQ136" s="608"/>
      <c r="AR136" s="608"/>
      <c r="AS136" s="608"/>
      <c r="AT136" s="608"/>
      <c r="AU136" s="608"/>
      <c r="AV136" s="608"/>
      <c r="AW136" s="608"/>
      <c r="AX136" s="608"/>
      <c r="AY136" s="608"/>
      <c r="AZ136" s="608"/>
      <c r="BA136" s="608"/>
      <c r="BB136" s="608"/>
    </row>
    <row r="137" spans="1:54" x14ac:dyDescent="0.25">
      <c r="A137" s="608"/>
      <c r="B137" s="608"/>
      <c r="C137" s="608"/>
      <c r="D137" s="608"/>
      <c r="E137" s="608"/>
      <c r="F137" s="608"/>
      <c r="G137" s="608"/>
      <c r="H137" s="608"/>
      <c r="I137" s="608"/>
      <c r="J137" s="608"/>
      <c r="K137" s="608"/>
      <c r="L137" s="608"/>
      <c r="M137" s="635"/>
      <c r="N137" s="636"/>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608"/>
      <c r="AL137" s="608"/>
      <c r="AM137" s="608"/>
      <c r="AN137" s="608"/>
      <c r="AO137" s="608"/>
      <c r="AP137" s="608"/>
      <c r="AQ137" s="608"/>
      <c r="AR137" s="608"/>
      <c r="AS137" s="608"/>
      <c r="AT137" s="608"/>
      <c r="AU137" s="608"/>
      <c r="AV137" s="608"/>
      <c r="AW137" s="608"/>
      <c r="AX137" s="608"/>
      <c r="AY137" s="608"/>
      <c r="AZ137" s="608"/>
      <c r="BA137" s="608"/>
      <c r="BB137" s="608"/>
    </row>
    <row r="138" spans="1:54" x14ac:dyDescent="0.25">
      <c r="A138" s="608"/>
      <c r="B138" s="608"/>
      <c r="C138" s="608"/>
      <c r="D138" s="608"/>
      <c r="E138" s="608"/>
      <c r="F138" s="608"/>
      <c r="G138" s="608"/>
      <c r="H138" s="608"/>
      <c r="I138" s="608"/>
      <c r="J138" s="608"/>
      <c r="K138" s="608"/>
      <c r="L138" s="608"/>
      <c r="M138" s="635"/>
      <c r="N138" s="636"/>
      <c r="O138" s="608"/>
      <c r="P138" s="608"/>
      <c r="Q138" s="608"/>
      <c r="R138" s="608"/>
      <c r="S138" s="608"/>
      <c r="T138" s="608"/>
      <c r="U138" s="608"/>
      <c r="V138" s="608"/>
      <c r="W138" s="608"/>
      <c r="X138" s="608"/>
      <c r="Y138" s="608"/>
      <c r="Z138" s="608"/>
      <c r="AA138" s="608"/>
      <c r="AB138" s="608"/>
      <c r="AC138" s="608"/>
      <c r="AD138" s="608"/>
      <c r="AE138" s="608"/>
      <c r="AF138" s="608"/>
      <c r="AG138" s="608"/>
      <c r="AH138" s="608"/>
      <c r="AI138" s="608"/>
      <c r="AJ138" s="608"/>
      <c r="AK138" s="608"/>
      <c r="AL138" s="608"/>
      <c r="AM138" s="608"/>
      <c r="AN138" s="608"/>
      <c r="AO138" s="608"/>
      <c r="AP138" s="608"/>
      <c r="AQ138" s="608"/>
      <c r="AR138" s="608"/>
      <c r="AS138" s="608"/>
      <c r="AT138" s="608"/>
      <c r="AU138" s="608"/>
      <c r="AV138" s="608"/>
      <c r="AW138" s="608"/>
      <c r="AX138" s="608"/>
      <c r="AY138" s="608"/>
      <c r="AZ138" s="608"/>
      <c r="BA138" s="608"/>
      <c r="BB138" s="608"/>
    </row>
    <row r="139" spans="1:54" x14ac:dyDescent="0.25">
      <c r="A139" s="608"/>
      <c r="B139" s="608"/>
      <c r="C139" s="608"/>
      <c r="D139" s="608"/>
      <c r="E139" s="608"/>
      <c r="F139" s="608"/>
      <c r="G139" s="608"/>
      <c r="H139" s="608"/>
      <c r="I139" s="608"/>
      <c r="J139" s="608"/>
      <c r="K139" s="608"/>
      <c r="L139" s="608"/>
      <c r="M139" s="635"/>
      <c r="N139" s="636"/>
      <c r="O139" s="608"/>
      <c r="P139" s="608"/>
      <c r="Q139" s="608"/>
      <c r="R139" s="608"/>
      <c r="S139" s="608"/>
      <c r="T139" s="608"/>
      <c r="U139" s="608"/>
      <c r="V139" s="608"/>
      <c r="W139" s="608"/>
      <c r="X139" s="608"/>
      <c r="Y139" s="608"/>
      <c r="Z139" s="608"/>
      <c r="AA139" s="608"/>
      <c r="AB139" s="608"/>
      <c r="AC139" s="608"/>
      <c r="AD139" s="608"/>
      <c r="AE139" s="608"/>
      <c r="AF139" s="608"/>
      <c r="AG139" s="608"/>
      <c r="AH139" s="608"/>
      <c r="AI139" s="608"/>
      <c r="AJ139" s="608"/>
      <c r="AK139" s="608"/>
      <c r="AL139" s="608"/>
      <c r="AM139" s="608"/>
      <c r="AN139" s="608"/>
      <c r="AO139" s="608"/>
      <c r="AP139" s="608"/>
      <c r="AQ139" s="608"/>
      <c r="AR139" s="608"/>
      <c r="AS139" s="608"/>
      <c r="AT139" s="608"/>
      <c r="AU139" s="608"/>
      <c r="AV139" s="608"/>
      <c r="AW139" s="608"/>
      <c r="AX139" s="608"/>
      <c r="AY139" s="608"/>
      <c r="AZ139" s="608"/>
      <c r="BA139" s="608"/>
      <c r="BB139" s="608"/>
    </row>
    <row r="140" spans="1:54" x14ac:dyDescent="0.25">
      <c r="A140" s="608"/>
      <c r="B140" s="608"/>
      <c r="C140" s="608"/>
      <c r="D140" s="608"/>
      <c r="E140" s="608"/>
      <c r="F140" s="608"/>
      <c r="G140" s="608"/>
      <c r="H140" s="608"/>
      <c r="I140" s="608"/>
      <c r="J140" s="608"/>
      <c r="K140" s="608"/>
      <c r="L140" s="608"/>
      <c r="M140" s="635"/>
      <c r="N140" s="636"/>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608"/>
      <c r="AL140" s="608"/>
      <c r="AM140" s="608"/>
      <c r="AN140" s="608"/>
      <c r="AO140" s="608"/>
      <c r="AP140" s="608"/>
      <c r="AQ140" s="608"/>
      <c r="AR140" s="608"/>
      <c r="AS140" s="608"/>
      <c r="AT140" s="608"/>
      <c r="AU140" s="608"/>
      <c r="AV140" s="608"/>
      <c r="AW140" s="608"/>
      <c r="AX140" s="608"/>
      <c r="AY140" s="608"/>
      <c r="AZ140" s="608"/>
      <c r="BA140" s="608"/>
      <c r="BB140" s="608"/>
    </row>
    <row r="141" spans="1:54" x14ac:dyDescent="0.25">
      <c r="A141" s="608"/>
      <c r="B141" s="608"/>
      <c r="C141" s="608"/>
      <c r="D141" s="608"/>
      <c r="E141" s="608"/>
      <c r="F141" s="608"/>
      <c r="G141" s="608"/>
      <c r="H141" s="608"/>
      <c r="I141" s="608"/>
      <c r="J141" s="608"/>
      <c r="K141" s="608"/>
      <c r="L141" s="608"/>
      <c r="M141" s="635"/>
      <c r="N141" s="636"/>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608"/>
      <c r="AL141" s="608"/>
      <c r="AM141" s="608"/>
      <c r="AN141" s="608"/>
      <c r="AO141" s="608"/>
      <c r="AP141" s="608"/>
      <c r="AQ141" s="608"/>
      <c r="AR141" s="608"/>
      <c r="AS141" s="608"/>
      <c r="AT141" s="608"/>
      <c r="AU141" s="608"/>
      <c r="AV141" s="608"/>
      <c r="AW141" s="608"/>
      <c r="AX141" s="608"/>
      <c r="AY141" s="608"/>
      <c r="AZ141" s="608"/>
      <c r="BA141" s="608"/>
      <c r="BB141" s="608"/>
    </row>
    <row r="142" spans="1:54" x14ac:dyDescent="0.25">
      <c r="A142" s="608"/>
      <c r="B142" s="608"/>
      <c r="C142" s="608"/>
      <c r="D142" s="608"/>
      <c r="E142" s="608"/>
      <c r="F142" s="608"/>
      <c r="G142" s="608"/>
      <c r="H142" s="608"/>
      <c r="I142" s="608"/>
      <c r="J142" s="608"/>
      <c r="K142" s="608"/>
      <c r="L142" s="608"/>
      <c r="M142" s="635"/>
      <c r="N142" s="636"/>
      <c r="O142" s="608"/>
      <c r="P142" s="608"/>
      <c r="Q142" s="608"/>
      <c r="R142" s="608"/>
      <c r="S142" s="608"/>
      <c r="T142" s="608"/>
      <c r="U142" s="608"/>
      <c r="V142" s="608"/>
      <c r="W142" s="608"/>
      <c r="X142" s="608"/>
      <c r="Y142" s="608"/>
      <c r="Z142" s="608"/>
      <c r="AA142" s="608"/>
      <c r="AB142" s="608"/>
      <c r="AC142" s="608"/>
      <c r="AD142" s="608"/>
      <c r="AE142" s="608"/>
      <c r="AF142" s="608"/>
      <c r="AG142" s="608"/>
      <c r="AH142" s="608"/>
      <c r="AI142" s="608"/>
      <c r="AJ142" s="608"/>
      <c r="AK142" s="608"/>
      <c r="AL142" s="608"/>
      <c r="AM142" s="608"/>
      <c r="AN142" s="608"/>
      <c r="AO142" s="608"/>
      <c r="AP142" s="608"/>
      <c r="AQ142" s="608"/>
      <c r="AR142" s="608"/>
      <c r="AS142" s="608"/>
      <c r="AT142" s="608"/>
      <c r="AU142" s="608"/>
      <c r="AV142" s="608"/>
      <c r="AW142" s="608"/>
      <c r="AX142" s="608"/>
      <c r="AY142" s="608"/>
      <c r="AZ142" s="608"/>
      <c r="BA142" s="608"/>
      <c r="BB142" s="608"/>
    </row>
    <row r="143" spans="1:54" x14ac:dyDescent="0.25">
      <c r="A143" s="608"/>
      <c r="B143" s="608"/>
      <c r="C143" s="608"/>
      <c r="D143" s="608"/>
      <c r="E143" s="608"/>
      <c r="F143" s="608"/>
      <c r="G143" s="608"/>
      <c r="H143" s="608"/>
      <c r="I143" s="608"/>
      <c r="J143" s="608"/>
      <c r="K143" s="608"/>
      <c r="L143" s="608"/>
      <c r="M143" s="635"/>
      <c r="N143" s="636"/>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8"/>
      <c r="AL143" s="608"/>
      <c r="AM143" s="608"/>
      <c r="AN143" s="608"/>
      <c r="AO143" s="608"/>
      <c r="AP143" s="608"/>
      <c r="AQ143" s="608"/>
      <c r="AR143" s="608"/>
      <c r="AS143" s="608"/>
      <c r="AT143" s="608"/>
      <c r="AU143" s="608"/>
      <c r="AV143" s="608"/>
      <c r="AW143" s="608"/>
      <c r="AX143" s="608"/>
      <c r="AY143" s="608"/>
      <c r="AZ143" s="608"/>
      <c r="BA143" s="608"/>
      <c r="BB143" s="608"/>
    </row>
    <row r="144" spans="1:54" x14ac:dyDescent="0.25">
      <c r="A144" s="608"/>
      <c r="B144" s="608"/>
      <c r="C144" s="608"/>
      <c r="D144" s="608"/>
      <c r="E144" s="608"/>
      <c r="F144" s="608"/>
      <c r="G144" s="608"/>
      <c r="H144" s="608"/>
      <c r="I144" s="608"/>
      <c r="J144" s="608"/>
      <c r="K144" s="608"/>
      <c r="L144" s="608"/>
      <c r="M144" s="635"/>
      <c r="N144" s="636"/>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608"/>
      <c r="AL144" s="608"/>
      <c r="AM144" s="608"/>
      <c r="AN144" s="608"/>
      <c r="AO144" s="608"/>
      <c r="AP144" s="608"/>
      <c r="AQ144" s="608"/>
      <c r="AR144" s="608"/>
      <c r="AS144" s="608"/>
      <c r="AT144" s="608"/>
      <c r="AU144" s="608"/>
      <c r="AV144" s="608"/>
      <c r="AW144" s="608"/>
      <c r="AX144" s="608"/>
      <c r="AY144" s="608"/>
      <c r="AZ144" s="608"/>
      <c r="BA144" s="608"/>
      <c r="BB144" s="608"/>
    </row>
    <row r="145" spans="1:54" x14ac:dyDescent="0.25">
      <c r="A145" s="608"/>
      <c r="B145" s="608"/>
      <c r="C145" s="608"/>
      <c r="D145" s="608"/>
      <c r="E145" s="608"/>
      <c r="F145" s="608"/>
      <c r="G145" s="608"/>
      <c r="H145" s="608"/>
      <c r="I145" s="608"/>
      <c r="J145" s="608"/>
      <c r="K145" s="608"/>
      <c r="L145" s="608"/>
      <c r="M145" s="635"/>
      <c r="N145" s="636"/>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608"/>
      <c r="AL145" s="608"/>
      <c r="AM145" s="608"/>
      <c r="AN145" s="608"/>
      <c r="AO145" s="608"/>
      <c r="AP145" s="608"/>
      <c r="AQ145" s="608"/>
      <c r="AR145" s="608"/>
      <c r="AS145" s="608"/>
      <c r="AT145" s="608"/>
      <c r="AU145" s="608"/>
      <c r="AV145" s="608"/>
      <c r="AW145" s="608"/>
      <c r="AX145" s="608"/>
      <c r="AY145" s="608"/>
      <c r="AZ145" s="608"/>
      <c r="BA145" s="608"/>
      <c r="BB145" s="608"/>
    </row>
    <row r="146" spans="1:54" x14ac:dyDescent="0.25">
      <c r="A146" s="608"/>
      <c r="B146" s="608"/>
      <c r="C146" s="608"/>
      <c r="D146" s="608"/>
      <c r="E146" s="608"/>
      <c r="F146" s="608"/>
      <c r="G146" s="608"/>
      <c r="H146" s="608"/>
      <c r="I146" s="608"/>
      <c r="J146" s="608"/>
      <c r="K146" s="608"/>
      <c r="L146" s="608"/>
      <c r="M146" s="635"/>
      <c r="N146" s="636"/>
      <c r="O146" s="608"/>
      <c r="P146" s="608"/>
      <c r="Q146" s="608"/>
      <c r="R146" s="608"/>
      <c r="S146" s="608"/>
      <c r="T146" s="608"/>
      <c r="U146" s="608"/>
      <c r="V146" s="608"/>
      <c r="W146" s="608"/>
      <c r="X146" s="608"/>
      <c r="Y146" s="608"/>
      <c r="Z146" s="608"/>
      <c r="AA146" s="608"/>
      <c r="AB146" s="608"/>
      <c r="AC146" s="608"/>
      <c r="AD146" s="608"/>
      <c r="AE146" s="608"/>
      <c r="AF146" s="608"/>
      <c r="AG146" s="608"/>
      <c r="AH146" s="608"/>
      <c r="AI146" s="608"/>
      <c r="AJ146" s="608"/>
      <c r="AK146" s="608"/>
      <c r="AL146" s="608"/>
      <c r="AM146" s="608"/>
      <c r="AN146" s="608"/>
      <c r="AO146" s="608"/>
      <c r="AP146" s="608"/>
      <c r="AQ146" s="608"/>
      <c r="AR146" s="608"/>
      <c r="AS146" s="608"/>
      <c r="AT146" s="608"/>
      <c r="AU146" s="608"/>
      <c r="AV146" s="608"/>
      <c r="AW146" s="608"/>
      <c r="AX146" s="608"/>
      <c r="AY146" s="608"/>
      <c r="AZ146" s="608"/>
      <c r="BA146" s="608"/>
      <c r="BB146" s="608"/>
    </row>
    <row r="147" spans="1:54" x14ac:dyDescent="0.25">
      <c r="A147" s="608"/>
      <c r="B147" s="608"/>
      <c r="C147" s="608"/>
      <c r="D147" s="608"/>
      <c r="E147" s="608"/>
      <c r="F147" s="608"/>
      <c r="G147" s="608"/>
      <c r="H147" s="608"/>
      <c r="I147" s="608"/>
      <c r="J147" s="608"/>
      <c r="K147" s="608"/>
      <c r="L147" s="608"/>
      <c r="M147" s="635"/>
      <c r="N147" s="636"/>
      <c r="O147" s="608"/>
      <c r="P147" s="608"/>
      <c r="Q147" s="608"/>
      <c r="R147" s="608"/>
      <c r="S147" s="608"/>
      <c r="T147" s="608"/>
      <c r="U147" s="608"/>
      <c r="V147" s="608"/>
      <c r="W147" s="608"/>
      <c r="X147" s="608"/>
      <c r="Y147" s="608"/>
      <c r="Z147" s="608"/>
      <c r="AA147" s="608"/>
      <c r="AB147" s="608"/>
      <c r="AC147" s="608"/>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608"/>
      <c r="AY147" s="608"/>
      <c r="AZ147" s="608"/>
      <c r="BA147" s="608"/>
      <c r="BB147" s="608"/>
    </row>
    <row r="148" spans="1:54" x14ac:dyDescent="0.25">
      <c r="A148" s="608"/>
      <c r="B148" s="608"/>
      <c r="C148" s="608"/>
      <c r="D148" s="608"/>
      <c r="E148" s="608"/>
      <c r="F148" s="608"/>
      <c r="G148" s="608"/>
      <c r="H148" s="608"/>
      <c r="I148" s="608"/>
      <c r="J148" s="608"/>
      <c r="K148" s="608"/>
      <c r="L148" s="608"/>
      <c r="M148" s="635"/>
      <c r="N148" s="636"/>
      <c r="O148" s="608"/>
      <c r="P148" s="608"/>
      <c r="Q148" s="608"/>
      <c r="R148" s="608"/>
      <c r="S148" s="608"/>
      <c r="T148" s="608"/>
      <c r="U148" s="608"/>
      <c r="V148" s="608"/>
      <c r="W148" s="608"/>
      <c r="X148" s="608"/>
      <c r="Y148" s="608"/>
      <c r="Z148" s="608"/>
      <c r="AA148" s="608"/>
      <c r="AB148" s="608"/>
      <c r="AC148" s="608"/>
      <c r="AD148" s="608"/>
      <c r="AE148" s="608"/>
      <c r="AF148" s="608"/>
      <c r="AG148" s="608"/>
      <c r="AH148" s="608"/>
      <c r="AI148" s="608"/>
      <c r="AJ148" s="608"/>
      <c r="AK148" s="608"/>
      <c r="AL148" s="608"/>
      <c r="AM148" s="608"/>
      <c r="AN148" s="608"/>
      <c r="AO148" s="608"/>
      <c r="AP148" s="608"/>
      <c r="AQ148" s="608"/>
      <c r="AR148" s="608"/>
      <c r="AS148" s="608"/>
      <c r="AT148" s="608"/>
      <c r="AU148" s="608"/>
      <c r="AV148" s="608"/>
      <c r="AW148" s="608"/>
      <c r="AX148" s="608"/>
      <c r="AY148" s="608"/>
      <c r="AZ148" s="608"/>
      <c r="BA148" s="608"/>
      <c r="BB148" s="608"/>
    </row>
    <row r="149" spans="1:54" x14ac:dyDescent="0.25">
      <c r="A149" s="608"/>
      <c r="B149" s="608"/>
      <c r="C149" s="608"/>
      <c r="D149" s="608"/>
      <c r="E149" s="608"/>
      <c r="F149" s="608"/>
      <c r="G149" s="608"/>
      <c r="H149" s="608"/>
      <c r="I149" s="608"/>
      <c r="J149" s="608"/>
      <c r="K149" s="608"/>
      <c r="L149" s="608"/>
      <c r="M149" s="635"/>
      <c r="N149" s="636"/>
      <c r="O149" s="608"/>
      <c r="P149" s="608"/>
      <c r="Q149" s="608"/>
      <c r="R149" s="608"/>
      <c r="S149" s="608"/>
      <c r="T149" s="608"/>
      <c r="U149" s="608"/>
      <c r="V149" s="608"/>
      <c r="W149" s="608"/>
      <c r="X149" s="608"/>
      <c r="Y149" s="608"/>
      <c r="Z149" s="608"/>
      <c r="AA149" s="608"/>
      <c r="AB149" s="608"/>
      <c r="AC149" s="608"/>
      <c r="AD149" s="608"/>
      <c r="AE149" s="608"/>
      <c r="AF149" s="608"/>
      <c r="AG149" s="608"/>
      <c r="AH149" s="608"/>
      <c r="AI149" s="608"/>
      <c r="AJ149" s="608"/>
      <c r="AK149" s="608"/>
      <c r="AL149" s="608"/>
      <c r="AM149" s="608"/>
      <c r="AN149" s="608"/>
      <c r="AO149" s="608"/>
      <c r="AP149" s="608"/>
      <c r="AQ149" s="608"/>
      <c r="AR149" s="608"/>
      <c r="AS149" s="608"/>
      <c r="AT149" s="608"/>
      <c r="AU149" s="608"/>
      <c r="AV149" s="608"/>
      <c r="AW149" s="608"/>
      <c r="AX149" s="608"/>
      <c r="AY149" s="608"/>
      <c r="AZ149" s="608"/>
      <c r="BA149" s="608"/>
      <c r="BB149" s="608"/>
    </row>
    <row r="150" spans="1:54" x14ac:dyDescent="0.25">
      <c r="A150" s="608"/>
      <c r="B150" s="608"/>
      <c r="C150" s="608"/>
      <c r="D150" s="608"/>
      <c r="E150" s="608"/>
      <c r="F150" s="608"/>
      <c r="G150" s="608"/>
      <c r="H150" s="608"/>
      <c r="I150" s="608"/>
      <c r="J150" s="608"/>
      <c r="K150" s="608"/>
      <c r="L150" s="608"/>
      <c r="M150" s="635"/>
      <c r="N150" s="636"/>
      <c r="O150" s="608"/>
      <c r="P150" s="608"/>
      <c r="Q150" s="608"/>
      <c r="R150" s="608"/>
      <c r="S150" s="608"/>
      <c r="T150" s="608"/>
      <c r="U150" s="608"/>
      <c r="V150" s="608"/>
      <c r="W150" s="608"/>
      <c r="X150" s="608"/>
      <c r="Y150" s="608"/>
      <c r="Z150" s="608"/>
      <c r="AA150" s="608"/>
      <c r="AB150" s="608"/>
      <c r="AC150" s="608"/>
      <c r="AD150" s="608"/>
      <c r="AE150" s="608"/>
      <c r="AF150" s="608"/>
      <c r="AG150" s="608"/>
      <c r="AH150" s="608"/>
      <c r="AI150" s="608"/>
      <c r="AJ150" s="608"/>
      <c r="AK150" s="608"/>
      <c r="AL150" s="608"/>
      <c r="AM150" s="608"/>
      <c r="AN150" s="608"/>
      <c r="AO150" s="608"/>
      <c r="AP150" s="608"/>
      <c r="AQ150" s="608"/>
      <c r="AR150" s="608"/>
      <c r="AS150" s="608"/>
      <c r="AT150" s="608"/>
      <c r="AU150" s="608"/>
      <c r="AV150" s="608"/>
      <c r="AW150" s="608"/>
      <c r="AX150" s="608"/>
      <c r="AY150" s="608"/>
      <c r="AZ150" s="608"/>
      <c r="BA150" s="608"/>
      <c r="BB150" s="608"/>
    </row>
    <row r="151" spans="1:54" x14ac:dyDescent="0.25">
      <c r="A151" s="608"/>
      <c r="B151" s="608"/>
      <c r="C151" s="608"/>
      <c r="D151" s="608"/>
      <c r="E151" s="608"/>
      <c r="F151" s="608"/>
      <c r="G151" s="608"/>
      <c r="H151" s="608"/>
      <c r="I151" s="608"/>
      <c r="J151" s="608"/>
      <c r="K151" s="608"/>
      <c r="L151" s="608"/>
      <c r="M151" s="635"/>
      <c r="N151" s="636"/>
      <c r="O151" s="608"/>
      <c r="P151" s="608"/>
      <c r="Q151" s="608"/>
      <c r="R151" s="608"/>
      <c r="S151" s="608"/>
      <c r="T151" s="608"/>
      <c r="U151" s="608"/>
      <c r="V151" s="608"/>
      <c r="W151" s="608"/>
      <c r="X151" s="608"/>
      <c r="Y151" s="608"/>
      <c r="Z151" s="608"/>
      <c r="AA151" s="608"/>
      <c r="AB151" s="608"/>
      <c r="AC151" s="608"/>
      <c r="AD151" s="608"/>
      <c r="AE151" s="608"/>
      <c r="AF151" s="608"/>
      <c r="AG151" s="608"/>
      <c r="AH151" s="608"/>
      <c r="AI151" s="608"/>
      <c r="AJ151" s="608"/>
      <c r="AK151" s="608"/>
      <c r="AL151" s="608"/>
      <c r="AM151" s="608"/>
      <c r="AN151" s="608"/>
      <c r="AO151" s="608"/>
      <c r="AP151" s="608"/>
      <c r="AQ151" s="608"/>
      <c r="AR151" s="608"/>
      <c r="AS151" s="608"/>
      <c r="AT151" s="608"/>
      <c r="AU151" s="608"/>
      <c r="AV151" s="608"/>
      <c r="AW151" s="608"/>
      <c r="AX151" s="608"/>
      <c r="AY151" s="608"/>
      <c r="AZ151" s="608"/>
      <c r="BA151" s="608"/>
      <c r="BB151" s="608"/>
    </row>
    <row r="152" spans="1:54" x14ac:dyDescent="0.25">
      <c r="A152" s="608"/>
      <c r="B152" s="608"/>
      <c r="C152" s="608"/>
      <c r="D152" s="608"/>
      <c r="E152" s="608"/>
      <c r="F152" s="608"/>
      <c r="G152" s="608"/>
      <c r="H152" s="608"/>
      <c r="I152" s="608"/>
      <c r="J152" s="608"/>
      <c r="K152" s="608"/>
      <c r="L152" s="608"/>
      <c r="M152" s="635"/>
      <c r="N152" s="636"/>
      <c r="O152" s="608"/>
      <c r="P152" s="608"/>
      <c r="Q152" s="608"/>
      <c r="R152" s="608"/>
      <c r="S152" s="608"/>
      <c r="T152" s="608"/>
      <c r="U152" s="608"/>
      <c r="V152" s="608"/>
      <c r="W152" s="608"/>
      <c r="X152" s="608"/>
      <c r="Y152" s="608"/>
      <c r="Z152" s="608"/>
      <c r="AA152" s="608"/>
      <c r="AB152" s="608"/>
      <c r="AC152" s="608"/>
      <c r="AD152" s="608"/>
      <c r="AE152" s="608"/>
      <c r="AF152" s="608"/>
      <c r="AG152" s="608"/>
      <c r="AH152" s="608"/>
      <c r="AI152" s="608"/>
      <c r="AJ152" s="608"/>
      <c r="AK152" s="608"/>
      <c r="AL152" s="608"/>
      <c r="AM152" s="608"/>
      <c r="AN152" s="608"/>
      <c r="AO152" s="608"/>
      <c r="AP152" s="608"/>
      <c r="AQ152" s="608"/>
      <c r="AR152" s="608"/>
      <c r="AS152" s="608"/>
      <c r="AT152" s="608"/>
      <c r="AU152" s="608"/>
      <c r="AV152" s="608"/>
      <c r="AW152" s="608"/>
      <c r="AX152" s="608"/>
      <c r="AY152" s="608"/>
      <c r="AZ152" s="608"/>
      <c r="BA152" s="608"/>
      <c r="BB152" s="608"/>
    </row>
    <row r="153" spans="1:54" x14ac:dyDescent="0.25">
      <c r="A153" s="608"/>
      <c r="B153" s="608"/>
      <c r="C153" s="608"/>
      <c r="D153" s="608"/>
      <c r="E153" s="608"/>
      <c r="F153" s="608"/>
      <c r="G153" s="608"/>
      <c r="H153" s="608"/>
      <c r="I153" s="608"/>
      <c r="J153" s="608"/>
      <c r="K153" s="608"/>
      <c r="L153" s="608"/>
      <c r="M153" s="635"/>
      <c r="N153" s="636"/>
      <c r="O153" s="608"/>
      <c r="P153" s="608"/>
      <c r="Q153" s="608"/>
      <c r="R153" s="608"/>
      <c r="S153" s="608"/>
      <c r="T153" s="608"/>
      <c r="U153" s="608"/>
      <c r="V153" s="608"/>
      <c r="W153" s="608"/>
      <c r="X153" s="608"/>
      <c r="Y153" s="608"/>
      <c r="Z153" s="608"/>
      <c r="AA153" s="608"/>
      <c r="AB153" s="608"/>
      <c r="AC153" s="608"/>
      <c r="AD153" s="608"/>
      <c r="AE153" s="608"/>
      <c r="AF153" s="608"/>
      <c r="AG153" s="608"/>
      <c r="AH153" s="608"/>
      <c r="AI153" s="608"/>
      <c r="AJ153" s="608"/>
      <c r="AK153" s="608"/>
      <c r="AL153" s="608"/>
      <c r="AM153" s="608"/>
      <c r="AN153" s="608"/>
      <c r="AO153" s="608"/>
      <c r="AP153" s="608"/>
      <c r="AQ153" s="608"/>
      <c r="AR153" s="608"/>
      <c r="AS153" s="608"/>
      <c r="AT153" s="608"/>
      <c r="AU153" s="608"/>
      <c r="AV153" s="608"/>
      <c r="AW153" s="608"/>
      <c r="AX153" s="608"/>
      <c r="AY153" s="608"/>
      <c r="AZ153" s="608"/>
      <c r="BA153" s="608"/>
      <c r="BB153" s="608"/>
    </row>
    <row r="154" spans="1:54" x14ac:dyDescent="0.25">
      <c r="A154" s="608"/>
      <c r="B154" s="608"/>
      <c r="C154" s="608"/>
      <c r="D154" s="608"/>
      <c r="E154" s="608"/>
      <c r="F154" s="608"/>
      <c r="G154" s="608"/>
      <c r="H154" s="608"/>
      <c r="I154" s="608"/>
      <c r="J154" s="608"/>
      <c r="K154" s="608"/>
      <c r="L154" s="608"/>
      <c r="M154" s="635"/>
      <c r="N154" s="636"/>
      <c r="O154" s="608"/>
      <c r="P154" s="608"/>
      <c r="Q154" s="608"/>
      <c r="R154" s="608"/>
      <c r="S154" s="608"/>
      <c r="T154" s="608"/>
      <c r="U154" s="608"/>
      <c r="V154" s="608"/>
      <c r="W154" s="608"/>
      <c r="X154" s="608"/>
      <c r="Y154" s="608"/>
      <c r="Z154" s="608"/>
      <c r="AA154" s="608"/>
      <c r="AB154" s="608"/>
      <c r="AC154" s="608"/>
      <c r="AD154" s="608"/>
      <c r="AE154" s="608"/>
      <c r="AF154" s="608"/>
      <c r="AG154" s="608"/>
      <c r="AH154" s="608"/>
      <c r="AI154" s="608"/>
      <c r="AJ154" s="608"/>
      <c r="AK154" s="608"/>
      <c r="AL154" s="608"/>
      <c r="AM154" s="608"/>
      <c r="AN154" s="608"/>
      <c r="AO154" s="608"/>
      <c r="AP154" s="608"/>
      <c r="AQ154" s="608"/>
      <c r="AR154" s="608"/>
      <c r="AS154" s="608"/>
      <c r="AT154" s="608"/>
      <c r="AU154" s="608"/>
      <c r="AV154" s="608"/>
      <c r="AW154" s="608"/>
      <c r="AX154" s="608"/>
      <c r="AY154" s="608"/>
      <c r="AZ154" s="608"/>
      <c r="BA154" s="608"/>
      <c r="BB154" s="608"/>
    </row>
    <row r="155" spans="1:54" x14ac:dyDescent="0.25">
      <c r="A155" s="608"/>
      <c r="B155" s="608"/>
      <c r="C155" s="608"/>
      <c r="D155" s="608"/>
      <c r="E155" s="608"/>
      <c r="F155" s="608"/>
      <c r="G155" s="608"/>
      <c r="H155" s="608"/>
      <c r="I155" s="608"/>
      <c r="J155" s="608"/>
      <c r="K155" s="608"/>
      <c r="L155" s="608"/>
      <c r="M155" s="635"/>
      <c r="N155" s="636"/>
      <c r="O155" s="608"/>
      <c r="P155" s="608"/>
      <c r="Q155" s="608"/>
      <c r="R155" s="608"/>
      <c r="S155" s="608"/>
      <c r="T155" s="608"/>
      <c r="U155" s="608"/>
      <c r="V155" s="608"/>
      <c r="W155" s="608"/>
      <c r="X155" s="608"/>
      <c r="Y155" s="608"/>
      <c r="Z155" s="608"/>
      <c r="AA155" s="608"/>
      <c r="AB155" s="608"/>
      <c r="AC155" s="608"/>
      <c r="AD155" s="608"/>
      <c r="AE155" s="608"/>
      <c r="AF155" s="608"/>
      <c r="AG155" s="608"/>
      <c r="AH155" s="608"/>
      <c r="AI155" s="608"/>
      <c r="AJ155" s="608"/>
      <c r="AK155" s="608"/>
      <c r="AL155" s="608"/>
      <c r="AM155" s="608"/>
      <c r="AN155" s="608"/>
      <c r="AO155" s="608"/>
      <c r="AP155" s="608"/>
      <c r="AQ155" s="608"/>
      <c r="AR155" s="608"/>
      <c r="AS155" s="608"/>
      <c r="AT155" s="608"/>
      <c r="AU155" s="608"/>
      <c r="AV155" s="608"/>
      <c r="AW155" s="608"/>
      <c r="AX155" s="608"/>
      <c r="AY155" s="608"/>
      <c r="AZ155" s="608"/>
      <c r="BA155" s="608"/>
      <c r="BB155" s="608"/>
    </row>
    <row r="156" spans="1:54" x14ac:dyDescent="0.25">
      <c r="A156" s="608"/>
      <c r="B156" s="608"/>
      <c r="C156" s="608"/>
      <c r="D156" s="608"/>
      <c r="E156" s="608"/>
      <c r="F156" s="608"/>
      <c r="G156" s="608"/>
      <c r="H156" s="608"/>
      <c r="I156" s="608"/>
      <c r="J156" s="608"/>
      <c r="K156" s="608"/>
      <c r="L156" s="608"/>
      <c r="M156" s="635"/>
      <c r="N156" s="636"/>
      <c r="O156" s="608"/>
      <c r="P156" s="608"/>
      <c r="Q156" s="608"/>
      <c r="R156" s="608"/>
      <c r="S156" s="608"/>
      <c r="T156" s="608"/>
      <c r="U156" s="608"/>
      <c r="V156" s="608"/>
      <c r="W156" s="608"/>
      <c r="X156" s="608"/>
      <c r="Y156" s="608"/>
      <c r="Z156" s="608"/>
      <c r="AA156" s="608"/>
      <c r="AB156" s="608"/>
      <c r="AC156" s="608"/>
      <c r="AD156" s="608"/>
      <c r="AE156" s="608"/>
      <c r="AF156" s="608"/>
      <c r="AG156" s="608"/>
      <c r="AH156" s="608"/>
      <c r="AI156" s="608"/>
      <c r="AJ156" s="608"/>
      <c r="AK156" s="608"/>
      <c r="AL156" s="608"/>
      <c r="AM156" s="608"/>
      <c r="AN156" s="608"/>
      <c r="AO156" s="608"/>
      <c r="AP156" s="608"/>
      <c r="AQ156" s="608"/>
      <c r="AR156" s="608"/>
      <c r="AS156" s="608"/>
      <c r="AT156" s="608"/>
      <c r="AU156" s="608"/>
      <c r="AV156" s="608"/>
      <c r="AW156" s="608"/>
      <c r="AX156" s="608"/>
      <c r="AY156" s="608"/>
      <c r="AZ156" s="608"/>
      <c r="BA156" s="608"/>
      <c r="BB156" s="608"/>
    </row>
    <row r="157" spans="1:54" x14ac:dyDescent="0.25">
      <c r="A157" s="608"/>
      <c r="B157" s="608"/>
      <c r="C157" s="608"/>
      <c r="D157" s="608"/>
      <c r="E157" s="608"/>
      <c r="F157" s="608"/>
      <c r="G157" s="608"/>
      <c r="H157" s="608"/>
      <c r="I157" s="608"/>
      <c r="J157" s="608"/>
      <c r="K157" s="608"/>
      <c r="L157" s="608"/>
      <c r="M157" s="635"/>
      <c r="N157" s="636"/>
      <c r="O157" s="608"/>
      <c r="P157" s="608"/>
      <c r="Q157" s="608"/>
      <c r="R157" s="608"/>
      <c r="S157" s="608"/>
      <c r="T157" s="608"/>
      <c r="U157" s="608"/>
      <c r="V157" s="608"/>
      <c r="W157" s="608"/>
      <c r="X157" s="608"/>
      <c r="Y157" s="608"/>
      <c r="Z157" s="608"/>
      <c r="AA157" s="608"/>
      <c r="AB157" s="608"/>
      <c r="AC157" s="608"/>
      <c r="AD157" s="608"/>
      <c r="AE157" s="608"/>
      <c r="AF157" s="608"/>
      <c r="AG157" s="608"/>
      <c r="AH157" s="608"/>
      <c r="AI157" s="608"/>
      <c r="AJ157" s="608"/>
      <c r="AK157" s="608"/>
      <c r="AL157" s="608"/>
      <c r="AM157" s="608"/>
      <c r="AN157" s="608"/>
      <c r="AO157" s="608"/>
      <c r="AP157" s="608"/>
      <c r="AQ157" s="608"/>
      <c r="AR157" s="608"/>
      <c r="AS157" s="608"/>
      <c r="AT157" s="608"/>
      <c r="AU157" s="608"/>
      <c r="AV157" s="608"/>
      <c r="AW157" s="608"/>
      <c r="AX157" s="608"/>
      <c r="AY157" s="608"/>
      <c r="AZ157" s="608"/>
      <c r="BA157" s="608"/>
      <c r="BB157" s="608"/>
    </row>
    <row r="158" spans="1:54" x14ac:dyDescent="0.25">
      <c r="A158" s="608"/>
      <c r="B158" s="608"/>
      <c r="C158" s="608"/>
      <c r="D158" s="608"/>
      <c r="E158" s="608"/>
      <c r="F158" s="608"/>
      <c r="G158" s="608"/>
      <c r="H158" s="608"/>
      <c r="I158" s="608"/>
      <c r="J158" s="608"/>
      <c r="K158" s="608"/>
      <c r="L158" s="608"/>
      <c r="M158" s="635"/>
      <c r="N158" s="636"/>
      <c r="O158" s="608"/>
      <c r="P158" s="608"/>
      <c r="Q158" s="608"/>
      <c r="R158" s="608"/>
      <c r="S158" s="608"/>
      <c r="T158" s="608"/>
      <c r="U158" s="608"/>
      <c r="V158" s="608"/>
      <c r="W158" s="608"/>
      <c r="X158" s="608"/>
      <c r="Y158" s="608"/>
      <c r="Z158" s="608"/>
      <c r="AA158" s="608"/>
      <c r="AB158" s="608"/>
      <c r="AC158" s="608"/>
      <c r="AD158" s="608"/>
      <c r="AE158" s="608"/>
      <c r="AF158" s="608"/>
      <c r="AG158" s="608"/>
      <c r="AH158" s="608"/>
      <c r="AI158" s="608"/>
      <c r="AJ158" s="608"/>
      <c r="AK158" s="608"/>
      <c r="AL158" s="608"/>
      <c r="AM158" s="608"/>
      <c r="AN158" s="608"/>
      <c r="AO158" s="608"/>
      <c r="AP158" s="608"/>
      <c r="AQ158" s="608"/>
      <c r="AR158" s="608"/>
      <c r="AS158" s="608"/>
      <c r="AT158" s="608"/>
      <c r="AU158" s="608"/>
      <c r="AV158" s="608"/>
      <c r="AW158" s="608"/>
      <c r="AX158" s="608"/>
      <c r="AY158" s="608"/>
      <c r="AZ158" s="608"/>
      <c r="BA158" s="608"/>
      <c r="BB158" s="608"/>
    </row>
    <row r="159" spans="1:54" x14ac:dyDescent="0.25">
      <c r="A159" s="608"/>
      <c r="B159" s="608"/>
      <c r="C159" s="608"/>
      <c r="D159" s="608"/>
      <c r="E159" s="608"/>
      <c r="F159" s="608"/>
      <c r="G159" s="608"/>
      <c r="H159" s="608"/>
      <c r="I159" s="608"/>
      <c r="J159" s="608"/>
      <c r="K159" s="608"/>
      <c r="L159" s="608"/>
      <c r="M159" s="635"/>
      <c r="N159" s="636"/>
      <c r="O159" s="608"/>
      <c r="P159" s="608"/>
      <c r="Q159" s="608"/>
      <c r="R159" s="608"/>
      <c r="S159" s="608"/>
      <c r="T159" s="608"/>
      <c r="U159" s="608"/>
      <c r="V159" s="608"/>
      <c r="W159" s="608"/>
      <c r="X159" s="608"/>
      <c r="Y159" s="608"/>
      <c r="Z159" s="608"/>
      <c r="AA159" s="608"/>
      <c r="AB159" s="608"/>
      <c r="AC159" s="608"/>
      <c r="AD159" s="608"/>
      <c r="AE159" s="608"/>
      <c r="AF159" s="608"/>
      <c r="AG159" s="608"/>
      <c r="AH159" s="608"/>
      <c r="AI159" s="608"/>
      <c r="AJ159" s="608"/>
      <c r="AK159" s="608"/>
      <c r="AL159" s="608"/>
      <c r="AM159" s="608"/>
      <c r="AN159" s="608"/>
      <c r="AO159" s="608"/>
      <c r="AP159" s="608"/>
      <c r="AQ159" s="608"/>
      <c r="AR159" s="608"/>
      <c r="AS159" s="608"/>
      <c r="AT159" s="608"/>
      <c r="AU159" s="608"/>
      <c r="AV159" s="608"/>
      <c r="AW159" s="608"/>
      <c r="AX159" s="608"/>
      <c r="AY159" s="608"/>
      <c r="AZ159" s="608"/>
      <c r="BA159" s="608"/>
      <c r="BB159" s="608"/>
    </row>
    <row r="160" spans="1:54" x14ac:dyDescent="0.25">
      <c r="A160" s="608"/>
      <c r="B160" s="608"/>
      <c r="C160" s="608"/>
      <c r="D160" s="608"/>
      <c r="E160" s="608"/>
      <c r="F160" s="608"/>
      <c r="G160" s="608"/>
      <c r="H160" s="608"/>
      <c r="I160" s="608"/>
      <c r="J160" s="608"/>
      <c r="K160" s="608"/>
      <c r="L160" s="608"/>
      <c r="M160" s="635"/>
      <c r="N160" s="636"/>
      <c r="O160" s="608"/>
      <c r="P160" s="608"/>
      <c r="Q160" s="608"/>
      <c r="R160" s="608"/>
      <c r="S160" s="608"/>
      <c r="T160" s="608"/>
      <c r="U160" s="608"/>
      <c r="V160" s="608"/>
      <c r="W160" s="608"/>
      <c r="X160" s="608"/>
      <c r="Y160" s="608"/>
      <c r="Z160" s="608"/>
      <c r="AA160" s="608"/>
      <c r="AB160" s="608"/>
      <c r="AC160" s="608"/>
      <c r="AD160" s="608"/>
      <c r="AE160" s="608"/>
      <c r="AF160" s="608"/>
      <c r="AG160" s="608"/>
      <c r="AH160" s="608"/>
      <c r="AI160" s="608"/>
      <c r="AJ160" s="608"/>
      <c r="AK160" s="608"/>
      <c r="AL160" s="608"/>
      <c r="AM160" s="608"/>
      <c r="AN160" s="608"/>
      <c r="AO160" s="608"/>
      <c r="AP160" s="608"/>
      <c r="AQ160" s="608"/>
      <c r="AR160" s="608"/>
      <c r="AS160" s="608"/>
      <c r="AT160" s="608"/>
      <c r="AU160" s="608"/>
      <c r="AV160" s="608"/>
      <c r="AW160" s="608"/>
      <c r="AX160" s="608"/>
      <c r="AY160" s="608"/>
      <c r="AZ160" s="608"/>
      <c r="BA160" s="608"/>
      <c r="BB160" s="608"/>
    </row>
    <row r="161" spans="1:54" x14ac:dyDescent="0.25">
      <c r="A161" s="608"/>
      <c r="B161" s="608"/>
      <c r="C161" s="608"/>
      <c r="D161" s="608"/>
      <c r="E161" s="608"/>
      <c r="F161" s="608"/>
      <c r="G161" s="608"/>
      <c r="H161" s="608"/>
      <c r="I161" s="608"/>
      <c r="J161" s="608"/>
      <c r="K161" s="608"/>
      <c r="L161" s="608"/>
      <c r="M161" s="635"/>
      <c r="N161" s="636"/>
      <c r="O161" s="608"/>
      <c r="P161" s="608"/>
      <c r="Q161" s="608"/>
      <c r="R161" s="608"/>
      <c r="S161" s="608"/>
      <c r="T161" s="608"/>
      <c r="U161" s="608"/>
      <c r="V161" s="608"/>
      <c r="W161" s="608"/>
      <c r="X161" s="608"/>
      <c r="Y161" s="608"/>
      <c r="Z161" s="608"/>
      <c r="AA161" s="608"/>
      <c r="AB161" s="608"/>
      <c r="AC161" s="608"/>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608"/>
      <c r="AY161" s="608"/>
      <c r="AZ161" s="608"/>
      <c r="BA161" s="608"/>
      <c r="BB161" s="608"/>
    </row>
    <row r="162" spans="1:54" x14ac:dyDescent="0.25">
      <c r="A162" s="608"/>
      <c r="B162" s="608"/>
      <c r="C162" s="608"/>
      <c r="D162" s="608"/>
      <c r="E162" s="608"/>
      <c r="F162" s="608"/>
      <c r="G162" s="608"/>
      <c r="H162" s="608"/>
      <c r="I162" s="608"/>
      <c r="J162" s="608"/>
      <c r="K162" s="608"/>
      <c r="L162" s="608"/>
      <c r="M162" s="635"/>
      <c r="N162" s="636"/>
      <c r="O162" s="608"/>
      <c r="P162" s="608"/>
      <c r="Q162" s="608"/>
      <c r="R162" s="608"/>
      <c r="S162" s="608"/>
      <c r="T162" s="608"/>
      <c r="U162" s="608"/>
      <c r="V162" s="608"/>
      <c r="W162" s="608"/>
      <c r="X162" s="608"/>
      <c r="Y162" s="608"/>
      <c r="Z162" s="608"/>
      <c r="AA162" s="608"/>
      <c r="AB162" s="608"/>
      <c r="AC162" s="608"/>
      <c r="AD162" s="608"/>
      <c r="AE162" s="608"/>
      <c r="AF162" s="608"/>
      <c r="AG162" s="608"/>
      <c r="AH162" s="608"/>
      <c r="AI162" s="608"/>
      <c r="AJ162" s="608"/>
      <c r="AK162" s="608"/>
      <c r="AL162" s="608"/>
      <c r="AM162" s="608"/>
      <c r="AN162" s="608"/>
      <c r="AO162" s="608"/>
      <c r="AP162" s="608"/>
      <c r="AQ162" s="608"/>
      <c r="AR162" s="608"/>
      <c r="AS162" s="608"/>
      <c r="AT162" s="608"/>
      <c r="AU162" s="608"/>
      <c r="AV162" s="608"/>
      <c r="AW162" s="608"/>
      <c r="AX162" s="608"/>
      <c r="AY162" s="608"/>
      <c r="AZ162" s="608"/>
      <c r="BA162" s="608"/>
      <c r="BB162" s="608"/>
    </row>
    <row r="163" spans="1:54" x14ac:dyDescent="0.25">
      <c r="A163" s="608"/>
      <c r="B163" s="608"/>
      <c r="C163" s="608"/>
      <c r="D163" s="608"/>
      <c r="E163" s="608"/>
      <c r="F163" s="608"/>
      <c r="G163" s="608"/>
      <c r="H163" s="608"/>
      <c r="I163" s="608"/>
      <c r="J163" s="608"/>
      <c r="K163" s="608"/>
      <c r="L163" s="608"/>
      <c r="M163" s="635"/>
      <c r="N163" s="636"/>
      <c r="O163" s="608"/>
      <c r="P163" s="608"/>
      <c r="Q163" s="608"/>
      <c r="R163" s="608"/>
      <c r="S163" s="608"/>
      <c r="T163" s="608"/>
      <c r="U163" s="608"/>
      <c r="V163" s="608"/>
      <c r="W163" s="608"/>
      <c r="X163" s="608"/>
      <c r="Y163" s="608"/>
      <c r="Z163" s="608"/>
      <c r="AA163" s="608"/>
      <c r="AB163" s="608"/>
      <c r="AC163" s="608"/>
      <c r="AD163" s="608"/>
      <c r="AE163" s="608"/>
      <c r="AF163" s="608"/>
      <c r="AG163" s="608"/>
      <c r="AH163" s="608"/>
      <c r="AI163" s="608"/>
      <c r="AJ163" s="608"/>
      <c r="AK163" s="608"/>
      <c r="AL163" s="608"/>
      <c r="AM163" s="608"/>
      <c r="AN163" s="608"/>
      <c r="AO163" s="608"/>
      <c r="AP163" s="608"/>
      <c r="AQ163" s="608"/>
      <c r="AR163" s="608"/>
      <c r="AS163" s="608"/>
      <c r="AT163" s="608"/>
      <c r="AU163" s="608"/>
      <c r="AV163" s="608"/>
      <c r="AW163" s="608"/>
      <c r="AX163" s="608"/>
      <c r="AY163" s="608"/>
      <c r="AZ163" s="608"/>
      <c r="BA163" s="608"/>
      <c r="BB163" s="608"/>
    </row>
    <row r="164" spans="1:54" x14ac:dyDescent="0.25">
      <c r="A164" s="608"/>
      <c r="B164" s="608"/>
      <c r="C164" s="608"/>
      <c r="D164" s="608"/>
      <c r="E164" s="608"/>
      <c r="F164" s="608"/>
      <c r="G164" s="608"/>
      <c r="H164" s="608"/>
      <c r="I164" s="608"/>
      <c r="J164" s="608"/>
      <c r="K164" s="608"/>
      <c r="L164" s="608"/>
      <c r="M164" s="635"/>
      <c r="N164" s="636"/>
      <c r="O164" s="608"/>
      <c r="P164" s="608"/>
      <c r="Q164" s="608"/>
      <c r="R164" s="608"/>
      <c r="S164" s="608"/>
      <c r="T164" s="608"/>
      <c r="U164" s="608"/>
      <c r="V164" s="608"/>
      <c r="W164" s="608"/>
      <c r="X164" s="608"/>
      <c r="Y164" s="608"/>
      <c r="Z164" s="608"/>
      <c r="AA164" s="608"/>
      <c r="AB164" s="608"/>
      <c r="AC164" s="608"/>
      <c r="AD164" s="608"/>
      <c r="AE164" s="608"/>
      <c r="AF164" s="608"/>
      <c r="AG164" s="608"/>
      <c r="AH164" s="608"/>
      <c r="AI164" s="608"/>
      <c r="AJ164" s="608"/>
      <c r="AK164" s="608"/>
      <c r="AL164" s="608"/>
      <c r="AM164" s="608"/>
      <c r="AN164" s="608"/>
      <c r="AO164" s="608"/>
      <c r="AP164" s="608"/>
      <c r="AQ164" s="608"/>
      <c r="AR164" s="608"/>
      <c r="AS164" s="608"/>
      <c r="AT164" s="608"/>
      <c r="AU164" s="608"/>
      <c r="AV164" s="608"/>
      <c r="AW164" s="608"/>
      <c r="AX164" s="608"/>
      <c r="AY164" s="608"/>
      <c r="AZ164" s="608"/>
      <c r="BA164" s="608"/>
      <c r="BB164" s="608"/>
    </row>
    <row r="165" spans="1:54" x14ac:dyDescent="0.25">
      <c r="A165" s="608"/>
      <c r="B165" s="608"/>
      <c r="C165" s="608"/>
      <c r="D165" s="608"/>
      <c r="E165" s="608"/>
      <c r="F165" s="608"/>
      <c r="G165" s="608"/>
      <c r="H165" s="608"/>
      <c r="I165" s="608"/>
      <c r="J165" s="608"/>
      <c r="K165" s="608"/>
      <c r="L165" s="608"/>
      <c r="M165" s="635"/>
      <c r="N165" s="636"/>
      <c r="O165" s="608"/>
      <c r="P165" s="608"/>
      <c r="Q165" s="608"/>
      <c r="R165" s="608"/>
      <c r="S165" s="608"/>
      <c r="T165" s="608"/>
      <c r="U165" s="608"/>
      <c r="V165" s="608"/>
      <c r="W165" s="608"/>
      <c r="X165" s="608"/>
      <c r="Y165" s="608"/>
      <c r="Z165" s="608"/>
      <c r="AA165" s="608"/>
      <c r="AB165" s="608"/>
      <c r="AC165" s="608"/>
      <c r="AD165" s="608"/>
      <c r="AE165" s="608"/>
      <c r="AF165" s="608"/>
      <c r="AG165" s="608"/>
      <c r="AH165" s="608"/>
      <c r="AI165" s="608"/>
      <c r="AJ165" s="608"/>
      <c r="AK165" s="608"/>
      <c r="AL165" s="608"/>
      <c r="AM165" s="608"/>
      <c r="AN165" s="608"/>
      <c r="AO165" s="608"/>
      <c r="AP165" s="608"/>
      <c r="AQ165" s="608"/>
      <c r="AR165" s="608"/>
      <c r="AS165" s="608"/>
      <c r="AT165" s="608"/>
      <c r="AU165" s="608"/>
      <c r="AV165" s="608"/>
      <c r="AW165" s="608"/>
      <c r="AX165" s="608"/>
      <c r="AY165" s="608"/>
      <c r="AZ165" s="608"/>
      <c r="BA165" s="608"/>
      <c r="BB165" s="608"/>
    </row>
    <row r="166" spans="1:54" x14ac:dyDescent="0.25">
      <c r="A166" s="608"/>
      <c r="B166" s="608"/>
      <c r="C166" s="608"/>
      <c r="D166" s="608"/>
      <c r="E166" s="608"/>
      <c r="F166" s="608"/>
      <c r="G166" s="608"/>
      <c r="H166" s="608"/>
      <c r="I166" s="608"/>
      <c r="J166" s="608"/>
      <c r="K166" s="608"/>
      <c r="L166" s="608"/>
      <c r="M166" s="635"/>
      <c r="N166" s="636"/>
      <c r="O166" s="608"/>
      <c r="P166" s="608"/>
      <c r="Q166" s="608"/>
      <c r="R166" s="608"/>
      <c r="S166" s="608"/>
      <c r="T166" s="608"/>
      <c r="U166" s="608"/>
      <c r="V166" s="608"/>
      <c r="W166" s="608"/>
      <c r="X166" s="608"/>
      <c r="Y166" s="608"/>
      <c r="Z166" s="608"/>
      <c r="AA166" s="608"/>
      <c r="AB166" s="608"/>
      <c r="AC166" s="608"/>
      <c r="AD166" s="608"/>
      <c r="AE166" s="608"/>
      <c r="AF166" s="608"/>
      <c r="AG166" s="608"/>
      <c r="AH166" s="608"/>
      <c r="AI166" s="608"/>
      <c r="AJ166" s="608"/>
      <c r="AK166" s="608"/>
      <c r="AL166" s="608"/>
      <c r="AM166" s="608"/>
      <c r="AN166" s="608"/>
      <c r="AO166" s="608"/>
      <c r="AP166" s="608"/>
      <c r="AQ166" s="608"/>
      <c r="AR166" s="608"/>
      <c r="AS166" s="608"/>
      <c r="AT166" s="608"/>
      <c r="AU166" s="608"/>
      <c r="AV166" s="608"/>
      <c r="AW166" s="608"/>
      <c r="AX166" s="608"/>
      <c r="AY166" s="608"/>
      <c r="AZ166" s="608"/>
      <c r="BA166" s="608"/>
      <c r="BB166" s="608"/>
    </row>
    <row r="167" spans="1:54" x14ac:dyDescent="0.25">
      <c r="A167" s="608"/>
      <c r="B167" s="608"/>
      <c r="C167" s="608"/>
      <c r="D167" s="608"/>
      <c r="E167" s="608"/>
      <c r="F167" s="608"/>
      <c r="G167" s="608"/>
      <c r="H167" s="608"/>
      <c r="I167" s="608"/>
      <c r="J167" s="608"/>
      <c r="K167" s="608"/>
      <c r="L167" s="608"/>
      <c r="M167" s="635"/>
      <c r="N167" s="636"/>
      <c r="O167" s="608"/>
      <c r="P167" s="608"/>
      <c r="Q167" s="608"/>
      <c r="R167" s="608"/>
      <c r="S167" s="608"/>
      <c r="T167" s="608"/>
      <c r="U167" s="608"/>
      <c r="V167" s="608"/>
      <c r="W167" s="608"/>
      <c r="X167" s="608"/>
      <c r="Y167" s="608"/>
      <c r="Z167" s="608"/>
      <c r="AA167" s="608"/>
      <c r="AB167" s="608"/>
      <c r="AC167" s="608"/>
      <c r="AD167" s="608"/>
      <c r="AE167" s="608"/>
      <c r="AF167" s="608"/>
      <c r="AG167" s="608"/>
      <c r="AH167" s="608"/>
      <c r="AI167" s="608"/>
      <c r="AJ167" s="608"/>
      <c r="AK167" s="608"/>
      <c r="AL167" s="608"/>
      <c r="AM167" s="608"/>
      <c r="AN167" s="608"/>
      <c r="AO167" s="608"/>
      <c r="AP167" s="608"/>
      <c r="AQ167" s="608"/>
      <c r="AR167" s="608"/>
      <c r="AS167" s="608"/>
      <c r="AT167" s="608"/>
      <c r="AU167" s="608"/>
      <c r="AV167" s="608"/>
      <c r="AW167" s="608"/>
      <c r="AX167" s="608"/>
      <c r="AY167" s="608"/>
      <c r="AZ167" s="608"/>
      <c r="BA167" s="608"/>
      <c r="BB167" s="608"/>
    </row>
    <row r="168" spans="1:54" x14ac:dyDescent="0.25">
      <c r="A168" s="608"/>
      <c r="B168" s="608"/>
      <c r="C168" s="608"/>
      <c r="D168" s="608"/>
      <c r="E168" s="608"/>
      <c r="F168" s="608"/>
      <c r="G168" s="608"/>
      <c r="H168" s="608"/>
      <c r="I168" s="608"/>
      <c r="J168" s="608"/>
      <c r="K168" s="608"/>
      <c r="L168" s="608"/>
      <c r="M168" s="635"/>
      <c r="N168" s="636"/>
      <c r="O168" s="608"/>
      <c r="P168" s="608"/>
      <c r="Q168" s="608"/>
      <c r="R168" s="608"/>
      <c r="S168" s="608"/>
      <c r="T168" s="608"/>
      <c r="U168" s="608"/>
      <c r="V168" s="608"/>
      <c r="W168" s="608"/>
      <c r="X168" s="608"/>
      <c r="Y168" s="608"/>
      <c r="Z168" s="608"/>
      <c r="AA168" s="608"/>
      <c r="AB168" s="608"/>
      <c r="AC168" s="608"/>
      <c r="AD168" s="608"/>
      <c r="AE168" s="608"/>
      <c r="AF168" s="608"/>
      <c r="AG168" s="608"/>
      <c r="AH168" s="608"/>
      <c r="AI168" s="608"/>
      <c r="AJ168" s="608"/>
      <c r="AK168" s="608"/>
      <c r="AL168" s="608"/>
      <c r="AM168" s="608"/>
      <c r="AN168" s="608"/>
      <c r="AO168" s="608"/>
      <c r="AP168" s="608"/>
      <c r="AQ168" s="608"/>
      <c r="AR168" s="608"/>
      <c r="AS168" s="608"/>
      <c r="AT168" s="608"/>
      <c r="AU168" s="608"/>
      <c r="AV168" s="608"/>
      <c r="AW168" s="608"/>
      <c r="AX168" s="608"/>
      <c r="AY168" s="608"/>
      <c r="AZ168" s="608"/>
      <c r="BA168" s="608"/>
      <c r="BB168" s="608"/>
    </row>
    <row r="169" spans="1:54" x14ac:dyDescent="0.25">
      <c r="A169" s="608"/>
      <c r="B169" s="608"/>
      <c r="C169" s="608"/>
      <c r="D169" s="608"/>
      <c r="E169" s="608"/>
      <c r="F169" s="608"/>
      <c r="G169" s="608"/>
      <c r="H169" s="608"/>
      <c r="I169" s="608"/>
      <c r="J169" s="608"/>
      <c r="K169" s="608"/>
      <c r="L169" s="608"/>
      <c r="M169" s="635"/>
      <c r="N169" s="636"/>
      <c r="O169" s="608"/>
      <c r="P169" s="608"/>
      <c r="Q169" s="608"/>
      <c r="R169" s="608"/>
      <c r="S169" s="608"/>
      <c r="T169" s="608"/>
      <c r="U169" s="608"/>
      <c r="V169" s="608"/>
      <c r="W169" s="608"/>
      <c r="X169" s="608"/>
      <c r="Y169" s="608"/>
      <c r="Z169" s="608"/>
      <c r="AA169" s="608"/>
      <c r="AB169" s="608"/>
      <c r="AC169" s="608"/>
      <c r="AD169" s="608"/>
      <c r="AE169" s="608"/>
      <c r="AF169" s="608"/>
      <c r="AG169" s="608"/>
      <c r="AH169" s="608"/>
      <c r="AI169" s="608"/>
      <c r="AJ169" s="608"/>
      <c r="AK169" s="608"/>
      <c r="AL169" s="608"/>
      <c r="AM169" s="608"/>
      <c r="AN169" s="608"/>
      <c r="AO169" s="608"/>
      <c r="AP169" s="608"/>
      <c r="AQ169" s="608"/>
      <c r="AR169" s="608"/>
      <c r="AS169" s="608"/>
      <c r="AT169" s="608"/>
      <c r="AU169" s="608"/>
      <c r="AV169" s="608"/>
      <c r="AW169" s="608"/>
      <c r="AX169" s="608"/>
      <c r="AY169" s="608"/>
      <c r="AZ169" s="608"/>
      <c r="BA169" s="608"/>
      <c r="BB169" s="608"/>
    </row>
    <row r="170" spans="1:54" x14ac:dyDescent="0.25">
      <c r="A170" s="608"/>
      <c r="B170" s="608"/>
      <c r="C170" s="608"/>
      <c r="D170" s="608"/>
      <c r="E170" s="608"/>
      <c r="F170" s="608"/>
      <c r="G170" s="608"/>
      <c r="H170" s="608"/>
      <c r="I170" s="608"/>
      <c r="J170" s="608"/>
      <c r="K170" s="608"/>
      <c r="L170" s="608"/>
      <c r="M170" s="635"/>
      <c r="N170" s="636"/>
      <c r="O170" s="608"/>
      <c r="P170" s="608"/>
      <c r="Q170" s="608"/>
      <c r="R170" s="608"/>
      <c r="S170" s="608"/>
      <c r="T170" s="608"/>
      <c r="U170" s="608"/>
      <c r="V170" s="608"/>
      <c r="W170" s="608"/>
      <c r="X170" s="608"/>
      <c r="Y170" s="608"/>
      <c r="Z170" s="608"/>
      <c r="AA170" s="608"/>
      <c r="AB170" s="608"/>
      <c r="AC170" s="608"/>
      <c r="AD170" s="608"/>
      <c r="AE170" s="608"/>
      <c r="AF170" s="608"/>
      <c r="AG170" s="608"/>
      <c r="AH170" s="608"/>
      <c r="AI170" s="608"/>
      <c r="AJ170" s="608"/>
      <c r="AK170" s="608"/>
      <c r="AL170" s="608"/>
      <c r="AM170" s="608"/>
      <c r="AN170" s="608"/>
      <c r="AO170" s="608"/>
      <c r="AP170" s="608"/>
      <c r="AQ170" s="608"/>
      <c r="AR170" s="608"/>
      <c r="AS170" s="608"/>
      <c r="AT170" s="608"/>
      <c r="AU170" s="608"/>
      <c r="AV170" s="608"/>
      <c r="AW170" s="608"/>
      <c r="AX170" s="608"/>
      <c r="AY170" s="608"/>
      <c r="AZ170" s="608"/>
      <c r="BA170" s="608"/>
      <c r="BB170" s="608"/>
    </row>
    <row r="171" spans="1:54" x14ac:dyDescent="0.25">
      <c r="A171" s="608"/>
      <c r="B171" s="608"/>
      <c r="C171" s="608"/>
      <c r="D171" s="608"/>
      <c r="E171" s="608"/>
      <c r="F171" s="608"/>
      <c r="G171" s="608"/>
      <c r="H171" s="608"/>
      <c r="I171" s="608"/>
      <c r="J171" s="608"/>
      <c r="K171" s="608"/>
      <c r="L171" s="608"/>
      <c r="M171" s="635"/>
      <c r="N171" s="636"/>
      <c r="O171" s="608"/>
      <c r="P171" s="608"/>
      <c r="Q171" s="608"/>
      <c r="R171" s="608"/>
      <c r="S171" s="608"/>
      <c r="T171" s="608"/>
      <c r="U171" s="608"/>
      <c r="V171" s="608"/>
      <c r="W171" s="608"/>
      <c r="X171" s="608"/>
      <c r="Y171" s="608"/>
      <c r="Z171" s="608"/>
      <c r="AA171" s="608"/>
      <c r="AB171" s="608"/>
      <c r="AC171" s="608"/>
      <c r="AD171" s="608"/>
      <c r="AE171" s="608"/>
      <c r="AF171" s="608"/>
      <c r="AG171" s="608"/>
      <c r="AH171" s="608"/>
      <c r="AI171" s="608"/>
      <c r="AJ171" s="608"/>
      <c r="AK171" s="608"/>
      <c r="AL171" s="608"/>
      <c r="AM171" s="608"/>
      <c r="AN171" s="608"/>
      <c r="AO171" s="608"/>
      <c r="AP171" s="608"/>
      <c r="AQ171" s="608"/>
      <c r="AR171" s="608"/>
      <c r="AS171" s="608"/>
      <c r="AT171" s="608"/>
      <c r="AU171" s="608"/>
      <c r="AV171" s="608"/>
      <c r="AW171" s="608"/>
      <c r="AX171" s="608"/>
      <c r="AY171" s="608"/>
      <c r="AZ171" s="608"/>
      <c r="BA171" s="608"/>
      <c r="BB171" s="608"/>
    </row>
    <row r="172" spans="1:54" x14ac:dyDescent="0.25">
      <c r="A172" s="608"/>
      <c r="B172" s="608"/>
      <c r="C172" s="608"/>
      <c r="D172" s="608"/>
      <c r="E172" s="608"/>
      <c r="F172" s="608"/>
      <c r="G172" s="608"/>
      <c r="H172" s="608"/>
      <c r="I172" s="608"/>
      <c r="J172" s="608"/>
      <c r="K172" s="608"/>
      <c r="L172" s="608"/>
      <c r="M172" s="635"/>
      <c r="N172" s="636"/>
      <c r="O172" s="608"/>
      <c r="P172" s="608"/>
      <c r="Q172" s="608"/>
      <c r="R172" s="608"/>
      <c r="S172" s="608"/>
      <c r="T172" s="608"/>
      <c r="U172" s="608"/>
      <c r="V172" s="608"/>
      <c r="W172" s="608"/>
      <c r="X172" s="608"/>
      <c r="Y172" s="608"/>
      <c r="Z172" s="608"/>
      <c r="AA172" s="608"/>
      <c r="AB172" s="608"/>
      <c r="AC172" s="608"/>
      <c r="AD172" s="608"/>
      <c r="AE172" s="608"/>
      <c r="AF172" s="608"/>
      <c r="AG172" s="608"/>
      <c r="AH172" s="608"/>
      <c r="AI172" s="608"/>
      <c r="AJ172" s="608"/>
      <c r="AK172" s="608"/>
      <c r="AL172" s="608"/>
      <c r="AM172" s="608"/>
      <c r="AN172" s="608"/>
      <c r="AO172" s="608"/>
      <c r="AP172" s="608"/>
      <c r="AQ172" s="608"/>
      <c r="AR172" s="608"/>
      <c r="AS172" s="608"/>
      <c r="AT172" s="608"/>
      <c r="AU172" s="608"/>
      <c r="AV172" s="608"/>
      <c r="AW172" s="608"/>
      <c r="AX172" s="608"/>
      <c r="AY172" s="608"/>
      <c r="AZ172" s="608"/>
      <c r="BA172" s="608"/>
      <c r="BB172" s="608"/>
    </row>
    <row r="173" spans="1:54" x14ac:dyDescent="0.25">
      <c r="A173" s="608"/>
      <c r="B173" s="608"/>
      <c r="C173" s="608"/>
      <c r="D173" s="608"/>
      <c r="E173" s="608"/>
      <c r="F173" s="608"/>
      <c r="G173" s="608"/>
      <c r="H173" s="608"/>
      <c r="I173" s="608"/>
      <c r="J173" s="608"/>
      <c r="K173" s="608"/>
      <c r="L173" s="608"/>
      <c r="M173" s="635"/>
      <c r="N173" s="636"/>
      <c r="O173" s="608"/>
      <c r="P173" s="608"/>
      <c r="Q173" s="608"/>
      <c r="R173" s="608"/>
      <c r="S173" s="608"/>
      <c r="T173" s="608"/>
      <c r="U173" s="608"/>
      <c r="V173" s="608"/>
      <c r="W173" s="608"/>
      <c r="X173" s="608"/>
      <c r="Y173" s="608"/>
      <c r="Z173" s="608"/>
      <c r="AA173" s="608"/>
      <c r="AB173" s="608"/>
      <c r="AC173" s="608"/>
      <c r="AD173" s="608"/>
      <c r="AE173" s="608"/>
      <c r="AF173" s="608"/>
      <c r="AG173" s="608"/>
      <c r="AH173" s="608"/>
      <c r="AI173" s="608"/>
      <c r="AJ173" s="608"/>
      <c r="AK173" s="608"/>
      <c r="AL173" s="608"/>
      <c r="AM173" s="608"/>
      <c r="AN173" s="608"/>
      <c r="AO173" s="608"/>
      <c r="AP173" s="608"/>
      <c r="AQ173" s="608"/>
      <c r="AR173" s="608"/>
      <c r="AS173" s="608"/>
      <c r="AT173" s="608"/>
      <c r="AU173" s="608"/>
      <c r="AV173" s="608"/>
      <c r="AW173" s="608"/>
      <c r="AX173" s="608"/>
      <c r="AY173" s="608"/>
      <c r="AZ173" s="608"/>
      <c r="BA173" s="608"/>
      <c r="BB173" s="608"/>
    </row>
    <row r="174" spans="1:54" x14ac:dyDescent="0.25">
      <c r="A174" s="608"/>
      <c r="B174" s="608"/>
      <c r="C174" s="608"/>
      <c r="D174" s="608"/>
      <c r="E174" s="608"/>
      <c r="F174" s="608"/>
      <c r="G174" s="608"/>
      <c r="H174" s="608"/>
      <c r="I174" s="608"/>
      <c r="J174" s="608"/>
      <c r="K174" s="608"/>
      <c r="L174" s="608"/>
      <c r="M174" s="635"/>
      <c r="N174" s="636"/>
      <c r="O174" s="608"/>
      <c r="P174" s="608"/>
      <c r="Q174" s="608"/>
      <c r="R174" s="608"/>
      <c r="S174" s="608"/>
      <c r="T174" s="608"/>
      <c r="U174" s="608"/>
      <c r="V174" s="608"/>
      <c r="W174" s="608"/>
      <c r="X174" s="608"/>
      <c r="Y174" s="608"/>
      <c r="Z174" s="608"/>
      <c r="AA174" s="608"/>
      <c r="AB174" s="608"/>
      <c r="AC174" s="608"/>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608"/>
      <c r="AY174" s="608"/>
      <c r="AZ174" s="608"/>
      <c r="BA174" s="608"/>
      <c r="BB174" s="608"/>
    </row>
    <row r="175" spans="1:54" x14ac:dyDescent="0.25">
      <c r="A175" s="608"/>
      <c r="B175" s="608"/>
      <c r="C175" s="608"/>
      <c r="D175" s="608"/>
      <c r="E175" s="608"/>
      <c r="F175" s="608"/>
      <c r="G175" s="608"/>
      <c r="H175" s="608"/>
      <c r="I175" s="608"/>
      <c r="J175" s="608"/>
      <c r="K175" s="608"/>
      <c r="L175" s="608"/>
      <c r="M175" s="635"/>
      <c r="N175" s="636"/>
      <c r="O175" s="608"/>
      <c r="P175" s="608"/>
      <c r="Q175" s="608"/>
      <c r="R175" s="608"/>
      <c r="S175" s="608"/>
      <c r="T175" s="608"/>
      <c r="U175" s="608"/>
      <c r="V175" s="608"/>
      <c r="W175" s="608"/>
      <c r="X175" s="608"/>
      <c r="Y175" s="608"/>
      <c r="Z175" s="608"/>
      <c r="AA175" s="608"/>
      <c r="AB175" s="608"/>
      <c r="AC175" s="608"/>
      <c r="AD175" s="608"/>
      <c r="AE175" s="608"/>
      <c r="AF175" s="608"/>
      <c r="AG175" s="608"/>
      <c r="AH175" s="608"/>
      <c r="AI175" s="608"/>
      <c r="AJ175" s="608"/>
      <c r="AK175" s="608"/>
      <c r="AL175" s="608"/>
      <c r="AM175" s="608"/>
      <c r="AN175" s="608"/>
      <c r="AO175" s="608"/>
      <c r="AP175" s="608"/>
      <c r="AQ175" s="608"/>
      <c r="AR175" s="608"/>
      <c r="AS175" s="608"/>
      <c r="AT175" s="608"/>
      <c r="AU175" s="608"/>
      <c r="AV175" s="608"/>
      <c r="AW175" s="608"/>
      <c r="AX175" s="608"/>
      <c r="AY175" s="608"/>
      <c r="AZ175" s="608"/>
      <c r="BA175" s="608"/>
      <c r="BB175" s="608"/>
    </row>
    <row r="176" spans="1:54" x14ac:dyDescent="0.25">
      <c r="A176" s="608"/>
      <c r="B176" s="608"/>
      <c r="C176" s="608"/>
      <c r="D176" s="608"/>
      <c r="E176" s="608"/>
      <c r="F176" s="608"/>
      <c r="G176" s="608"/>
      <c r="H176" s="608"/>
      <c r="I176" s="608"/>
      <c r="J176" s="608"/>
      <c r="K176" s="608"/>
      <c r="L176" s="608"/>
      <c r="M176" s="635"/>
      <c r="N176" s="636"/>
      <c r="O176" s="608"/>
      <c r="P176" s="608"/>
      <c r="Q176" s="608"/>
      <c r="R176" s="608"/>
      <c r="S176" s="608"/>
      <c r="T176" s="608"/>
      <c r="U176" s="608"/>
      <c r="V176" s="608"/>
      <c r="W176" s="608"/>
      <c r="X176" s="608"/>
      <c r="Y176" s="608"/>
      <c r="Z176" s="608"/>
      <c r="AA176" s="608"/>
      <c r="AB176" s="608"/>
      <c r="AC176" s="608"/>
      <c r="AD176" s="608"/>
      <c r="AE176" s="608"/>
      <c r="AF176" s="608"/>
      <c r="AG176" s="608"/>
      <c r="AH176" s="608"/>
      <c r="AI176" s="608"/>
      <c r="AJ176" s="608"/>
      <c r="AK176" s="608"/>
      <c r="AL176" s="608"/>
      <c r="AM176" s="608"/>
      <c r="AN176" s="608"/>
      <c r="AO176" s="608"/>
      <c r="AP176" s="608"/>
      <c r="AQ176" s="608"/>
      <c r="AR176" s="608"/>
      <c r="AS176" s="608"/>
      <c r="AT176" s="608"/>
      <c r="AU176" s="608"/>
      <c r="AV176" s="608"/>
      <c r="AW176" s="608"/>
      <c r="AX176" s="608"/>
      <c r="AY176" s="608"/>
      <c r="AZ176" s="608"/>
      <c r="BA176" s="608"/>
      <c r="BB176" s="608"/>
    </row>
    <row r="177" spans="1:54" x14ac:dyDescent="0.25">
      <c r="A177" s="608"/>
      <c r="B177" s="608"/>
      <c r="C177" s="608"/>
      <c r="D177" s="608"/>
      <c r="E177" s="608"/>
      <c r="F177" s="608"/>
      <c r="G177" s="608"/>
      <c r="H177" s="608"/>
      <c r="I177" s="608"/>
      <c r="J177" s="608"/>
      <c r="K177" s="608"/>
      <c r="L177" s="608"/>
      <c r="M177" s="635"/>
      <c r="N177" s="636"/>
      <c r="O177" s="608"/>
      <c r="P177" s="608"/>
      <c r="Q177" s="608"/>
      <c r="R177" s="608"/>
      <c r="S177" s="608"/>
      <c r="T177" s="608"/>
      <c r="U177" s="608"/>
      <c r="V177" s="608"/>
      <c r="W177" s="608"/>
      <c r="X177" s="608"/>
      <c r="Y177" s="608"/>
      <c r="Z177" s="608"/>
      <c r="AA177" s="608"/>
      <c r="AB177" s="608"/>
      <c r="AC177" s="608"/>
      <c r="AD177" s="608"/>
      <c r="AE177" s="608"/>
      <c r="AF177" s="608"/>
      <c r="AG177" s="608"/>
      <c r="AH177" s="608"/>
      <c r="AI177" s="608"/>
      <c r="AJ177" s="608"/>
      <c r="AK177" s="608"/>
      <c r="AL177" s="608"/>
      <c r="AM177" s="608"/>
      <c r="AN177" s="608"/>
      <c r="AO177" s="608"/>
      <c r="AP177" s="608"/>
      <c r="AQ177" s="608"/>
      <c r="AR177" s="608"/>
      <c r="AS177" s="608"/>
      <c r="AT177" s="608"/>
      <c r="AU177" s="608"/>
      <c r="AV177" s="608"/>
      <c r="AW177" s="608"/>
      <c r="AX177" s="608"/>
      <c r="AY177" s="608"/>
      <c r="AZ177" s="608"/>
      <c r="BA177" s="608"/>
      <c r="BB177" s="608"/>
    </row>
    <row r="178" spans="1:54" x14ac:dyDescent="0.25">
      <c r="A178" s="608"/>
      <c r="B178" s="608"/>
      <c r="C178" s="608"/>
      <c r="D178" s="608"/>
      <c r="E178" s="608"/>
      <c r="F178" s="608"/>
      <c r="G178" s="608"/>
      <c r="H178" s="608"/>
      <c r="I178" s="608"/>
      <c r="J178" s="608"/>
      <c r="K178" s="608"/>
      <c r="L178" s="608"/>
      <c r="M178" s="635"/>
      <c r="N178" s="636"/>
      <c r="O178" s="608"/>
      <c r="P178" s="608"/>
      <c r="Q178" s="608"/>
      <c r="R178" s="608"/>
      <c r="S178" s="608"/>
      <c r="T178" s="608"/>
      <c r="U178" s="608"/>
      <c r="V178" s="608"/>
      <c r="W178" s="608"/>
      <c r="X178" s="608"/>
      <c r="Y178" s="608"/>
      <c r="Z178" s="608"/>
      <c r="AA178" s="608"/>
      <c r="AB178" s="608"/>
      <c r="AC178" s="608"/>
      <c r="AD178" s="608"/>
      <c r="AE178" s="608"/>
      <c r="AF178" s="608"/>
      <c r="AG178" s="608"/>
      <c r="AH178" s="608"/>
      <c r="AI178" s="608"/>
      <c r="AJ178" s="608"/>
      <c r="AK178" s="608"/>
      <c r="AL178" s="608"/>
      <c r="AM178" s="608"/>
      <c r="AN178" s="608"/>
      <c r="AO178" s="608"/>
      <c r="AP178" s="608"/>
      <c r="AQ178" s="608"/>
      <c r="AR178" s="608"/>
      <c r="AS178" s="608"/>
      <c r="AT178" s="608"/>
      <c r="AU178" s="608"/>
      <c r="AV178" s="608"/>
      <c r="AW178" s="608"/>
      <c r="AX178" s="608"/>
      <c r="AY178" s="608"/>
      <c r="AZ178" s="608"/>
      <c r="BA178" s="608"/>
      <c r="BB178" s="608"/>
    </row>
    <row r="179" spans="1:54" x14ac:dyDescent="0.25">
      <c r="A179" s="608"/>
      <c r="B179" s="608"/>
      <c r="C179" s="608"/>
      <c r="D179" s="608"/>
      <c r="E179" s="608"/>
      <c r="F179" s="608"/>
      <c r="G179" s="608"/>
      <c r="H179" s="608"/>
      <c r="I179" s="608"/>
      <c r="J179" s="608"/>
      <c r="K179" s="608"/>
      <c r="L179" s="608"/>
      <c r="M179" s="635"/>
      <c r="N179" s="636"/>
      <c r="O179" s="608"/>
      <c r="P179" s="608"/>
      <c r="Q179" s="608"/>
      <c r="R179" s="608"/>
      <c r="S179" s="608"/>
      <c r="T179" s="608"/>
      <c r="U179" s="608"/>
      <c r="V179" s="608"/>
      <c r="W179" s="608"/>
      <c r="X179" s="608"/>
      <c r="Y179" s="608"/>
      <c r="Z179" s="608"/>
      <c r="AA179" s="608"/>
      <c r="AB179" s="608"/>
      <c r="AC179" s="608"/>
      <c r="AD179" s="608"/>
      <c r="AE179" s="608"/>
      <c r="AF179" s="608"/>
      <c r="AG179" s="608"/>
      <c r="AH179" s="608"/>
      <c r="AI179" s="608"/>
      <c r="AJ179" s="608"/>
      <c r="AK179" s="608"/>
      <c r="AL179" s="608"/>
      <c r="AM179" s="608"/>
      <c r="AN179" s="608"/>
      <c r="AO179" s="608"/>
      <c r="AP179" s="608"/>
      <c r="AQ179" s="608"/>
      <c r="AR179" s="608"/>
      <c r="AS179" s="608"/>
      <c r="AT179" s="608"/>
      <c r="AU179" s="608"/>
      <c r="AV179" s="608"/>
      <c r="AW179" s="608"/>
      <c r="AX179" s="608"/>
      <c r="AY179" s="608"/>
      <c r="AZ179" s="608"/>
      <c r="BA179" s="608"/>
      <c r="BB179" s="608"/>
    </row>
    <row r="180" spans="1:54" x14ac:dyDescent="0.25">
      <c r="A180" s="608"/>
      <c r="B180" s="608"/>
      <c r="C180" s="608"/>
      <c r="D180" s="608"/>
      <c r="E180" s="608"/>
      <c r="F180" s="608"/>
      <c r="G180" s="608"/>
      <c r="H180" s="608"/>
      <c r="I180" s="608"/>
      <c r="J180" s="608"/>
      <c r="K180" s="608"/>
      <c r="L180" s="608"/>
      <c r="M180" s="635"/>
      <c r="N180" s="636"/>
      <c r="O180" s="608"/>
      <c r="P180" s="608"/>
      <c r="Q180" s="608"/>
      <c r="R180" s="608"/>
      <c r="S180" s="608"/>
      <c r="T180" s="608"/>
      <c r="U180" s="608"/>
      <c r="V180" s="608"/>
      <c r="W180" s="608"/>
      <c r="X180" s="608"/>
      <c r="Y180" s="608"/>
      <c r="Z180" s="608"/>
      <c r="AA180" s="608"/>
      <c r="AB180" s="608"/>
      <c r="AC180" s="608"/>
      <c r="AD180" s="608"/>
      <c r="AE180" s="608"/>
      <c r="AF180" s="608"/>
      <c r="AG180" s="608"/>
      <c r="AH180" s="608"/>
      <c r="AI180" s="608"/>
      <c r="AJ180" s="608"/>
      <c r="AK180" s="608"/>
      <c r="AL180" s="608"/>
      <c r="AM180" s="608"/>
      <c r="AN180" s="608"/>
      <c r="AO180" s="608"/>
      <c r="AP180" s="608"/>
      <c r="AQ180" s="608"/>
      <c r="AR180" s="608"/>
      <c r="AS180" s="608"/>
      <c r="AT180" s="608"/>
      <c r="AU180" s="608"/>
      <c r="AV180" s="608"/>
      <c r="AW180" s="608"/>
      <c r="AX180" s="608"/>
      <c r="AY180" s="608"/>
      <c r="AZ180" s="608"/>
      <c r="BA180" s="608"/>
      <c r="BB180" s="608"/>
    </row>
    <row r="181" spans="1:54" x14ac:dyDescent="0.25">
      <c r="A181" s="608"/>
      <c r="B181" s="608"/>
      <c r="C181" s="608"/>
      <c r="D181" s="608"/>
      <c r="E181" s="608"/>
      <c r="F181" s="608"/>
      <c r="G181" s="608"/>
      <c r="H181" s="608"/>
      <c r="I181" s="608"/>
      <c r="J181" s="608"/>
      <c r="K181" s="608"/>
      <c r="L181" s="608"/>
      <c r="M181" s="635"/>
      <c r="N181" s="636"/>
      <c r="O181" s="608"/>
      <c r="P181" s="608"/>
      <c r="Q181" s="608"/>
      <c r="R181" s="608"/>
      <c r="S181" s="608"/>
      <c r="T181" s="608"/>
      <c r="U181" s="608"/>
      <c r="V181" s="608"/>
      <c r="W181" s="608"/>
      <c r="X181" s="608"/>
      <c r="Y181" s="608"/>
      <c r="Z181" s="608"/>
      <c r="AA181" s="608"/>
      <c r="AB181" s="608"/>
      <c r="AC181" s="608"/>
      <c r="AD181" s="608"/>
      <c r="AE181" s="608"/>
      <c r="AF181" s="608"/>
      <c r="AG181" s="608"/>
      <c r="AH181" s="608"/>
      <c r="AI181" s="608"/>
      <c r="AJ181" s="608"/>
      <c r="AK181" s="608"/>
      <c r="AL181" s="608"/>
      <c r="AM181" s="608"/>
      <c r="AN181" s="608"/>
      <c r="AO181" s="608"/>
      <c r="AP181" s="608"/>
      <c r="AQ181" s="608"/>
      <c r="AR181" s="608"/>
      <c r="AS181" s="608"/>
      <c r="AT181" s="608"/>
      <c r="AU181" s="608"/>
      <c r="AV181" s="608"/>
      <c r="AW181" s="608"/>
      <c r="AX181" s="608"/>
      <c r="AY181" s="608"/>
      <c r="AZ181" s="608"/>
      <c r="BA181" s="608"/>
      <c r="BB181" s="608"/>
    </row>
    <row r="182" spans="1:54" x14ac:dyDescent="0.25">
      <c r="A182" s="608"/>
      <c r="B182" s="608"/>
      <c r="C182" s="608"/>
      <c r="D182" s="608"/>
      <c r="E182" s="608"/>
      <c r="F182" s="608"/>
      <c r="G182" s="608"/>
      <c r="H182" s="608"/>
      <c r="I182" s="608"/>
      <c r="J182" s="608"/>
      <c r="K182" s="608"/>
      <c r="L182" s="608"/>
      <c r="M182" s="635"/>
      <c r="N182" s="636"/>
      <c r="O182" s="608"/>
      <c r="P182" s="608"/>
      <c r="Q182" s="608"/>
      <c r="R182" s="608"/>
      <c r="S182" s="608"/>
      <c r="T182" s="608"/>
      <c r="U182" s="608"/>
      <c r="V182" s="608"/>
      <c r="W182" s="608"/>
      <c r="X182" s="608"/>
      <c r="Y182" s="608"/>
      <c r="Z182" s="608"/>
      <c r="AA182" s="608"/>
      <c r="AB182" s="608"/>
      <c r="AC182" s="608"/>
      <c r="AD182" s="608"/>
      <c r="AE182" s="608"/>
      <c r="AF182" s="608"/>
      <c r="AG182" s="608"/>
      <c r="AH182" s="608"/>
      <c r="AI182" s="608"/>
      <c r="AJ182" s="608"/>
      <c r="AK182" s="608"/>
      <c r="AL182" s="608"/>
      <c r="AM182" s="608"/>
      <c r="AN182" s="608"/>
      <c r="AO182" s="608"/>
      <c r="AP182" s="608"/>
      <c r="AQ182" s="608"/>
      <c r="AR182" s="608"/>
      <c r="AS182" s="608"/>
      <c r="AT182" s="608"/>
      <c r="AU182" s="608"/>
      <c r="AV182" s="608"/>
      <c r="AW182" s="608"/>
      <c r="AX182" s="608"/>
      <c r="AY182" s="608"/>
      <c r="AZ182" s="608"/>
      <c r="BA182" s="608"/>
      <c r="BB182" s="608"/>
    </row>
    <row r="183" spans="1:54" x14ac:dyDescent="0.25">
      <c r="A183" s="608"/>
      <c r="B183" s="608"/>
      <c r="C183" s="608"/>
      <c r="D183" s="608"/>
      <c r="E183" s="608"/>
      <c r="F183" s="608"/>
      <c r="G183" s="608"/>
      <c r="H183" s="608"/>
      <c r="I183" s="608"/>
      <c r="J183" s="608"/>
      <c r="K183" s="608"/>
      <c r="L183" s="608"/>
      <c r="M183" s="635"/>
      <c r="N183" s="636"/>
      <c r="O183" s="608"/>
      <c r="P183" s="608"/>
      <c r="Q183" s="608"/>
      <c r="R183" s="608"/>
      <c r="S183" s="608"/>
      <c r="T183" s="608"/>
      <c r="U183" s="608"/>
      <c r="V183" s="608"/>
      <c r="W183" s="608"/>
      <c r="X183" s="608"/>
      <c r="Y183" s="608"/>
      <c r="Z183" s="608"/>
      <c r="AA183" s="608"/>
      <c r="AB183" s="608"/>
      <c r="AC183" s="608"/>
      <c r="AD183" s="608"/>
      <c r="AE183" s="608"/>
      <c r="AF183" s="608"/>
      <c r="AG183" s="608"/>
      <c r="AH183" s="608"/>
      <c r="AI183" s="608"/>
      <c r="AJ183" s="608"/>
      <c r="AK183" s="608"/>
      <c r="AL183" s="608"/>
      <c r="AM183" s="608"/>
      <c r="AN183" s="608"/>
      <c r="AO183" s="608"/>
      <c r="AP183" s="608"/>
      <c r="AQ183" s="608"/>
      <c r="AR183" s="608"/>
      <c r="AS183" s="608"/>
      <c r="AT183" s="608"/>
      <c r="AU183" s="608"/>
      <c r="AV183" s="608"/>
      <c r="AW183" s="608"/>
      <c r="AX183" s="608"/>
      <c r="AY183" s="608"/>
      <c r="AZ183" s="608"/>
      <c r="BA183" s="608"/>
      <c r="BB183" s="608"/>
    </row>
    <row r="184" spans="1:54" x14ac:dyDescent="0.25">
      <c r="A184" s="608"/>
      <c r="B184" s="608"/>
      <c r="C184" s="608"/>
      <c r="D184" s="608"/>
      <c r="E184" s="608"/>
      <c r="F184" s="608"/>
      <c r="G184" s="608"/>
      <c r="H184" s="608"/>
      <c r="I184" s="608"/>
      <c r="J184" s="608"/>
      <c r="K184" s="608"/>
      <c r="L184" s="608"/>
      <c r="M184" s="635"/>
      <c r="N184" s="636"/>
      <c r="O184" s="608"/>
      <c r="P184" s="608"/>
      <c r="Q184" s="608"/>
      <c r="R184" s="608"/>
      <c r="S184" s="608"/>
      <c r="T184" s="608"/>
      <c r="U184" s="608"/>
      <c r="V184" s="608"/>
      <c r="W184" s="608"/>
      <c r="X184" s="608"/>
      <c r="Y184" s="608"/>
      <c r="Z184" s="608"/>
      <c r="AA184" s="608"/>
      <c r="AB184" s="608"/>
      <c r="AC184" s="608"/>
      <c r="AD184" s="608"/>
      <c r="AE184" s="608"/>
      <c r="AF184" s="608"/>
      <c r="AG184" s="608"/>
      <c r="AH184" s="608"/>
      <c r="AI184" s="608"/>
      <c r="AJ184" s="608"/>
      <c r="AK184" s="608"/>
      <c r="AL184" s="608"/>
      <c r="AM184" s="608"/>
      <c r="AN184" s="608"/>
      <c r="AO184" s="608"/>
      <c r="AP184" s="608"/>
      <c r="AQ184" s="608"/>
      <c r="AR184" s="608"/>
      <c r="AS184" s="608"/>
      <c r="AT184" s="608"/>
      <c r="AU184" s="608"/>
      <c r="AV184" s="608"/>
      <c r="AW184" s="608"/>
      <c r="AX184" s="608"/>
      <c r="AY184" s="608"/>
      <c r="AZ184" s="608"/>
      <c r="BA184" s="608"/>
      <c r="BB184" s="608"/>
    </row>
    <row r="185" spans="1:54" x14ac:dyDescent="0.25">
      <c r="A185" s="608"/>
      <c r="B185" s="608"/>
      <c r="C185" s="608"/>
      <c r="D185" s="608"/>
      <c r="E185" s="608"/>
      <c r="F185" s="608"/>
      <c r="G185" s="608"/>
      <c r="H185" s="608"/>
      <c r="I185" s="608"/>
      <c r="J185" s="608"/>
      <c r="K185" s="608"/>
      <c r="L185" s="608"/>
      <c r="M185" s="635"/>
      <c r="N185" s="636"/>
      <c r="O185" s="608"/>
      <c r="P185" s="608"/>
      <c r="Q185" s="608"/>
      <c r="R185" s="608"/>
      <c r="S185" s="608"/>
      <c r="T185" s="608"/>
      <c r="U185" s="608"/>
      <c r="V185" s="608"/>
      <c r="W185" s="608"/>
      <c r="X185" s="608"/>
      <c r="Y185" s="608"/>
      <c r="Z185" s="608"/>
      <c r="AA185" s="608"/>
      <c r="AB185" s="608"/>
      <c r="AC185" s="608"/>
      <c r="AD185" s="608"/>
      <c r="AE185" s="608"/>
      <c r="AF185" s="608"/>
      <c r="AG185" s="608"/>
      <c r="AH185" s="608"/>
      <c r="AI185" s="608"/>
      <c r="AJ185" s="608"/>
      <c r="AK185" s="608"/>
      <c r="AL185" s="608"/>
      <c r="AM185" s="608"/>
      <c r="AN185" s="608"/>
      <c r="AO185" s="608"/>
      <c r="AP185" s="608"/>
      <c r="AQ185" s="608"/>
      <c r="AR185" s="608"/>
      <c r="AS185" s="608"/>
      <c r="AT185" s="608"/>
      <c r="AU185" s="608"/>
      <c r="AV185" s="608"/>
      <c r="AW185" s="608"/>
      <c r="AX185" s="608"/>
      <c r="AY185" s="608"/>
      <c r="AZ185" s="608"/>
      <c r="BA185" s="608"/>
      <c r="BB185" s="608"/>
    </row>
    <row r="186" spans="1:54" x14ac:dyDescent="0.25">
      <c r="A186" s="608"/>
      <c r="B186" s="608"/>
      <c r="C186" s="608"/>
      <c r="D186" s="608"/>
      <c r="E186" s="608"/>
      <c r="F186" s="608"/>
      <c r="G186" s="608"/>
      <c r="H186" s="608"/>
      <c r="I186" s="608"/>
      <c r="J186" s="608"/>
      <c r="K186" s="608"/>
      <c r="L186" s="608"/>
      <c r="M186" s="635"/>
      <c r="N186" s="636"/>
      <c r="O186" s="608"/>
      <c r="P186" s="608"/>
      <c r="Q186" s="608"/>
      <c r="R186" s="608"/>
      <c r="S186" s="608"/>
      <c r="T186" s="608"/>
      <c r="U186" s="608"/>
      <c r="V186" s="608"/>
      <c r="W186" s="608"/>
      <c r="X186" s="608"/>
      <c r="Y186" s="608"/>
      <c r="Z186" s="608"/>
      <c r="AA186" s="608"/>
      <c r="AB186" s="608"/>
      <c r="AC186" s="608"/>
      <c r="AD186" s="608"/>
      <c r="AE186" s="608"/>
      <c r="AF186" s="608"/>
      <c r="AG186" s="608"/>
      <c r="AH186" s="608"/>
      <c r="AI186" s="608"/>
      <c r="AJ186" s="608"/>
      <c r="AK186" s="608"/>
      <c r="AL186" s="608"/>
      <c r="AM186" s="608"/>
      <c r="AN186" s="608"/>
      <c r="AO186" s="608"/>
      <c r="AP186" s="608"/>
      <c r="AQ186" s="608"/>
      <c r="AR186" s="608"/>
      <c r="AS186" s="608"/>
      <c r="AT186" s="608"/>
      <c r="AU186" s="608"/>
      <c r="AV186" s="608"/>
      <c r="AW186" s="608"/>
      <c r="AX186" s="608"/>
      <c r="AY186" s="608"/>
      <c r="AZ186" s="608"/>
      <c r="BA186" s="608"/>
      <c r="BB186" s="608"/>
    </row>
    <row r="187" spans="1:54" x14ac:dyDescent="0.25">
      <c r="A187" s="608"/>
      <c r="B187" s="608"/>
      <c r="C187" s="608"/>
      <c r="D187" s="608"/>
      <c r="E187" s="608"/>
      <c r="F187" s="608"/>
      <c r="G187" s="608"/>
      <c r="H187" s="608"/>
      <c r="I187" s="608"/>
      <c r="J187" s="608"/>
      <c r="K187" s="608"/>
      <c r="L187" s="608"/>
      <c r="M187" s="635"/>
      <c r="N187" s="636"/>
      <c r="O187" s="608"/>
      <c r="P187" s="608"/>
      <c r="Q187" s="608"/>
      <c r="R187" s="608"/>
      <c r="S187" s="608"/>
      <c r="T187" s="608"/>
      <c r="U187" s="608"/>
      <c r="V187" s="608"/>
      <c r="W187" s="608"/>
      <c r="X187" s="608"/>
      <c r="Y187" s="608"/>
      <c r="Z187" s="608"/>
      <c r="AA187" s="608"/>
      <c r="AB187" s="608"/>
      <c r="AC187" s="608"/>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608"/>
      <c r="AY187" s="608"/>
      <c r="AZ187" s="608"/>
      <c r="BA187" s="608"/>
      <c r="BB187" s="608"/>
    </row>
    <row r="188" spans="1:54" x14ac:dyDescent="0.25">
      <c r="A188" s="608"/>
      <c r="B188" s="608"/>
      <c r="C188" s="608"/>
      <c r="D188" s="608"/>
      <c r="E188" s="608"/>
      <c r="F188" s="608"/>
      <c r="G188" s="608"/>
      <c r="H188" s="608"/>
      <c r="I188" s="608"/>
      <c r="J188" s="608"/>
      <c r="K188" s="608"/>
      <c r="L188" s="608"/>
      <c r="M188" s="635"/>
      <c r="N188" s="636"/>
      <c r="O188" s="608"/>
      <c r="P188" s="608"/>
      <c r="Q188" s="608"/>
      <c r="R188" s="608"/>
      <c r="S188" s="608"/>
      <c r="T188" s="608"/>
      <c r="U188" s="608"/>
      <c r="V188" s="608"/>
      <c r="W188" s="608"/>
      <c r="X188" s="608"/>
      <c r="Y188" s="608"/>
      <c r="Z188" s="608"/>
      <c r="AA188" s="608"/>
      <c r="AB188" s="608"/>
      <c r="AC188" s="608"/>
      <c r="AD188" s="608"/>
      <c r="AE188" s="608"/>
      <c r="AF188" s="608"/>
      <c r="AG188" s="608"/>
      <c r="AH188" s="608"/>
      <c r="AI188" s="608"/>
      <c r="AJ188" s="608"/>
      <c r="AK188" s="608"/>
      <c r="AL188" s="608"/>
      <c r="AM188" s="608"/>
      <c r="AN188" s="608"/>
      <c r="AO188" s="608"/>
      <c r="AP188" s="608"/>
      <c r="AQ188" s="608"/>
      <c r="AR188" s="608"/>
      <c r="AS188" s="608"/>
      <c r="AT188" s="608"/>
      <c r="AU188" s="608"/>
      <c r="AV188" s="608"/>
      <c r="AW188" s="608"/>
      <c r="AX188" s="608"/>
      <c r="AY188" s="608"/>
      <c r="AZ188" s="608"/>
      <c r="BA188" s="608"/>
      <c r="BB188" s="608"/>
    </row>
    <row r="189" spans="1:54" x14ac:dyDescent="0.25">
      <c r="A189" s="608"/>
      <c r="B189" s="608"/>
      <c r="C189" s="608"/>
      <c r="D189" s="608"/>
      <c r="E189" s="608"/>
      <c r="F189" s="608"/>
      <c r="G189" s="608"/>
      <c r="H189" s="608"/>
      <c r="I189" s="608"/>
      <c r="J189" s="608"/>
      <c r="K189" s="608"/>
      <c r="L189" s="608"/>
      <c r="M189" s="635"/>
      <c r="N189" s="636"/>
      <c r="O189" s="608"/>
      <c r="P189" s="608"/>
      <c r="Q189" s="608"/>
      <c r="R189" s="608"/>
      <c r="S189" s="608"/>
      <c r="T189" s="608"/>
      <c r="U189" s="608"/>
      <c r="V189" s="608"/>
      <c r="W189" s="608"/>
      <c r="X189" s="608"/>
      <c r="Y189" s="608"/>
      <c r="Z189" s="608"/>
      <c r="AA189" s="608"/>
      <c r="AB189" s="608"/>
      <c r="AC189" s="608"/>
      <c r="AD189" s="608"/>
      <c r="AE189" s="608"/>
      <c r="AF189" s="608"/>
      <c r="AG189" s="608"/>
      <c r="AH189" s="608"/>
      <c r="AI189" s="608"/>
      <c r="AJ189" s="608"/>
      <c r="AK189" s="608"/>
      <c r="AL189" s="608"/>
      <c r="AM189" s="608"/>
      <c r="AN189" s="608"/>
      <c r="AO189" s="608"/>
      <c r="AP189" s="608"/>
      <c r="AQ189" s="608"/>
      <c r="AR189" s="608"/>
      <c r="AS189" s="608"/>
      <c r="AT189" s="608"/>
      <c r="AU189" s="608"/>
      <c r="AV189" s="608"/>
      <c r="AW189" s="608"/>
      <c r="AX189" s="608"/>
      <c r="AY189" s="608"/>
      <c r="AZ189" s="608"/>
      <c r="BA189" s="608"/>
      <c r="BB189" s="608"/>
    </row>
    <row r="190" spans="1:54" x14ac:dyDescent="0.25">
      <c r="A190" s="608"/>
      <c r="B190" s="608"/>
      <c r="C190" s="608"/>
      <c r="D190" s="608"/>
      <c r="E190" s="608"/>
      <c r="F190" s="608"/>
      <c r="G190" s="608"/>
      <c r="H190" s="608"/>
      <c r="I190" s="608"/>
      <c r="J190" s="608"/>
      <c r="K190" s="608"/>
      <c r="L190" s="608"/>
      <c r="M190" s="635"/>
      <c r="N190" s="636"/>
      <c r="O190" s="608"/>
      <c r="P190" s="608"/>
      <c r="Q190" s="608"/>
      <c r="R190" s="608"/>
      <c r="S190" s="608"/>
      <c r="T190" s="608"/>
      <c r="U190" s="608"/>
      <c r="V190" s="608"/>
      <c r="W190" s="608"/>
      <c r="X190" s="608"/>
      <c r="Y190" s="608"/>
      <c r="Z190" s="608"/>
      <c r="AA190" s="608"/>
      <c r="AB190" s="608"/>
      <c r="AC190" s="608"/>
      <c r="AD190" s="608"/>
      <c r="AE190" s="608"/>
      <c r="AF190" s="608"/>
      <c r="AG190" s="608"/>
      <c r="AH190" s="608"/>
      <c r="AI190" s="608"/>
      <c r="AJ190" s="608"/>
      <c r="AK190" s="608"/>
      <c r="AL190" s="608"/>
      <c r="AM190" s="608"/>
      <c r="AN190" s="608"/>
      <c r="AO190" s="608"/>
      <c r="AP190" s="608"/>
      <c r="AQ190" s="608"/>
      <c r="AR190" s="608"/>
      <c r="AS190" s="608"/>
      <c r="AT190" s="608"/>
      <c r="AU190" s="608"/>
      <c r="AV190" s="608"/>
      <c r="AW190" s="608"/>
      <c r="AX190" s="608"/>
      <c r="AY190" s="608"/>
      <c r="AZ190" s="608"/>
      <c r="BA190" s="608"/>
      <c r="BB190" s="608"/>
    </row>
    <row r="191" spans="1:54" x14ac:dyDescent="0.25">
      <c r="A191" s="608"/>
      <c r="B191" s="608"/>
      <c r="C191" s="608"/>
      <c r="D191" s="608"/>
      <c r="E191" s="608"/>
      <c r="F191" s="608"/>
      <c r="G191" s="608"/>
      <c r="H191" s="608"/>
      <c r="I191" s="608"/>
      <c r="J191" s="608"/>
      <c r="K191" s="608"/>
      <c r="L191" s="608"/>
      <c r="M191" s="635"/>
      <c r="N191" s="636"/>
      <c r="O191" s="608"/>
      <c r="P191" s="608"/>
      <c r="Q191" s="608"/>
      <c r="R191" s="608"/>
      <c r="S191" s="608"/>
      <c r="T191" s="608"/>
      <c r="U191" s="608"/>
      <c r="V191" s="608"/>
      <c r="W191" s="608"/>
      <c r="X191" s="608"/>
      <c r="Y191" s="608"/>
      <c r="Z191" s="608"/>
      <c r="AA191" s="608"/>
      <c r="AB191" s="608"/>
      <c r="AC191" s="608"/>
      <c r="AD191" s="608"/>
      <c r="AE191" s="608"/>
      <c r="AF191" s="608"/>
      <c r="AG191" s="608"/>
      <c r="AH191" s="608"/>
      <c r="AI191" s="608"/>
      <c r="AJ191" s="608"/>
      <c r="AK191" s="608"/>
      <c r="AL191" s="608"/>
      <c r="AM191" s="608"/>
      <c r="AN191" s="608"/>
      <c r="AO191" s="608"/>
      <c r="AP191" s="608"/>
      <c r="AQ191" s="608"/>
      <c r="AR191" s="608"/>
      <c r="AS191" s="608"/>
      <c r="AT191" s="608"/>
      <c r="AU191" s="608"/>
      <c r="AV191" s="608"/>
      <c r="AW191" s="608"/>
      <c r="AX191" s="608"/>
      <c r="AY191" s="608"/>
      <c r="AZ191" s="608"/>
      <c r="BA191" s="608"/>
      <c r="BB191" s="608"/>
    </row>
    <row r="192" spans="1:54" x14ac:dyDescent="0.25">
      <c r="A192" s="608"/>
      <c r="B192" s="608"/>
      <c r="C192" s="608"/>
      <c r="D192" s="608"/>
      <c r="E192" s="608"/>
      <c r="F192" s="608"/>
      <c r="G192" s="608"/>
      <c r="H192" s="608"/>
      <c r="I192" s="608"/>
      <c r="J192" s="608"/>
      <c r="K192" s="608"/>
      <c r="L192" s="608"/>
      <c r="M192" s="635"/>
      <c r="N192" s="636"/>
      <c r="O192" s="608"/>
      <c r="P192" s="608"/>
      <c r="Q192" s="608"/>
      <c r="R192" s="608"/>
      <c r="S192" s="608"/>
      <c r="T192" s="608"/>
      <c r="U192" s="608"/>
      <c r="V192" s="608"/>
      <c r="W192" s="608"/>
      <c r="X192" s="608"/>
      <c r="Y192" s="608"/>
      <c r="Z192" s="608"/>
      <c r="AA192" s="608"/>
      <c r="AB192" s="608"/>
      <c r="AC192" s="608"/>
      <c r="AD192" s="608"/>
      <c r="AE192" s="608"/>
      <c r="AF192" s="608"/>
      <c r="AG192" s="608"/>
      <c r="AH192" s="608"/>
      <c r="AI192" s="608"/>
      <c r="AJ192" s="608"/>
      <c r="AK192" s="608"/>
      <c r="AL192" s="608"/>
      <c r="AM192" s="608"/>
      <c r="AN192" s="608"/>
      <c r="AO192" s="608"/>
      <c r="AP192" s="608"/>
      <c r="AQ192" s="608"/>
      <c r="AR192" s="608"/>
      <c r="AS192" s="608"/>
      <c r="AT192" s="608"/>
      <c r="AU192" s="608"/>
      <c r="AV192" s="608"/>
      <c r="AW192" s="608"/>
      <c r="AX192" s="608"/>
      <c r="AY192" s="608"/>
      <c r="AZ192" s="608"/>
      <c r="BA192" s="608"/>
      <c r="BB192" s="608"/>
    </row>
    <row r="193" spans="1:54" x14ac:dyDescent="0.25">
      <c r="A193" s="608"/>
      <c r="B193" s="608"/>
      <c r="C193" s="608"/>
      <c r="D193" s="608"/>
      <c r="E193" s="608"/>
      <c r="F193" s="608"/>
      <c r="G193" s="608"/>
      <c r="H193" s="608"/>
      <c r="I193" s="608"/>
      <c r="J193" s="608"/>
      <c r="K193" s="608"/>
      <c r="L193" s="608"/>
      <c r="M193" s="635"/>
      <c r="N193" s="636"/>
      <c r="O193" s="608"/>
      <c r="P193" s="608"/>
      <c r="Q193" s="608"/>
      <c r="R193" s="608"/>
      <c r="S193" s="608"/>
      <c r="T193" s="608"/>
      <c r="U193" s="608"/>
      <c r="V193" s="608"/>
      <c r="W193" s="608"/>
      <c r="X193" s="608"/>
      <c r="Y193" s="608"/>
      <c r="Z193" s="608"/>
      <c r="AA193" s="608"/>
      <c r="AB193" s="608"/>
      <c r="AC193" s="608"/>
      <c r="AD193" s="608"/>
      <c r="AE193" s="608"/>
      <c r="AF193" s="608"/>
      <c r="AG193" s="608"/>
      <c r="AH193" s="608"/>
      <c r="AI193" s="608"/>
      <c r="AJ193" s="608"/>
      <c r="AK193" s="608"/>
      <c r="AL193" s="608"/>
      <c r="AM193" s="608"/>
      <c r="AN193" s="608"/>
      <c r="AO193" s="608"/>
      <c r="AP193" s="608"/>
      <c r="AQ193" s="608"/>
      <c r="AR193" s="608"/>
      <c r="AS193" s="608"/>
      <c r="AT193" s="608"/>
      <c r="AU193" s="608"/>
      <c r="AV193" s="608"/>
      <c r="AW193" s="608"/>
      <c r="AX193" s="608"/>
      <c r="AY193" s="608"/>
      <c r="AZ193" s="608"/>
      <c r="BA193" s="608"/>
      <c r="BB193" s="608"/>
    </row>
    <row r="194" spans="1:54" x14ac:dyDescent="0.25">
      <c r="A194" s="608"/>
      <c r="B194" s="608"/>
      <c r="C194" s="608"/>
      <c r="D194" s="608"/>
      <c r="E194" s="608"/>
      <c r="F194" s="608"/>
      <c r="G194" s="608"/>
      <c r="H194" s="608"/>
      <c r="I194" s="608"/>
      <c r="J194" s="608"/>
      <c r="K194" s="608"/>
      <c r="L194" s="608"/>
      <c r="M194" s="635"/>
      <c r="N194" s="636"/>
      <c r="O194" s="608"/>
      <c r="P194" s="608"/>
      <c r="Q194" s="608"/>
      <c r="R194" s="608"/>
      <c r="S194" s="608"/>
      <c r="T194" s="608"/>
      <c r="U194" s="608"/>
      <c r="V194" s="608"/>
      <c r="W194" s="608"/>
      <c r="X194" s="608"/>
      <c r="Y194" s="608"/>
      <c r="Z194" s="608"/>
      <c r="AA194" s="608"/>
      <c r="AB194" s="608"/>
      <c r="AC194" s="608"/>
      <c r="AD194" s="608"/>
      <c r="AE194" s="608"/>
      <c r="AF194" s="608"/>
      <c r="AG194" s="608"/>
      <c r="AH194" s="608"/>
      <c r="AI194" s="608"/>
      <c r="AJ194" s="608"/>
      <c r="AK194" s="608"/>
      <c r="AL194" s="608"/>
      <c r="AM194" s="608"/>
      <c r="AN194" s="608"/>
      <c r="AO194" s="608"/>
      <c r="AP194" s="608"/>
      <c r="AQ194" s="608"/>
      <c r="AR194" s="608"/>
      <c r="AS194" s="608"/>
      <c r="AT194" s="608"/>
      <c r="AU194" s="608"/>
      <c r="AV194" s="608"/>
      <c r="AW194" s="608"/>
      <c r="AX194" s="608"/>
      <c r="AY194" s="608"/>
      <c r="AZ194" s="608"/>
      <c r="BA194" s="608"/>
      <c r="BB194" s="608"/>
    </row>
    <row r="195" spans="1:54" x14ac:dyDescent="0.25">
      <c r="A195" s="608"/>
      <c r="B195" s="608"/>
      <c r="C195" s="608"/>
      <c r="D195" s="608"/>
      <c r="E195" s="608"/>
      <c r="F195" s="608"/>
      <c r="G195" s="608"/>
      <c r="H195" s="608"/>
      <c r="I195" s="608"/>
      <c r="J195" s="608"/>
      <c r="K195" s="608"/>
      <c r="L195" s="608"/>
      <c r="M195" s="635"/>
      <c r="N195" s="636"/>
      <c r="O195" s="608"/>
      <c r="P195" s="608"/>
      <c r="Q195" s="608"/>
      <c r="R195" s="608"/>
      <c r="S195" s="608"/>
      <c r="T195" s="608"/>
      <c r="U195" s="608"/>
      <c r="V195" s="608"/>
      <c r="W195" s="608"/>
      <c r="X195" s="608"/>
      <c r="Y195" s="608"/>
      <c r="Z195" s="608"/>
      <c r="AA195" s="608"/>
      <c r="AB195" s="608"/>
      <c r="AC195" s="608"/>
      <c r="AD195" s="608"/>
      <c r="AE195" s="608"/>
      <c r="AF195" s="608"/>
      <c r="AG195" s="608"/>
      <c r="AH195" s="608"/>
      <c r="AI195" s="608"/>
      <c r="AJ195" s="608"/>
      <c r="AK195" s="608"/>
      <c r="AL195" s="608"/>
      <c r="AM195" s="608"/>
      <c r="AN195" s="608"/>
      <c r="AO195" s="608"/>
      <c r="AP195" s="608"/>
      <c r="AQ195" s="608"/>
      <c r="AR195" s="608"/>
      <c r="AS195" s="608"/>
      <c r="AT195" s="608"/>
      <c r="AU195" s="608"/>
      <c r="AV195" s="608"/>
      <c r="AW195" s="608"/>
      <c r="AX195" s="608"/>
      <c r="AY195" s="608"/>
      <c r="AZ195" s="608"/>
      <c r="BA195" s="608"/>
      <c r="BB195" s="608"/>
    </row>
  </sheetData>
  <sheetProtection algorithmName="SHA-512" hashValue="bpO5tJx4ER9wP+Gtf4RQyeAkuv3ENm6V12l0xDJDw6G1TQGlrkRzO0V7DbKPoA7w0zqq3i4cQJtL1BcbtpbIWA==" saltValue="Nct/e7nK2Ml8AsIHjtuQFw==" spinCount="100000" sheet="1" objects="1" scenarios="1"/>
  <mergeCells count="243">
    <mergeCell ref="A1:C2"/>
    <mergeCell ref="D1:D2"/>
    <mergeCell ref="G1:L2"/>
    <mergeCell ref="A3:L3"/>
    <mergeCell ref="A4:L4"/>
    <mergeCell ref="A5:L5"/>
    <mergeCell ref="A10:F10"/>
    <mergeCell ref="G10:L10"/>
    <mergeCell ref="A11:F11"/>
    <mergeCell ref="G11:L11"/>
    <mergeCell ref="A12:F12"/>
    <mergeCell ref="G12:L12"/>
    <mergeCell ref="A6:F6"/>
    <mergeCell ref="G6:L6"/>
    <mergeCell ref="A7:F7"/>
    <mergeCell ref="G7:L7"/>
    <mergeCell ref="A9:F9"/>
    <mergeCell ref="G9:L9"/>
    <mergeCell ref="A13:L14"/>
    <mergeCell ref="A15:D15"/>
    <mergeCell ref="G15:H15"/>
    <mergeCell ref="I15:J15"/>
    <mergeCell ref="K15:L15"/>
    <mergeCell ref="A16:F16"/>
    <mergeCell ref="G16:H16"/>
    <mergeCell ref="I16:J16"/>
    <mergeCell ref="K16:L16"/>
    <mergeCell ref="A19:F19"/>
    <mergeCell ref="G19:H19"/>
    <mergeCell ref="I19:J19"/>
    <mergeCell ref="K19:L19"/>
    <mergeCell ref="A20:F20"/>
    <mergeCell ref="G20:H20"/>
    <mergeCell ref="I20:J20"/>
    <mergeCell ref="K20:L20"/>
    <mergeCell ref="A17:F17"/>
    <mergeCell ref="G17:H17"/>
    <mergeCell ref="I17:J17"/>
    <mergeCell ref="K17:L17"/>
    <mergeCell ref="A18:F18"/>
    <mergeCell ref="G18:H18"/>
    <mergeCell ref="I18:J18"/>
    <mergeCell ref="K18:L18"/>
    <mergeCell ref="A21:L21"/>
    <mergeCell ref="A22:D22"/>
    <mergeCell ref="G22:H22"/>
    <mergeCell ref="I22:J22"/>
    <mergeCell ref="K22:L22"/>
    <mergeCell ref="A23:F23"/>
    <mergeCell ref="G23:H23"/>
    <mergeCell ref="I23:J23"/>
    <mergeCell ref="K23:L23"/>
    <mergeCell ref="A26:F26"/>
    <mergeCell ref="G26:H26"/>
    <mergeCell ref="I26:J26"/>
    <mergeCell ref="K26:L26"/>
    <mergeCell ref="A27:F27"/>
    <mergeCell ref="G27:H27"/>
    <mergeCell ref="I27:J27"/>
    <mergeCell ref="K27:L27"/>
    <mergeCell ref="A24:F24"/>
    <mergeCell ref="G24:H24"/>
    <mergeCell ref="I24:J24"/>
    <mergeCell ref="K24:L24"/>
    <mergeCell ref="A25:F25"/>
    <mergeCell ref="G25:H25"/>
    <mergeCell ref="I25:J25"/>
    <mergeCell ref="K25:L25"/>
    <mergeCell ref="A28:L28"/>
    <mergeCell ref="A29:D29"/>
    <mergeCell ref="G29:H29"/>
    <mergeCell ref="I29:J29"/>
    <mergeCell ref="K29:L29"/>
    <mergeCell ref="A30:F30"/>
    <mergeCell ref="G30:H30"/>
    <mergeCell ref="I30:J30"/>
    <mergeCell ref="K30:L30"/>
    <mergeCell ref="A33:F33"/>
    <mergeCell ref="G33:H33"/>
    <mergeCell ref="I33:J33"/>
    <mergeCell ref="K33:L33"/>
    <mergeCell ref="A34:F34"/>
    <mergeCell ref="G34:H34"/>
    <mergeCell ref="I34:J34"/>
    <mergeCell ref="K34:L34"/>
    <mergeCell ref="A31:F31"/>
    <mergeCell ref="G31:H31"/>
    <mergeCell ref="I31:J31"/>
    <mergeCell ref="K31:L31"/>
    <mergeCell ref="A32:F32"/>
    <mergeCell ref="G32:H32"/>
    <mergeCell ref="I32:J32"/>
    <mergeCell ref="K32:L32"/>
    <mergeCell ref="A38:F38"/>
    <mergeCell ref="G38:H38"/>
    <mergeCell ref="I38:J38"/>
    <mergeCell ref="K38:L38"/>
    <mergeCell ref="A39:F39"/>
    <mergeCell ref="G39:H39"/>
    <mergeCell ref="I39:J39"/>
    <mergeCell ref="K39:L39"/>
    <mergeCell ref="A35:L35"/>
    <mergeCell ref="A36:D36"/>
    <mergeCell ref="G36:H36"/>
    <mergeCell ref="I36:J36"/>
    <mergeCell ref="K36:L36"/>
    <mergeCell ref="A37:F37"/>
    <mergeCell ref="G37:H37"/>
    <mergeCell ref="I37:J37"/>
    <mergeCell ref="K37:L37"/>
    <mergeCell ref="A42:L42"/>
    <mergeCell ref="G43:H43"/>
    <mergeCell ref="I43:J43"/>
    <mergeCell ref="K43:L43"/>
    <mergeCell ref="A44:F44"/>
    <mergeCell ref="G44:H44"/>
    <mergeCell ref="I44:J44"/>
    <mergeCell ref="K44:L44"/>
    <mergeCell ref="A40:F40"/>
    <mergeCell ref="G40:H40"/>
    <mergeCell ref="I40:J40"/>
    <mergeCell ref="K40:L40"/>
    <mergeCell ref="A41:F41"/>
    <mergeCell ref="G41:H41"/>
    <mergeCell ref="I41:J41"/>
    <mergeCell ref="K41:L41"/>
    <mergeCell ref="A47:F47"/>
    <mergeCell ref="G47:H47"/>
    <mergeCell ref="I47:J47"/>
    <mergeCell ref="K47:L47"/>
    <mergeCell ref="A48:F48"/>
    <mergeCell ref="G48:H48"/>
    <mergeCell ref="I48:J48"/>
    <mergeCell ref="K48:L48"/>
    <mergeCell ref="A45:F45"/>
    <mergeCell ref="G45:H45"/>
    <mergeCell ref="I45:J45"/>
    <mergeCell ref="K45:L45"/>
    <mergeCell ref="A46:F46"/>
    <mergeCell ref="G46:H46"/>
    <mergeCell ref="I46:J46"/>
    <mergeCell ref="K46:L46"/>
    <mergeCell ref="A49:L49"/>
    <mergeCell ref="A50:D50"/>
    <mergeCell ref="G50:H50"/>
    <mergeCell ref="I50:J50"/>
    <mergeCell ref="K50:L50"/>
    <mergeCell ref="A51:F51"/>
    <mergeCell ref="G51:H51"/>
    <mergeCell ref="I51:J51"/>
    <mergeCell ref="K51:L51"/>
    <mergeCell ref="A54:F54"/>
    <mergeCell ref="G54:H54"/>
    <mergeCell ref="I54:J54"/>
    <mergeCell ref="K54:L54"/>
    <mergeCell ref="A55:F55"/>
    <mergeCell ref="G55:H55"/>
    <mergeCell ref="I55:J55"/>
    <mergeCell ref="K55:L55"/>
    <mergeCell ref="A52:F52"/>
    <mergeCell ref="G52:H52"/>
    <mergeCell ref="I52:J52"/>
    <mergeCell ref="K52:L52"/>
    <mergeCell ref="A53:F53"/>
    <mergeCell ref="G53:H53"/>
    <mergeCell ref="I53:J53"/>
    <mergeCell ref="K53:L53"/>
    <mergeCell ref="A56:L56"/>
    <mergeCell ref="A57:D57"/>
    <mergeCell ref="G57:H57"/>
    <mergeCell ref="I57:J57"/>
    <mergeCell ref="K57:L57"/>
    <mergeCell ref="A58:F58"/>
    <mergeCell ref="G58:H58"/>
    <mergeCell ref="I58:J58"/>
    <mergeCell ref="K58:L58"/>
    <mergeCell ref="A61:F61"/>
    <mergeCell ref="G61:H61"/>
    <mergeCell ref="I61:J61"/>
    <mergeCell ref="K61:L61"/>
    <mergeCell ref="A62:F62"/>
    <mergeCell ref="G62:H62"/>
    <mergeCell ref="I62:J62"/>
    <mergeCell ref="K62:L62"/>
    <mergeCell ref="A59:F59"/>
    <mergeCell ref="G59:H59"/>
    <mergeCell ref="I59:J59"/>
    <mergeCell ref="K59:L59"/>
    <mergeCell ref="A60:F60"/>
    <mergeCell ref="G60:H60"/>
    <mergeCell ref="I60:J60"/>
    <mergeCell ref="K60:L60"/>
    <mergeCell ref="A63:L63"/>
    <mergeCell ref="A64:D64"/>
    <mergeCell ref="G64:H64"/>
    <mergeCell ref="I64:J64"/>
    <mergeCell ref="K64:L64"/>
    <mergeCell ref="A65:F65"/>
    <mergeCell ref="G65:H65"/>
    <mergeCell ref="I65:J65"/>
    <mergeCell ref="K65:L65"/>
    <mergeCell ref="A68:F68"/>
    <mergeCell ref="G68:H68"/>
    <mergeCell ref="I68:J68"/>
    <mergeCell ref="K68:L68"/>
    <mergeCell ref="A69:F69"/>
    <mergeCell ref="G69:H69"/>
    <mergeCell ref="I69:J69"/>
    <mergeCell ref="K69:L69"/>
    <mergeCell ref="A66:F66"/>
    <mergeCell ref="G66:H66"/>
    <mergeCell ref="I66:J66"/>
    <mergeCell ref="K66:L66"/>
    <mergeCell ref="A67:F67"/>
    <mergeCell ref="G67:H67"/>
    <mergeCell ref="I67:J67"/>
    <mergeCell ref="K67:L67"/>
    <mergeCell ref="A73:F73"/>
    <mergeCell ref="G73:H73"/>
    <mergeCell ref="I73:J73"/>
    <mergeCell ref="K73:L73"/>
    <mergeCell ref="A74:F74"/>
    <mergeCell ref="G74:H74"/>
    <mergeCell ref="I74:J74"/>
    <mergeCell ref="K74:L74"/>
    <mergeCell ref="A70:L70"/>
    <mergeCell ref="A71:D71"/>
    <mergeCell ref="G71:H71"/>
    <mergeCell ref="I71:J71"/>
    <mergeCell ref="K71:L71"/>
    <mergeCell ref="A72:F72"/>
    <mergeCell ref="G72:H72"/>
    <mergeCell ref="I72:J72"/>
    <mergeCell ref="K72:L72"/>
    <mergeCell ref="A77:L77"/>
    <mergeCell ref="A75:F75"/>
    <mergeCell ref="G75:H75"/>
    <mergeCell ref="I75:J75"/>
    <mergeCell ref="K75:L75"/>
    <mergeCell ref="A76:F76"/>
    <mergeCell ref="G76:H76"/>
    <mergeCell ref="I76:J76"/>
    <mergeCell ref="K76:L76"/>
  </mergeCells>
  <conditionalFormatting sqref="M15">
    <cfRule type="expression" dxfId="267" priority="23" stopIfTrue="1">
      <formula>$K$15&gt;0</formula>
    </cfRule>
  </conditionalFormatting>
  <conditionalFormatting sqref="M29">
    <cfRule type="expression" dxfId="266" priority="21" stopIfTrue="1">
      <formula>$K$29&gt;0</formula>
    </cfRule>
  </conditionalFormatting>
  <conditionalFormatting sqref="M7:M8">
    <cfRule type="expression" dxfId="265" priority="147">
      <formula>COUNTIF($G$7,"S")</formula>
    </cfRule>
    <cfRule type="expression" dxfId="264" priority="148">
      <formula>COUNTIF($G$7,"A")</formula>
    </cfRule>
    <cfRule type="expression" dxfId="263" priority="165">
      <formula>COUNTIF($G$7,"N")</formula>
    </cfRule>
    <cfRule type="expression" dxfId="262" priority="166">
      <formula>COUNTIF($G$7, "Y")</formula>
    </cfRule>
  </conditionalFormatting>
  <conditionalFormatting sqref="G19:H19">
    <cfRule type="expression" dxfId="261" priority="33">
      <formula>$G$18&gt;ROUND($G$17,1)</formula>
    </cfRule>
    <cfRule type="containsText" dxfId="260" priority="156" operator="containsText" text="NA">
      <formula>NOT(ISERROR(SEARCH("NA",G19)))</formula>
    </cfRule>
    <cfRule type="expression" dxfId="259" priority="162">
      <formula>$G$18&lt;=ROUND($N$17,1)</formula>
    </cfRule>
  </conditionalFormatting>
  <conditionalFormatting sqref="I19:J19">
    <cfRule type="containsText" dxfId="258" priority="152" operator="containsText" text="NA">
      <formula>NOT(ISERROR(SEARCH("NA",I19)))</formula>
    </cfRule>
    <cfRule type="expression" dxfId="257" priority="160">
      <formula>$I$19&gt;=14.5%</formula>
    </cfRule>
    <cfRule type="expression" dxfId="256" priority="161">
      <formula>$I$18&gt;ROUND($I$17,1)</formula>
    </cfRule>
  </conditionalFormatting>
  <conditionalFormatting sqref="G33:H33">
    <cfRule type="expression" dxfId="255" priority="31">
      <formula>$G$32&gt;ROUND($G$31,1)</formula>
    </cfRule>
    <cfRule type="containsText" dxfId="254" priority="154" operator="containsText" text="NA">
      <formula>NOT(ISERROR(SEARCH("NA",G33)))</formula>
    </cfRule>
    <cfRule type="expression" dxfId="253" priority="159">
      <formula>$G$32&lt;=$N$31</formula>
    </cfRule>
  </conditionalFormatting>
  <conditionalFormatting sqref="I33:J33">
    <cfRule type="containsText" dxfId="252" priority="151" operator="containsText" text="NA">
      <formula>NOT(ISERROR(SEARCH("NA",I33)))</formula>
    </cfRule>
    <cfRule type="expression" dxfId="251" priority="157">
      <formula>$I$33&gt;=14.5%</formula>
    </cfRule>
    <cfRule type="expression" dxfId="250" priority="158">
      <formula>$I$32&gt;ROUND($I$31,1)</formula>
    </cfRule>
  </conditionalFormatting>
  <conditionalFormatting sqref="K19:L19">
    <cfRule type="expression" dxfId="249" priority="155">
      <formula>$K$18&gt;ROUND($K$17,1)</formula>
    </cfRule>
  </conditionalFormatting>
  <conditionalFormatting sqref="K33:L33">
    <cfRule type="expression" dxfId="248" priority="153">
      <formula>$K$32&gt;ROUND($K$31,1)</formula>
    </cfRule>
  </conditionalFormatting>
  <conditionalFormatting sqref="M57">
    <cfRule type="expression" dxfId="247" priority="17" stopIfTrue="1">
      <formula>AND($K$57&gt;0,$G$57&gt;0)</formula>
    </cfRule>
  </conditionalFormatting>
  <conditionalFormatting sqref="G61:H61">
    <cfRule type="expression" dxfId="246" priority="27">
      <formula>$G$60&gt;ROUND($G$59,1)</formula>
    </cfRule>
    <cfRule type="containsText" dxfId="245" priority="142" operator="containsText" text="NA">
      <formula>NOT(ISERROR(SEARCH("NA",G61)))</formula>
    </cfRule>
    <cfRule type="expression" dxfId="244" priority="145">
      <formula>$G$60&lt;=$N$59</formula>
    </cfRule>
  </conditionalFormatting>
  <conditionalFormatting sqref="I61:J61">
    <cfRule type="containsText" dxfId="243" priority="140" operator="containsText" text="NA">
      <formula>NOT(ISERROR(SEARCH("NA",I61)))</formula>
    </cfRule>
    <cfRule type="expression" dxfId="242" priority="143">
      <formula>$I$61&gt;=14.5%</formula>
    </cfRule>
    <cfRule type="expression" dxfId="241" priority="144">
      <formula>$I$60&gt;ROUND($I$59,1)</formula>
    </cfRule>
  </conditionalFormatting>
  <conditionalFormatting sqref="K61:L61">
    <cfRule type="expression" dxfId="240" priority="141">
      <formula>$K$60&gt;ROUND($K$59,1)</formula>
    </cfRule>
  </conditionalFormatting>
  <conditionalFormatting sqref="M64">
    <cfRule type="expression" dxfId="239" priority="16" stopIfTrue="1">
      <formula>AND($K$64&gt;0,$G$64&gt;0)</formula>
    </cfRule>
  </conditionalFormatting>
  <conditionalFormatting sqref="G68:H68">
    <cfRule type="expression" dxfId="238" priority="26">
      <formula>$G$67&gt;ROUND($G$66,1)</formula>
    </cfRule>
    <cfRule type="containsText" dxfId="237" priority="135" operator="containsText" text="NA">
      <formula>NOT(ISERROR(SEARCH("NA",G68)))</formula>
    </cfRule>
    <cfRule type="expression" dxfId="236" priority="138">
      <formula>$G$67&lt;=$N$66</formula>
    </cfRule>
  </conditionalFormatting>
  <conditionalFormatting sqref="I68:J68">
    <cfRule type="containsText" dxfId="235" priority="133" operator="containsText" text="NA">
      <formula>NOT(ISERROR(SEARCH("NA",I68)))</formula>
    </cfRule>
    <cfRule type="expression" dxfId="234" priority="136">
      <formula>$I$68&gt;=14.5%</formula>
    </cfRule>
    <cfRule type="expression" dxfId="233" priority="137">
      <formula>$I$67&gt;ROUND($I$66,1)</formula>
    </cfRule>
  </conditionalFormatting>
  <conditionalFormatting sqref="K68:L68">
    <cfRule type="expression" dxfId="232" priority="134">
      <formula>$K$67&gt;ROUND($K$66,1)</formula>
    </cfRule>
  </conditionalFormatting>
  <conditionalFormatting sqref="I20">
    <cfRule type="expression" dxfId="231" priority="130">
      <formula>$I$20="5410.13"</formula>
    </cfRule>
    <cfRule type="expression" dxfId="230" priority="131">
      <formula>$I$20="5410.15"</formula>
    </cfRule>
    <cfRule type="expression" dxfId="229" priority="132">
      <formula>$I$20="5410.17"</formula>
    </cfRule>
  </conditionalFormatting>
  <conditionalFormatting sqref="M22">
    <cfRule type="expression" dxfId="228" priority="22" stopIfTrue="1">
      <formula>$K$22&gt;0</formula>
    </cfRule>
  </conditionalFormatting>
  <conditionalFormatting sqref="G26:H26">
    <cfRule type="expression" dxfId="227" priority="32">
      <formula>$G$25&gt;ROUND($G$24,1)</formula>
    </cfRule>
    <cfRule type="containsText" dxfId="226" priority="110" operator="containsText" text="NA">
      <formula>NOT(ISERROR(SEARCH("NA",G26)))</formula>
    </cfRule>
    <cfRule type="expression" dxfId="225" priority="113">
      <formula>$G$25&lt;=$N$24</formula>
    </cfRule>
  </conditionalFormatting>
  <conditionalFormatting sqref="I26:J26">
    <cfRule type="containsText" dxfId="224" priority="108" operator="containsText" text="NA">
      <formula>NOT(ISERROR(SEARCH("NA",I26)))</formula>
    </cfRule>
    <cfRule type="expression" dxfId="223" priority="111">
      <formula>$I$26&gt;=14.5%</formula>
    </cfRule>
    <cfRule type="expression" dxfId="222" priority="112">
      <formula>$I$25&gt;ROUND($I$24,1)</formula>
    </cfRule>
  </conditionalFormatting>
  <conditionalFormatting sqref="K26:L26">
    <cfRule type="expression" dxfId="221" priority="109">
      <formula>$K$25&gt;ROUND($K$24,1)</formula>
    </cfRule>
  </conditionalFormatting>
  <conditionalFormatting sqref="I27">
    <cfRule type="expression" dxfId="220" priority="105">
      <formula>$I$27="5410.13"</formula>
    </cfRule>
    <cfRule type="expression" dxfId="219" priority="106">
      <formula>$I$27="5410.15"</formula>
    </cfRule>
    <cfRule type="expression" dxfId="218" priority="107">
      <formula>$I$27="5410.17"</formula>
    </cfRule>
  </conditionalFormatting>
  <conditionalFormatting sqref="I34">
    <cfRule type="expression" dxfId="217" priority="127">
      <formula>$I$34="5410.14"</formula>
    </cfRule>
    <cfRule type="expression" dxfId="216" priority="128">
      <formula>$I$34="5410.16"</formula>
    </cfRule>
    <cfRule type="expression" dxfId="215" priority="129">
      <formula>$I$34="5410.18"</formula>
    </cfRule>
  </conditionalFormatting>
  <conditionalFormatting sqref="M36">
    <cfRule type="expression" dxfId="214" priority="20" stopIfTrue="1">
      <formula>$K$36&gt;0</formula>
    </cfRule>
  </conditionalFormatting>
  <conditionalFormatting sqref="G40:H40">
    <cfRule type="expression" dxfId="213" priority="30">
      <formula>$G$39&gt;ROUND($G$38,1)</formula>
    </cfRule>
    <cfRule type="containsText" dxfId="212" priority="100" operator="containsText" text="NA">
      <formula>NOT(ISERROR(SEARCH("NA",G40)))</formula>
    </cfRule>
    <cfRule type="expression" dxfId="211" priority="103">
      <formula>$G$39&lt;=$N$38</formula>
    </cfRule>
  </conditionalFormatting>
  <conditionalFormatting sqref="I40:J40">
    <cfRule type="containsText" dxfId="210" priority="98" operator="containsText" text="NA">
      <formula>NOT(ISERROR(SEARCH("NA",I40)))</formula>
    </cfRule>
    <cfRule type="expression" dxfId="209" priority="101">
      <formula>$I$40&gt;=14.5%</formula>
    </cfRule>
    <cfRule type="expression" dxfId="208" priority="102">
      <formula>$I$39&gt;ROUND($I$38,1)</formula>
    </cfRule>
  </conditionalFormatting>
  <conditionalFormatting sqref="K40:L40">
    <cfRule type="expression" dxfId="207" priority="99">
      <formula>$K$39&gt;ROUND($K$38,1)</formula>
    </cfRule>
  </conditionalFormatting>
  <conditionalFormatting sqref="I41">
    <cfRule type="expression" dxfId="206" priority="95">
      <formula>$I$41="5410.14"</formula>
    </cfRule>
    <cfRule type="expression" dxfId="205" priority="96">
      <formula>$I$41="5410.16"</formula>
    </cfRule>
    <cfRule type="expression" dxfId="204" priority="97">
      <formula>$I$41="5410.18"</formula>
    </cfRule>
  </conditionalFormatting>
  <conditionalFormatting sqref="M43">
    <cfRule type="expression" dxfId="203" priority="18" stopIfTrue="1">
      <formula>$K$43&gt;0</formula>
    </cfRule>
  </conditionalFormatting>
  <conditionalFormatting sqref="G47:H47">
    <cfRule type="expression" dxfId="202" priority="29">
      <formula>$G$46&gt;ROUND($G$45,1)</formula>
    </cfRule>
    <cfRule type="containsText" dxfId="201" priority="90" operator="containsText" text="NA">
      <formula>NOT(ISERROR(SEARCH("NA",G47)))</formula>
    </cfRule>
    <cfRule type="expression" dxfId="200" priority="93">
      <formula>$G$46&lt;=$N$45</formula>
    </cfRule>
  </conditionalFormatting>
  <conditionalFormatting sqref="I47:J47">
    <cfRule type="containsText" dxfId="199" priority="88" operator="containsText" text="NA">
      <formula>NOT(ISERROR(SEARCH("NA",I47)))</formula>
    </cfRule>
    <cfRule type="expression" dxfId="198" priority="91">
      <formula>$I$47&gt;=14.5%</formula>
    </cfRule>
    <cfRule type="expression" dxfId="197" priority="92">
      <formula>$I$46&gt;ROUND($I$45,1)</formula>
    </cfRule>
  </conditionalFormatting>
  <conditionalFormatting sqref="K47:L47">
    <cfRule type="expression" dxfId="196" priority="89">
      <formula>$K$46&gt;ROUND($K$45,1)</formula>
    </cfRule>
  </conditionalFormatting>
  <conditionalFormatting sqref="I48">
    <cfRule type="expression" dxfId="195" priority="85">
      <formula>$I$48="5410.14"</formula>
    </cfRule>
    <cfRule type="expression" dxfId="194" priority="86">
      <formula>$I$48="5410.16"</formula>
    </cfRule>
    <cfRule type="expression" dxfId="193" priority="87">
      <formula>$I$48="5410.18"</formula>
    </cfRule>
  </conditionalFormatting>
  <conditionalFormatting sqref="M50">
    <cfRule type="expression" dxfId="192" priority="19" stopIfTrue="1">
      <formula>$K$50&gt;0</formula>
    </cfRule>
  </conditionalFormatting>
  <conditionalFormatting sqref="G54:H54">
    <cfRule type="expression" dxfId="191" priority="28">
      <formula>$G$53&gt;ROUND($G$52,1)</formula>
    </cfRule>
    <cfRule type="containsText" dxfId="190" priority="80" operator="containsText" text="NA">
      <formula>NOT(ISERROR(SEARCH("NA",G54)))</formula>
    </cfRule>
    <cfRule type="expression" dxfId="189" priority="83">
      <formula>$G$53&lt;=$N$52</formula>
    </cfRule>
  </conditionalFormatting>
  <conditionalFormatting sqref="I54:J54">
    <cfRule type="containsText" dxfId="188" priority="78" operator="containsText" text="NA">
      <formula>NOT(ISERROR(SEARCH("NA",I54)))</formula>
    </cfRule>
    <cfRule type="expression" dxfId="187" priority="81">
      <formula>$I$54&gt;=14.5%</formula>
    </cfRule>
    <cfRule type="expression" dxfId="186" priority="82">
      <formula>$I$53&gt;ROUND($I$52,1)</formula>
    </cfRule>
  </conditionalFormatting>
  <conditionalFormatting sqref="K54:L54">
    <cfRule type="expression" dxfId="185" priority="79">
      <formula>$K$53&gt;ROUND($K$52,1)</formula>
    </cfRule>
  </conditionalFormatting>
  <conditionalFormatting sqref="I55">
    <cfRule type="expression" dxfId="184" priority="75">
      <formula>$I$55="5410.14"</formula>
    </cfRule>
    <cfRule type="expression" dxfId="183" priority="76">
      <formula>$I$55="5410.16"</formula>
    </cfRule>
    <cfRule type="expression" dxfId="182" priority="77">
      <formula>$I$55="5410.18"</formula>
    </cfRule>
  </conditionalFormatting>
  <conditionalFormatting sqref="M71">
    <cfRule type="expression" dxfId="181" priority="15" stopIfTrue="1">
      <formula>AND($K$71&gt;0,$G$71&gt;0)</formula>
    </cfRule>
  </conditionalFormatting>
  <conditionalFormatting sqref="G75:H75">
    <cfRule type="expression" dxfId="180" priority="25">
      <formula>$G$74&gt;ROUND($G$73,1)</formula>
    </cfRule>
    <cfRule type="containsText" dxfId="179" priority="70" operator="containsText" text="NA">
      <formula>NOT(ISERROR(SEARCH("NA",G75)))</formula>
    </cfRule>
    <cfRule type="expression" dxfId="178" priority="73">
      <formula>$G$74&lt;=$N$73</formula>
    </cfRule>
  </conditionalFormatting>
  <conditionalFormatting sqref="I75:J75">
    <cfRule type="containsText" dxfId="177" priority="68" operator="containsText" text="NA">
      <formula>NOT(ISERROR(SEARCH("NA",I75)))</formula>
    </cfRule>
    <cfRule type="expression" dxfId="176" priority="71">
      <formula>$I$75&gt;=14.5%</formula>
    </cfRule>
    <cfRule type="expression" dxfId="175" priority="72">
      <formula>$I$74&gt;ROUND($I$73,1)</formula>
    </cfRule>
  </conditionalFormatting>
  <conditionalFormatting sqref="K75:L75">
    <cfRule type="expression" dxfId="174" priority="69">
      <formula>$K$74&gt;ROUND($K$73,1)</formula>
    </cfRule>
  </conditionalFormatting>
  <conditionalFormatting sqref="I62">
    <cfRule type="expression" dxfId="173" priority="121">
      <formula>$I$62="5410.13"</formula>
    </cfRule>
    <cfRule type="expression" dxfId="172" priority="122">
      <formula>$I$62="5410.14"</formula>
    </cfRule>
    <cfRule type="expression" dxfId="171" priority="123">
      <formula>$I$62="5410.15"</formula>
    </cfRule>
    <cfRule type="expression" dxfId="170" priority="124">
      <formula>$I$62="5410.16"</formula>
    </cfRule>
    <cfRule type="expression" dxfId="169" priority="125">
      <formula>$I$62="5410.17"</formula>
    </cfRule>
    <cfRule type="expression" dxfId="168" priority="126">
      <formula>$I$62="5410.18"</formula>
    </cfRule>
  </conditionalFormatting>
  <conditionalFormatting sqref="I69">
    <cfRule type="expression" dxfId="167" priority="115">
      <formula>$I$69="5410.13"</formula>
    </cfRule>
    <cfRule type="expression" dxfId="166" priority="116">
      <formula>$I$69="5410.14"</formula>
    </cfRule>
    <cfRule type="expression" dxfId="165" priority="117">
      <formula>$I$69="5410.15"</formula>
    </cfRule>
    <cfRule type="expression" dxfId="164" priority="118">
      <formula>$I$69="5410.16"</formula>
    </cfRule>
    <cfRule type="expression" dxfId="163" priority="119">
      <formula>$I$69="5410.17"</formula>
    </cfRule>
    <cfRule type="expression" dxfId="162" priority="120">
      <formula>$I$69="5410.18"</formula>
    </cfRule>
  </conditionalFormatting>
  <conditionalFormatting sqref="I76">
    <cfRule type="expression" dxfId="161" priority="62">
      <formula>$I$76="5410.13"</formula>
    </cfRule>
    <cfRule type="expression" dxfId="160" priority="63">
      <formula>$I$76="5410.14"</formula>
    </cfRule>
    <cfRule type="expression" dxfId="159" priority="64">
      <formula>$I$76="5410.15"</formula>
    </cfRule>
    <cfRule type="expression" dxfId="158" priority="65">
      <formula>$I$76="5410.16"</formula>
    </cfRule>
    <cfRule type="expression" dxfId="157" priority="66">
      <formula>$I$76="5410.17"</formula>
    </cfRule>
    <cfRule type="expression" dxfId="156" priority="67">
      <formula>$I$76="5410.18"</formula>
    </cfRule>
  </conditionalFormatting>
  <conditionalFormatting sqref="I20:J20">
    <cfRule type="expression" dxfId="155" priority="61">
      <formula>$I$19&lt;14.5%</formula>
    </cfRule>
  </conditionalFormatting>
  <conditionalFormatting sqref="I27:J27">
    <cfRule type="expression" dxfId="154" priority="60">
      <formula>$I$26&lt;14.5%</formula>
    </cfRule>
  </conditionalFormatting>
  <conditionalFormatting sqref="I34:J34">
    <cfRule type="expression" dxfId="153" priority="59">
      <formula>$I$33&lt;14.5%</formula>
    </cfRule>
  </conditionalFormatting>
  <conditionalFormatting sqref="I41:J41">
    <cfRule type="expression" dxfId="152" priority="58">
      <formula>$I$40&lt;14.5%</formula>
    </cfRule>
  </conditionalFormatting>
  <conditionalFormatting sqref="I48:J48">
    <cfRule type="expression" dxfId="151" priority="57">
      <formula>$I$47&lt;14.5%</formula>
    </cfRule>
  </conditionalFormatting>
  <conditionalFormatting sqref="I55:J55">
    <cfRule type="expression" dxfId="150" priority="56">
      <formula>$I$54&lt;14.5%</formula>
    </cfRule>
  </conditionalFormatting>
  <conditionalFormatting sqref="I62:J62">
    <cfRule type="expression" dxfId="149" priority="55">
      <formula>$I$61&lt;14.5%</formula>
    </cfRule>
  </conditionalFormatting>
  <conditionalFormatting sqref="I69:J69">
    <cfRule type="expression" dxfId="148" priority="54">
      <formula>$I$68&lt;14.5%</formula>
    </cfRule>
  </conditionalFormatting>
  <conditionalFormatting sqref="I76:J76">
    <cfRule type="expression" dxfId="147" priority="53">
      <formula>$I$75&lt;14.5%</formula>
    </cfRule>
  </conditionalFormatting>
  <conditionalFormatting sqref="G17:H17">
    <cfRule type="expression" dxfId="146" priority="52">
      <formula>COUNTIF($K$15,"")</formula>
    </cfRule>
  </conditionalFormatting>
  <conditionalFormatting sqref="I17:J17">
    <cfRule type="expression" dxfId="145" priority="51">
      <formula>COUNTIF($K$15,"")</formula>
    </cfRule>
  </conditionalFormatting>
  <conditionalFormatting sqref="K17:L17">
    <cfRule type="expression" dxfId="144" priority="50">
      <formula>COUNTIF($K$15,"")</formula>
    </cfRule>
  </conditionalFormatting>
  <conditionalFormatting sqref="G18:H18">
    <cfRule type="expression" dxfId="143" priority="49">
      <formula>COUNTIF($K$15,"")</formula>
    </cfRule>
  </conditionalFormatting>
  <conditionalFormatting sqref="I18:J18">
    <cfRule type="expression" dxfId="142" priority="48">
      <formula>COUNTIF($K$15,"")</formula>
    </cfRule>
  </conditionalFormatting>
  <conditionalFormatting sqref="K18:L18">
    <cfRule type="expression" dxfId="141" priority="47">
      <formula>COUNTIF($K$15,"")</formula>
    </cfRule>
  </conditionalFormatting>
  <conditionalFormatting sqref="G24:H24">
    <cfRule type="expression" dxfId="140" priority="46">
      <formula>COUNTIF($K$22,"")</formula>
    </cfRule>
  </conditionalFormatting>
  <conditionalFormatting sqref="G25:H25">
    <cfRule type="expression" dxfId="139" priority="45">
      <formula>COUNTIF($K$22,"")</formula>
    </cfRule>
  </conditionalFormatting>
  <conditionalFormatting sqref="I24:J24">
    <cfRule type="expression" dxfId="138" priority="44">
      <formula>COUNTIF($K$22,"")</formula>
    </cfRule>
  </conditionalFormatting>
  <conditionalFormatting sqref="I25:J25">
    <cfRule type="expression" dxfId="137" priority="43">
      <formula>COUNTIF($K$22,"")</formula>
    </cfRule>
  </conditionalFormatting>
  <conditionalFormatting sqref="K24:L24">
    <cfRule type="expression" dxfId="136" priority="42">
      <formula>COUNTIF($K$22,"")</formula>
    </cfRule>
  </conditionalFormatting>
  <conditionalFormatting sqref="K25:L25">
    <cfRule type="expression" dxfId="135" priority="41">
      <formula>COUNTIF($K$22,"")</formula>
    </cfRule>
  </conditionalFormatting>
  <conditionalFormatting sqref="G31:L32">
    <cfRule type="expression" dxfId="134" priority="40">
      <formula>COUNTIF($K$29,"")</formula>
    </cfRule>
  </conditionalFormatting>
  <conditionalFormatting sqref="G38:L39">
    <cfRule type="expression" dxfId="133" priority="39">
      <formula>COUNTIF($K$36,"")</formula>
    </cfRule>
  </conditionalFormatting>
  <conditionalFormatting sqref="G45:L46">
    <cfRule type="expression" dxfId="132" priority="38">
      <formula>COUNTIF($K$43,"")</formula>
    </cfRule>
  </conditionalFormatting>
  <conditionalFormatting sqref="G52:L53">
    <cfRule type="expression" dxfId="131" priority="37">
      <formula>COUNTIF($K$50,"")</formula>
    </cfRule>
  </conditionalFormatting>
  <conditionalFormatting sqref="G59:L60">
    <cfRule type="expression" dxfId="130" priority="36">
      <formula>COUNTIF($K$57,"")</formula>
    </cfRule>
  </conditionalFormatting>
  <conditionalFormatting sqref="G66:L67">
    <cfRule type="expression" dxfId="129" priority="35">
      <formula>COUNTIF($K$64,"")</formula>
    </cfRule>
  </conditionalFormatting>
  <conditionalFormatting sqref="G73:L74">
    <cfRule type="expression" dxfId="128" priority="34">
      <formula>COUNTIF($K$71,"")</formula>
    </cfRule>
  </conditionalFormatting>
  <conditionalFormatting sqref="G20:H20">
    <cfRule type="expression" dxfId="127" priority="169">
      <formula>$G$18&gt;$N$17</formula>
    </cfRule>
    <cfRule type="expression" dxfId="126" priority="170">
      <formula>$G$20="5410.11"</formula>
    </cfRule>
  </conditionalFormatting>
  <conditionalFormatting sqref="G27:H27">
    <cfRule type="expression" dxfId="125" priority="171">
      <formula>$G$25&gt;$N$24</formula>
    </cfRule>
    <cfRule type="expression" dxfId="124" priority="172">
      <formula>$G$27="5410.11"</formula>
    </cfRule>
  </conditionalFormatting>
  <conditionalFormatting sqref="G34:H34">
    <cfRule type="expression" dxfId="123" priority="173">
      <formula>$G$32&gt;$N$31</formula>
    </cfRule>
    <cfRule type="expression" dxfId="122" priority="174">
      <formula>$G$34="5410.12"</formula>
    </cfRule>
  </conditionalFormatting>
  <conditionalFormatting sqref="G41:H41">
    <cfRule type="expression" dxfId="121" priority="175">
      <formula>$G$39&gt;$N$38</formula>
    </cfRule>
    <cfRule type="expression" dxfId="120" priority="176">
      <formula>$G$41="5410.12"</formula>
    </cfRule>
  </conditionalFormatting>
  <conditionalFormatting sqref="G48:H48">
    <cfRule type="expression" dxfId="119" priority="177">
      <formula>$G$46&gt;$N$45</formula>
    </cfRule>
    <cfRule type="expression" dxfId="118" priority="178">
      <formula>$G$48="5410.12"</formula>
    </cfRule>
  </conditionalFormatting>
  <conditionalFormatting sqref="G55:H55">
    <cfRule type="expression" dxfId="117" priority="179">
      <formula>$G$53&gt;$N$52</formula>
    </cfRule>
    <cfRule type="expression" dxfId="116" priority="180">
      <formula>$G$55="5410.12"</formula>
    </cfRule>
  </conditionalFormatting>
  <conditionalFormatting sqref="G62:H62">
    <cfRule type="expression" dxfId="115" priority="181">
      <formula>$G$60&gt;$N$59</formula>
    </cfRule>
    <cfRule type="expression" dxfId="114" priority="182">
      <formula>$G$62="5410.11"</formula>
    </cfRule>
    <cfRule type="expression" dxfId="113" priority="183">
      <formula>$G$62="5410.12"</formula>
    </cfRule>
  </conditionalFormatting>
  <conditionalFormatting sqref="G69:H69">
    <cfRule type="expression" dxfId="112" priority="184">
      <formula>$G$67&gt;$N$66</formula>
    </cfRule>
    <cfRule type="expression" dxfId="111" priority="185">
      <formula>$G$69="5410.12"</formula>
    </cfRule>
    <cfRule type="expression" dxfId="110" priority="186">
      <formula>$G$69="5410.11"</formula>
    </cfRule>
  </conditionalFormatting>
  <conditionalFormatting sqref="G76:H76">
    <cfRule type="expression" dxfId="109" priority="187">
      <formula>$G$74&gt;$N$73</formula>
    </cfRule>
    <cfRule type="expression" dxfId="108" priority="188">
      <formula>$G$76="5410.12"</formula>
    </cfRule>
    <cfRule type="expression" dxfId="107" priority="189">
      <formula>$G$76="5410.11"</formula>
    </cfRule>
  </conditionalFormatting>
  <conditionalFormatting sqref="M6">
    <cfRule type="expression" dxfId="106" priority="24">
      <formula>$G$6&gt;DATE(1999,12,31)</formula>
    </cfRule>
  </conditionalFormatting>
  <conditionalFormatting sqref="M15 M18">
    <cfRule type="expression" dxfId="105" priority="168" stopIfTrue="1">
      <formula>$F$15="na"</formula>
    </cfRule>
  </conditionalFormatting>
  <conditionalFormatting sqref="M22 M25">
    <cfRule type="expression" dxfId="104" priority="114" stopIfTrue="1">
      <formula>$F$22="na"</formula>
    </cfRule>
  </conditionalFormatting>
  <conditionalFormatting sqref="M29 M32">
    <cfRule type="expression" dxfId="103" priority="167" stopIfTrue="1">
      <formula>$F$29="na"</formula>
    </cfRule>
  </conditionalFormatting>
  <conditionalFormatting sqref="M36 M39">
    <cfRule type="expression" dxfId="102" priority="104" stopIfTrue="1">
      <formula>$F$36="na"</formula>
    </cfRule>
  </conditionalFormatting>
  <conditionalFormatting sqref="M50 M53">
    <cfRule type="expression" dxfId="101" priority="84" stopIfTrue="1">
      <formula>$F$50="na"</formula>
    </cfRule>
  </conditionalFormatting>
  <conditionalFormatting sqref="M43 M46">
    <cfRule type="expression" dxfId="100" priority="94" stopIfTrue="1">
      <formula>$F$43="na"</formula>
    </cfRule>
  </conditionalFormatting>
  <conditionalFormatting sqref="M57 M60">
    <cfRule type="expression" dxfId="99" priority="146" stopIfTrue="1">
      <formula>$F$57="na"</formula>
    </cfRule>
  </conditionalFormatting>
  <conditionalFormatting sqref="M64 M67">
    <cfRule type="expression" dxfId="98" priority="139" stopIfTrue="1">
      <formula>$F$64="na"</formula>
    </cfRule>
  </conditionalFormatting>
  <conditionalFormatting sqref="M71 M74">
    <cfRule type="expression" dxfId="97" priority="74" stopIfTrue="1">
      <formula>$F$71="na"</formula>
    </cfRule>
  </conditionalFormatting>
  <conditionalFormatting sqref="K15:L15">
    <cfRule type="expression" dxfId="96" priority="14" stopIfTrue="1">
      <formula>$F$15="na"</formula>
    </cfRule>
  </conditionalFormatting>
  <conditionalFormatting sqref="K22:L22">
    <cfRule type="expression" dxfId="95" priority="13" stopIfTrue="1">
      <formula>$F$22="na"</formula>
    </cfRule>
  </conditionalFormatting>
  <conditionalFormatting sqref="K29:L29">
    <cfRule type="expression" dxfId="94" priority="12" stopIfTrue="1">
      <formula>$F$29="na"</formula>
    </cfRule>
  </conditionalFormatting>
  <conditionalFormatting sqref="K36:L36">
    <cfRule type="expression" dxfId="93" priority="11" stopIfTrue="1">
      <formula>$F$36="na"</formula>
    </cfRule>
  </conditionalFormatting>
  <conditionalFormatting sqref="K43:L43">
    <cfRule type="expression" dxfId="92" priority="10" stopIfTrue="1">
      <formula>$F$43="na"</formula>
    </cfRule>
  </conditionalFormatting>
  <conditionalFormatting sqref="K50:L50">
    <cfRule type="expression" dxfId="91" priority="9" stopIfTrue="1">
      <formula>$F$50="na"</formula>
    </cfRule>
  </conditionalFormatting>
  <conditionalFormatting sqref="K57:L57">
    <cfRule type="expression" dxfId="90" priority="8" stopIfTrue="1">
      <formula>$F$57="na"</formula>
    </cfRule>
  </conditionalFormatting>
  <conditionalFormatting sqref="G57:H57">
    <cfRule type="expression" dxfId="89" priority="7" stopIfTrue="1">
      <formula>$F$57="na"</formula>
    </cfRule>
  </conditionalFormatting>
  <conditionalFormatting sqref="K64:L64">
    <cfRule type="expression" dxfId="88" priority="6" stopIfTrue="1">
      <formula>$F$64="na"</formula>
    </cfRule>
  </conditionalFormatting>
  <conditionalFormatting sqref="G64:H64">
    <cfRule type="expression" dxfId="87" priority="5" stopIfTrue="1">
      <formula>$F$64="na"</formula>
    </cfRule>
  </conditionalFormatting>
  <conditionalFormatting sqref="K71:L71">
    <cfRule type="expression" dxfId="86" priority="4" stopIfTrue="1">
      <formula>$F$71="na"</formula>
    </cfRule>
  </conditionalFormatting>
  <conditionalFormatting sqref="G71:H71">
    <cfRule type="expression" dxfId="85" priority="3" stopIfTrue="1">
      <formula>$F$71="na"</formula>
    </cfRule>
  </conditionalFormatting>
  <conditionalFormatting sqref="M9">
    <cfRule type="expression" dxfId="84" priority="1" stopIfTrue="1">
      <formula>$G$9&gt;0</formula>
    </cfRule>
  </conditionalFormatting>
  <conditionalFormatting sqref="M10:M12">
    <cfRule type="expression" dxfId="83" priority="2" stopIfTrue="1">
      <formula>$G$10&gt;0</formula>
    </cfRule>
  </conditionalFormatting>
  <conditionalFormatting sqref="M18">
    <cfRule type="expression" dxfId="82" priority="190">
      <formula>ROUND($K$18,1)&gt;ROUND($K$17,1)</formula>
    </cfRule>
    <cfRule type="expression" dxfId="81" priority="191">
      <formula>ROUND($I$18,1)&gt;ROUND($I$17,1)</formula>
    </cfRule>
    <cfRule type="expression" dxfId="80" priority="192">
      <formula>ROUND($G$18,1)&gt;ROUND($G$17,1)</formula>
    </cfRule>
    <cfRule type="expression" dxfId="79" priority="193">
      <formula>AND($G$11="T3 IF IN ECA ELSE T2",I18&gt;0,K18&gt;0)</formula>
    </cfRule>
    <cfRule type="expression" dxfId="78" priority="194">
      <formula>AND($G$11="T2",I18&gt;0)</formula>
    </cfRule>
    <cfRule type="expression" dxfId="77" priority="195">
      <formula>AND($G$11="T1",G18&gt;0)</formula>
    </cfRule>
  </conditionalFormatting>
  <conditionalFormatting sqref="I17:L18 I31:L32 I59:L60 I66:L67 I24:L25 I38:L39 I45:L46 I52:L53 I73:L74">
    <cfRule type="expression" dxfId="76" priority="196">
      <formula>COUNTIF($G$11,"T1")</formula>
    </cfRule>
  </conditionalFormatting>
  <conditionalFormatting sqref="G17:H18 K17:L18 G31:H32 K31:L32 K59:L60 K66:L67 K24:L25 K38:L39 K45:L46 K52:L53 K73:L74 G59:H60 G66:H67 G24:H25 G45:H46 G52:H53 G73:H74">
    <cfRule type="expression" dxfId="75" priority="197">
      <formula>COUNTIF($G$11,"T2")</formula>
    </cfRule>
  </conditionalFormatting>
  <conditionalFormatting sqref="G17:H18 G31:H32 G59:H60 G66:H67 G24:H25 G45:H46 G52:H53 G73:H74">
    <cfRule type="expression" dxfId="74" priority="198">
      <formula>COUNTIF($G$11,"T3 IF IN ECA ELSE T2")</formula>
    </cfRule>
  </conditionalFormatting>
  <conditionalFormatting sqref="G38:H39">
    <cfRule type="expression" dxfId="73" priority="199">
      <formula>COUNTIF($G$11,"T3 IF IN ECA ELSE T2")</formula>
    </cfRule>
    <cfRule type="expression" dxfId="72" priority="200">
      <formula>COUNTIF($G$11,"T2")</formula>
    </cfRule>
  </conditionalFormatting>
  <conditionalFormatting sqref="M25">
    <cfRule type="expression" dxfId="71" priority="201">
      <formula>ROUND($K$25,1)&gt;ROUND($K$24,1)</formula>
    </cfRule>
    <cfRule type="expression" dxfId="70" priority="202">
      <formula>ROUND($I$25,1)&gt;ROUND($I$24,1)</formula>
    </cfRule>
    <cfRule type="expression" dxfId="69" priority="203">
      <formula>ROUND($G$25,1)&gt;ROUND($G$24,1)</formula>
    </cfRule>
    <cfRule type="expression" dxfId="68" priority="204">
      <formula>AND($G$11="T3 IF IN ECA ELSE T2",I25&gt;0,K25&gt;0)</formula>
    </cfRule>
    <cfRule type="expression" dxfId="67" priority="205">
      <formula>AND($G$11="T2",I25&gt;0)</formula>
    </cfRule>
    <cfRule type="expression" dxfId="66" priority="206">
      <formula>AND($G$11="T1",G25&gt;0)</formula>
    </cfRule>
  </conditionalFormatting>
  <conditionalFormatting sqref="M32">
    <cfRule type="expression" dxfId="65" priority="207">
      <formula>ROUND($K$32,1)&gt;ROUND($K$31,1)</formula>
    </cfRule>
    <cfRule type="expression" dxfId="64" priority="208">
      <formula>ROUND($I$32,1)&gt;ROUND($I$31,1)</formula>
    </cfRule>
    <cfRule type="expression" dxfId="63" priority="209">
      <formula>ROUND($G$32,1)&gt;ROUND($G$31,1)</formula>
    </cfRule>
    <cfRule type="expression" dxfId="62" priority="210">
      <formula>AND($G$11="T3 IF IN ECA ELSE T2",I32&gt;0,K32&gt;0)</formula>
    </cfRule>
    <cfRule type="expression" dxfId="61" priority="211">
      <formula>AND($G$11="T2",I32&gt;0)</formula>
    </cfRule>
    <cfRule type="expression" dxfId="60" priority="212">
      <formula>AND($G$11="T1",G32&gt;0)</formula>
    </cfRule>
  </conditionalFormatting>
  <conditionalFormatting sqref="M39">
    <cfRule type="expression" dxfId="59" priority="213">
      <formula>ROUND($K$39,1)&gt;ROUND($K$38,1)</formula>
    </cfRule>
    <cfRule type="expression" dxfId="58" priority="214">
      <formula>ROUND($I$39,1)&gt;ROUND($I$38,1)</formula>
    </cfRule>
    <cfRule type="expression" dxfId="57" priority="215">
      <formula>ROUND($G$39,1)&gt;ROUND($G$38,1)</formula>
    </cfRule>
    <cfRule type="expression" dxfId="56" priority="216">
      <formula>AND($G$11="T3 IF IN ECA ELSE T2",I39&gt;0,K39&gt;0)</formula>
    </cfRule>
    <cfRule type="expression" dxfId="55" priority="217">
      <formula>AND($G$11="T2",I39&gt;0)</formula>
    </cfRule>
    <cfRule type="expression" dxfId="54" priority="218">
      <formula>AND($G$11="T1",G39&gt;0)</formula>
    </cfRule>
  </conditionalFormatting>
  <conditionalFormatting sqref="M46">
    <cfRule type="expression" dxfId="53" priority="219">
      <formula>ROUND($K$46,1)&gt;ROUND($K$45,1)</formula>
    </cfRule>
    <cfRule type="expression" dxfId="52" priority="220">
      <formula>ROUND($I$46,1)&gt;ROUND($I$45,1)</formula>
    </cfRule>
    <cfRule type="expression" dxfId="51" priority="221">
      <formula>ROUND($G$46,1)&gt;ROUND($G$45,1)</formula>
    </cfRule>
    <cfRule type="expression" dxfId="50" priority="222">
      <formula>AND($G$11="T3 IF IN ECA ELSE T2",I46&gt;0,K46&gt;0)</formula>
    </cfRule>
    <cfRule type="expression" dxfId="49" priority="223">
      <formula>AND($G$11="T2",I46&gt;0)</formula>
    </cfRule>
    <cfRule type="expression" dxfId="48" priority="224">
      <formula>AND($G$11="T1",G46&gt;0)</formula>
    </cfRule>
  </conditionalFormatting>
  <conditionalFormatting sqref="M53">
    <cfRule type="expression" dxfId="47" priority="225">
      <formula>ROUND($K$53,1)&gt;ROUND($K$52,1)</formula>
    </cfRule>
    <cfRule type="expression" dxfId="46" priority="226">
      <formula>ROUND($I$53,1)&gt;ROUND($I$52,1)</formula>
    </cfRule>
    <cfRule type="expression" dxfId="45" priority="227">
      <formula>ROUND($G$53,1)&gt;ROUND($G$52,1)</formula>
    </cfRule>
    <cfRule type="expression" dxfId="44" priority="228">
      <formula>AND($G$11="T3 IF IN ECA ELSE T2",I53&gt;0,K53&gt;0)</formula>
    </cfRule>
    <cfRule type="expression" dxfId="43" priority="229">
      <formula>AND($G$11="T2",I53&gt;0)</formula>
    </cfRule>
    <cfRule type="expression" dxfId="42" priority="230">
      <formula>AND($G$11="T1",G53&gt;0)</formula>
    </cfRule>
  </conditionalFormatting>
  <conditionalFormatting sqref="M60">
    <cfRule type="expression" dxfId="41" priority="231">
      <formula>ROUND($K$60,1)&gt;ROUND($K$59,1)</formula>
    </cfRule>
    <cfRule type="expression" dxfId="40" priority="232">
      <formula>ROUND($I$60,1)&gt;ROUND($I$59,1)</formula>
    </cfRule>
    <cfRule type="expression" dxfId="39" priority="233">
      <formula>ROUND($G$60,1)&gt;ROUND($G$59,1)</formula>
    </cfRule>
    <cfRule type="expression" dxfId="38" priority="234">
      <formula>AND($G$11="T3 IF IN ECA ELSE T2",I60&gt;0,K60&gt;0)</formula>
    </cfRule>
    <cfRule type="expression" dxfId="37" priority="235">
      <formula>AND($G$11="T2",I60&gt;0)</formula>
    </cfRule>
    <cfRule type="expression" dxfId="36" priority="236">
      <formula>AND($G$11="T1",G60&gt;0)</formula>
    </cfRule>
  </conditionalFormatting>
  <conditionalFormatting sqref="M67">
    <cfRule type="expression" dxfId="35" priority="237">
      <formula>ROUND($K$67,1)&gt;ROUND($K$66,1)</formula>
    </cfRule>
    <cfRule type="expression" dxfId="34" priority="238">
      <formula>ROUND($I$67,1)&gt;ROUND($I$66,1)</formula>
    </cfRule>
    <cfRule type="expression" dxfId="33" priority="239">
      <formula>ROUND($G$67,1)&gt;ROUND($G$66,1)</formula>
    </cfRule>
    <cfRule type="expression" dxfId="32" priority="240">
      <formula>AND($G$11="T3 IF IN ECA ELSE T2",I67&gt;0,K67&gt;0)</formula>
    </cfRule>
    <cfRule type="expression" dxfId="31" priority="241">
      <formula>AND($G$11="T2",I67&gt;0)</formula>
    </cfRule>
    <cfRule type="expression" dxfId="30" priority="242">
      <formula>AND($G$11="T1",G67&gt;0)</formula>
    </cfRule>
  </conditionalFormatting>
  <conditionalFormatting sqref="M74">
    <cfRule type="expression" dxfId="29" priority="243">
      <formula>ROUND($K$74,1)&gt;ROUND($K$73,1)</formula>
    </cfRule>
    <cfRule type="expression" dxfId="28" priority="244">
      <formula>ROUND($I$74,1)&gt;ROUND($I$73,1)</formula>
    </cfRule>
    <cfRule type="expression" dxfId="27" priority="245">
      <formula>ROUND($G$74,1)&gt;ROUND($G$73,1)</formula>
    </cfRule>
    <cfRule type="expression" dxfId="26" priority="246">
      <formula>AND($G$11="T3 IF IN ECA ELSE T2",I74&gt;0,K74&gt;0)</formula>
    </cfRule>
    <cfRule type="expression" dxfId="25" priority="247">
      <formula>AND($G$11="T2",I74&gt;0)</formula>
    </cfRule>
    <cfRule type="expression" dxfId="24" priority="248">
      <formula>AND($G$11="T1",G74&gt;0)</formula>
    </cfRule>
  </conditionalFormatting>
  <conditionalFormatting sqref="G7:L7">
    <cfRule type="expression" dxfId="23" priority="149">
      <formula>$G$7="S"</formula>
    </cfRule>
    <cfRule type="expression" dxfId="22" priority="150">
      <formula>$G$7="A"</formula>
    </cfRule>
    <cfRule type="expression" dxfId="21" priority="163">
      <formula>$G$7="N"</formula>
    </cfRule>
    <cfRule type="expression" dxfId="20" priority="164">
      <formula>$G$7="Y"</formula>
    </cfRule>
  </conditionalFormatting>
  <dataValidations count="9">
    <dataValidation type="list" allowBlank="1" showInputMessage="1" showErrorMessage="1" promptTitle="ELECTRICITY GENERATION" prompt="Use drop-down to select as appropriate" sqref="G10:L10" xr:uid="{A3485C6E-FBAC-4C50-B10F-8CB3A6AEADA5}">
      <formula1>$AD$12:$AD$16</formula1>
    </dataValidation>
    <dataValidation type="list" allowBlank="1" showInputMessage="1" showErrorMessage="1" promptTitle="PROPULSION TYPE" prompt="Use drop-down to select as approproiate" sqref="G9:L9" xr:uid="{E26B7D12-F74B-451F-BBDC-8A5DDCF9756C}">
      <formula1>$AC$12:$AC$16</formula1>
    </dataValidation>
    <dataValidation type="list" allowBlank="1" showInputMessage="1" showErrorMessage="1" promptTitle="MAIN/AUXILIARY" prompt="Select Appropriate Engine Type" sqref="G57:H57 G71:H71 G64:H64" xr:uid="{7695CA7C-50A2-4222-937E-9128E4850DF2}">
      <formula1>$AC$9:$AC$11</formula1>
    </dataValidation>
    <dataValidation type="date" allowBlank="1" showInputMessage="1" showErrorMessage="1" errorTitle="DATE ERROR" error="Enter a valid date on/after 01/01/2000" promptTitle="Date Format" prompt="DD/MM/YYYY" sqref="G6:L6" xr:uid="{7724B034-A45B-484C-9D55-6E766743EDBC}">
      <formula1>36526</formula1>
      <formula2>55153</formula2>
    </dataValidation>
    <dataValidation type="textLength" operator="equal" allowBlank="1" showDropDown="1" showInputMessage="1" showErrorMessage="1" errorTitle="Check entered value" error="Enter Y or N" prompt="Enter Y or N" sqref="G7:L8" xr:uid="{B4F7B03C-1D3C-4DFC-B201-B191B39C05D5}">
      <formula1>1</formula1>
    </dataValidation>
    <dataValidation allowBlank="1" showInputMessage="1" showErrorMessage="1" promptTitle="Main Engine" prompt="Please input main engine value only." sqref="K15:L15 K22:L22" xr:uid="{B2B18765-1454-4BE4-A5B8-D3230A500D1D}"/>
    <dataValidation allowBlank="1" showInputMessage="1" showErrorMessage="1" promptTitle="Auxiliary Engine" prompt="Please input auxiliary engine value only." sqref="K43:L43 K29:L29 K36:L36" xr:uid="{F9E3B258-ADA0-463B-BD7E-5220EAA97BF8}"/>
    <dataValidation allowBlank="1" showInputMessage="1" showErrorMessage="1" promptTitle="Auxiliary engine" prompt="Please input auxiliary engine value only." sqref="K50:L50" xr:uid="{A6468AB5-ACFF-4BC1-A6F8-0A97676D1B8D}"/>
    <dataValidation allowBlank="1" showInputMessage="1" showErrorMessage="1" promptTitle="Main/Auxiliary/Other Engine" prompt="Please input appropriate value as per engine type selected." sqref="K64:L64 K57:L57 K71:L71" xr:uid="{6029DD56-A347-492F-BD88-CE5DC465F23A}"/>
  </dataValidations>
  <pageMargins left="0.70866141732283472" right="0.70866141732283472" top="0.74803149606299213" bottom="0.74803149606299213" header="0.31496062992125984" footer="0.31496062992125984"/>
  <pageSetup paperSize="9" scale="56" fitToWidth="0" fitToHeight="0" orientation="portrait" r:id="rId1"/>
  <headerFooter alignWithMargins="0">
    <oddFooter>&amp;LCKL OSS / VERSION 2023 / 1.0&amp;R&amp;P of &amp;N</oddFooter>
  </headerFooter>
  <rowBreaks count="1" manualBreakCount="1">
    <brk id="5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15"/>
  <sheetViews>
    <sheetView zoomScale="90" zoomScaleNormal="90" zoomScaleSheetLayoutView="90" workbookViewId="0">
      <pane ySplit="1" topLeftCell="A2" activePane="bottomLeft" state="frozen"/>
      <selection pane="bottomLeft" activeCell="F2" sqref="F2"/>
    </sheetView>
  </sheetViews>
  <sheetFormatPr defaultColWidth="9.140625" defaultRowHeight="15" x14ac:dyDescent="0.25"/>
  <cols>
    <col min="1" max="1" width="5.85546875" style="533" customWidth="1"/>
    <col min="2" max="2" width="25.42578125" style="533" customWidth="1"/>
    <col min="3" max="3" width="33.5703125" style="533" customWidth="1"/>
    <col min="4" max="4" width="21.5703125" style="533" bestFit="1" customWidth="1"/>
    <col min="5" max="5" width="14.7109375" style="533" customWidth="1"/>
    <col min="6" max="6" width="18" style="575" customWidth="1"/>
    <col min="7" max="7" width="9.140625" style="575"/>
    <col min="8" max="16384" width="9.140625" style="576"/>
  </cols>
  <sheetData>
    <row r="1" spans="1:7" s="533" customFormat="1" ht="18.75" customHeight="1" x14ac:dyDescent="0.25">
      <c r="A1" s="816" t="s">
        <v>823</v>
      </c>
      <c r="B1" s="817"/>
      <c r="C1" s="817"/>
      <c r="D1" s="817"/>
      <c r="E1" s="818"/>
      <c r="F1" s="532"/>
      <c r="G1" s="532"/>
    </row>
    <row r="2" spans="1:7" s="533" customFormat="1" ht="9.9499999999999993" customHeight="1" x14ac:dyDescent="0.25">
      <c r="F2" s="532"/>
      <c r="G2" s="532"/>
    </row>
    <row r="3" spans="1:7" s="533" customFormat="1" ht="15.75" x14ac:dyDescent="0.25">
      <c r="A3" s="534" t="s">
        <v>824</v>
      </c>
      <c r="D3" s="819" t="str">
        <f>'Checklist - Basic Ship Supply'!A1</f>
        <v xml:space="preserve">GA Code: </v>
      </c>
      <c r="E3" s="819"/>
      <c r="F3" s="532"/>
      <c r="G3" s="532"/>
    </row>
    <row r="4" spans="1:7" s="533" customFormat="1" x14ac:dyDescent="0.25">
      <c r="A4" s="533" t="s">
        <v>825</v>
      </c>
      <c r="D4" s="819" t="str">
        <f>'Checklist - Basic Ship Supply'!C1</f>
        <v xml:space="preserve">Ship name:   </v>
      </c>
      <c r="E4" s="819"/>
      <c r="F4" s="532"/>
      <c r="G4" s="532"/>
    </row>
    <row r="5" spans="1:7" s="533" customFormat="1" x14ac:dyDescent="0.25">
      <c r="A5" s="535" t="s">
        <v>826</v>
      </c>
      <c r="D5" s="819" t="str">
        <f>'Checklist - Basic Ship Supply'!T1</f>
        <v xml:space="preserve">Date of Ship Survey:  </v>
      </c>
      <c r="E5" s="819"/>
      <c r="F5" s="532"/>
      <c r="G5" s="532"/>
    </row>
    <row r="6" spans="1:7" s="533" customFormat="1" ht="9.9499999999999993" customHeight="1" x14ac:dyDescent="0.25">
      <c r="A6" s="535"/>
      <c r="F6" s="532"/>
      <c r="G6" s="532"/>
    </row>
    <row r="7" spans="1:7" s="533" customFormat="1" x14ac:dyDescent="0.25">
      <c r="A7" s="536" t="s">
        <v>827</v>
      </c>
      <c r="F7" s="532"/>
      <c r="G7" s="532"/>
    </row>
    <row r="8" spans="1:7" s="533" customFormat="1" ht="52.5" customHeight="1" thickBot="1" x14ac:dyDescent="0.3">
      <c r="A8" s="814" t="s">
        <v>828</v>
      </c>
      <c r="B8" s="815"/>
      <c r="C8" s="815"/>
      <c r="D8" s="815"/>
      <c r="E8" s="815"/>
      <c r="F8" s="532"/>
      <c r="G8" s="532"/>
    </row>
    <row r="9" spans="1:7" s="533" customFormat="1" ht="15.75" thickBot="1" x14ac:dyDescent="0.3">
      <c r="A9" s="537" t="s">
        <v>829</v>
      </c>
      <c r="B9" s="537" t="s">
        <v>830</v>
      </c>
      <c r="C9" s="538" t="s">
        <v>831</v>
      </c>
      <c r="D9" s="538" t="s">
        <v>832</v>
      </c>
      <c r="E9" s="539" t="s">
        <v>833</v>
      </c>
      <c r="F9" s="532"/>
      <c r="G9" s="532"/>
    </row>
    <row r="10" spans="1:7" s="533" customFormat="1" ht="15.75" hidden="1" thickBot="1" x14ac:dyDescent="0.3">
      <c r="A10" s="540"/>
      <c r="B10" s="541"/>
      <c r="C10" s="542"/>
      <c r="D10" s="542"/>
      <c r="E10" s="543"/>
      <c r="F10" s="532"/>
      <c r="G10" s="532"/>
    </row>
    <row r="11" spans="1:7" s="549" customFormat="1" ht="45" x14ac:dyDescent="0.25">
      <c r="A11" s="544"/>
      <c r="B11" s="545" t="s">
        <v>834</v>
      </c>
      <c r="C11" s="546" t="s">
        <v>835</v>
      </c>
      <c r="D11" s="546" t="s">
        <v>836</v>
      </c>
      <c r="E11" s="547" t="s">
        <v>837</v>
      </c>
      <c r="F11" s="548"/>
      <c r="G11" s="548"/>
    </row>
    <row r="12" spans="1:7" s="549" customFormat="1" ht="60" x14ac:dyDescent="0.25">
      <c r="A12" s="550"/>
      <c r="B12" s="551" t="s">
        <v>838</v>
      </c>
      <c r="C12" s="552" t="s">
        <v>839</v>
      </c>
      <c r="D12" s="552" t="s">
        <v>836</v>
      </c>
      <c r="E12" s="553" t="s">
        <v>840</v>
      </c>
      <c r="F12" s="548"/>
      <c r="G12" s="548"/>
    </row>
    <row r="13" spans="1:7" s="549" customFormat="1" ht="60" x14ac:dyDescent="0.25">
      <c r="A13" s="550" t="s">
        <v>635</v>
      </c>
      <c r="B13" s="551" t="s">
        <v>841</v>
      </c>
      <c r="C13" s="552" t="s">
        <v>842</v>
      </c>
      <c r="D13" s="552" t="s">
        <v>836</v>
      </c>
      <c r="E13" s="553" t="s">
        <v>843</v>
      </c>
      <c r="F13" s="548"/>
      <c r="G13" s="548"/>
    </row>
    <row r="14" spans="1:7" s="549" customFormat="1" ht="60" x14ac:dyDescent="0.25">
      <c r="A14" s="550"/>
      <c r="B14" s="551" t="s">
        <v>844</v>
      </c>
      <c r="C14" s="552" t="s">
        <v>845</v>
      </c>
      <c r="D14" s="552" t="s">
        <v>846</v>
      </c>
      <c r="E14" s="553" t="s">
        <v>837</v>
      </c>
      <c r="F14" s="548"/>
      <c r="G14" s="548"/>
    </row>
    <row r="15" spans="1:7" s="549" customFormat="1" ht="60" x14ac:dyDescent="0.25">
      <c r="A15" s="550"/>
      <c r="B15" s="551" t="s">
        <v>847</v>
      </c>
      <c r="C15" s="552" t="s">
        <v>848</v>
      </c>
      <c r="D15" s="552" t="s">
        <v>836</v>
      </c>
      <c r="E15" s="553" t="s">
        <v>849</v>
      </c>
      <c r="F15" s="548"/>
      <c r="G15" s="548"/>
    </row>
    <row r="16" spans="1:7" s="549" customFormat="1" ht="105" x14ac:dyDescent="0.25">
      <c r="A16" s="550"/>
      <c r="B16" s="551" t="s">
        <v>850</v>
      </c>
      <c r="C16" s="552" t="s">
        <v>851</v>
      </c>
      <c r="D16" s="552" t="s">
        <v>836</v>
      </c>
      <c r="E16" s="553" t="s">
        <v>852</v>
      </c>
      <c r="F16" s="548"/>
      <c r="G16" s="548"/>
    </row>
    <row r="17" spans="1:7" s="549" customFormat="1" ht="60" x14ac:dyDescent="0.25">
      <c r="A17" s="550"/>
      <c r="B17" s="551" t="s">
        <v>853</v>
      </c>
      <c r="C17" s="552" t="s">
        <v>854</v>
      </c>
      <c r="D17" s="552" t="s">
        <v>836</v>
      </c>
      <c r="E17" s="553" t="s">
        <v>837</v>
      </c>
      <c r="F17" s="548"/>
      <c r="G17" s="548"/>
    </row>
    <row r="18" spans="1:7" s="549" customFormat="1" ht="75" x14ac:dyDescent="0.25">
      <c r="A18" s="550"/>
      <c r="B18" s="551" t="s">
        <v>855</v>
      </c>
      <c r="C18" s="552" t="s">
        <v>856</v>
      </c>
      <c r="D18" s="552" t="s">
        <v>846</v>
      </c>
      <c r="E18" s="553" t="s">
        <v>857</v>
      </c>
      <c r="F18" s="548"/>
      <c r="G18" s="548"/>
    </row>
    <row r="19" spans="1:7" s="549" customFormat="1" ht="90" x14ac:dyDescent="0.25">
      <c r="A19" s="550"/>
      <c r="B19" s="551" t="s">
        <v>858</v>
      </c>
      <c r="C19" s="552" t="s">
        <v>859</v>
      </c>
      <c r="D19" s="552" t="s">
        <v>836</v>
      </c>
      <c r="E19" s="553" t="s">
        <v>860</v>
      </c>
      <c r="F19" s="548"/>
      <c r="G19" s="548"/>
    </row>
    <row r="20" spans="1:7" s="549" customFormat="1" ht="45" x14ac:dyDescent="0.25">
      <c r="A20" s="550"/>
      <c r="B20" s="551" t="s">
        <v>861</v>
      </c>
      <c r="C20" s="552" t="s">
        <v>862</v>
      </c>
      <c r="D20" s="552" t="s">
        <v>846</v>
      </c>
      <c r="E20" s="553" t="s">
        <v>863</v>
      </c>
      <c r="F20" s="548"/>
      <c r="G20" s="548"/>
    </row>
    <row r="21" spans="1:7" s="549" customFormat="1" ht="45.75" thickBot="1" x14ac:dyDescent="0.3">
      <c r="A21" s="554"/>
      <c r="B21" s="555" t="s">
        <v>864</v>
      </c>
      <c r="C21" s="556" t="s">
        <v>865</v>
      </c>
      <c r="D21" s="556" t="s">
        <v>836</v>
      </c>
      <c r="E21" s="557" t="s">
        <v>866</v>
      </c>
      <c r="F21" s="548"/>
      <c r="G21" s="548"/>
    </row>
    <row r="22" spans="1:7" s="533" customFormat="1" x14ac:dyDescent="0.25">
      <c r="B22" s="558"/>
      <c r="C22" s="558"/>
      <c r="D22" s="558"/>
      <c r="E22" s="558"/>
      <c r="F22" s="532"/>
      <c r="G22" s="532"/>
    </row>
    <row r="23" spans="1:7" s="533" customFormat="1" ht="9.9499999999999993" customHeight="1" x14ac:dyDescent="0.25">
      <c r="F23" s="532"/>
      <c r="G23" s="532"/>
    </row>
    <row r="24" spans="1:7" s="533" customFormat="1" x14ac:dyDescent="0.25">
      <c r="A24" s="559" t="s">
        <v>867</v>
      </c>
      <c r="C24" s="558"/>
      <c r="D24" s="558"/>
      <c r="E24" s="558"/>
      <c r="F24" s="532"/>
      <c r="G24" s="532"/>
    </row>
    <row r="25" spans="1:7" s="533" customFormat="1" ht="63" customHeight="1" thickBot="1" x14ac:dyDescent="0.3">
      <c r="A25" s="814" t="s">
        <v>868</v>
      </c>
      <c r="B25" s="815"/>
      <c r="C25" s="815"/>
      <c r="D25" s="815"/>
      <c r="E25" s="815"/>
      <c r="F25" s="532"/>
      <c r="G25" s="532"/>
    </row>
    <row r="26" spans="1:7" s="533" customFormat="1" ht="15.75" thickBot="1" x14ac:dyDescent="0.3">
      <c r="A26" s="560" t="s">
        <v>829</v>
      </c>
      <c r="B26" s="561" t="s">
        <v>830</v>
      </c>
      <c r="C26" s="562" t="s">
        <v>831</v>
      </c>
      <c r="D26" s="562" t="s">
        <v>832</v>
      </c>
      <c r="E26" s="563" t="s">
        <v>833</v>
      </c>
      <c r="F26" s="532"/>
      <c r="G26" s="532"/>
    </row>
    <row r="27" spans="1:7" s="533" customFormat="1" ht="15.75" hidden="1" thickBot="1" x14ac:dyDescent="0.3">
      <c r="A27" s="564"/>
      <c r="B27" s="565"/>
      <c r="C27" s="566"/>
      <c r="D27" s="566"/>
      <c r="E27" s="567"/>
      <c r="F27" s="532"/>
      <c r="G27" s="532"/>
    </row>
    <row r="28" spans="1:7" s="533" customFormat="1" ht="45" x14ac:dyDescent="0.25">
      <c r="A28" s="544"/>
      <c r="B28" s="568" t="s">
        <v>869</v>
      </c>
      <c r="C28" s="569" t="s">
        <v>870</v>
      </c>
      <c r="D28" s="569" t="s">
        <v>836</v>
      </c>
      <c r="E28" s="570" t="s">
        <v>871</v>
      </c>
      <c r="F28" s="532"/>
      <c r="G28" s="532"/>
    </row>
    <row r="29" spans="1:7" s="533" customFormat="1" ht="45" x14ac:dyDescent="0.25">
      <c r="A29" s="550"/>
      <c r="B29" s="551" t="s">
        <v>872</v>
      </c>
      <c r="C29" s="552" t="s">
        <v>873</v>
      </c>
      <c r="D29" s="552" t="s">
        <v>846</v>
      </c>
      <c r="E29" s="553" t="s">
        <v>837</v>
      </c>
      <c r="F29" s="532"/>
      <c r="G29" s="532"/>
    </row>
    <row r="30" spans="1:7" s="533" customFormat="1" ht="30" x14ac:dyDescent="0.25">
      <c r="A30" s="550"/>
      <c r="B30" s="551" t="s">
        <v>874</v>
      </c>
      <c r="C30" s="552" t="s">
        <v>875</v>
      </c>
      <c r="D30" s="552" t="s">
        <v>846</v>
      </c>
      <c r="E30" s="553" t="s">
        <v>837</v>
      </c>
      <c r="F30" s="532"/>
      <c r="G30" s="532"/>
    </row>
    <row r="31" spans="1:7" s="533" customFormat="1" ht="30" x14ac:dyDescent="0.25">
      <c r="A31" s="550"/>
      <c r="B31" s="551" t="s">
        <v>876</v>
      </c>
      <c r="C31" s="552" t="s">
        <v>877</v>
      </c>
      <c r="D31" s="552" t="s">
        <v>846</v>
      </c>
      <c r="E31" s="553" t="s">
        <v>837</v>
      </c>
      <c r="F31" s="532"/>
      <c r="G31" s="532"/>
    </row>
    <row r="32" spans="1:7" s="533" customFormat="1" ht="45" x14ac:dyDescent="0.25">
      <c r="A32" s="550"/>
      <c r="B32" s="551" t="s">
        <v>878</v>
      </c>
      <c r="C32" s="552" t="s">
        <v>879</v>
      </c>
      <c r="D32" s="552" t="s">
        <v>846</v>
      </c>
      <c r="E32" s="553" t="s">
        <v>837</v>
      </c>
      <c r="F32" s="532"/>
      <c r="G32" s="532"/>
    </row>
    <row r="33" spans="1:7" s="533" customFormat="1" ht="30" x14ac:dyDescent="0.25">
      <c r="A33" s="550"/>
      <c r="B33" s="551" t="s">
        <v>880</v>
      </c>
      <c r="C33" s="552" t="s">
        <v>881</v>
      </c>
      <c r="D33" s="552" t="s">
        <v>846</v>
      </c>
      <c r="E33" s="553" t="s">
        <v>837</v>
      </c>
      <c r="F33" s="532"/>
      <c r="G33" s="532"/>
    </row>
    <row r="34" spans="1:7" s="533" customFormat="1" ht="30" x14ac:dyDescent="0.25">
      <c r="A34" s="550"/>
      <c r="B34" s="551" t="s">
        <v>882</v>
      </c>
      <c r="C34" s="552" t="s">
        <v>883</v>
      </c>
      <c r="D34" s="552" t="s">
        <v>836</v>
      </c>
      <c r="E34" s="553" t="s">
        <v>837</v>
      </c>
      <c r="F34" s="532"/>
      <c r="G34" s="532"/>
    </row>
    <row r="35" spans="1:7" s="533" customFormat="1" ht="30.75" thickBot="1" x14ac:dyDescent="0.3">
      <c r="A35" s="554"/>
      <c r="B35" s="555" t="s">
        <v>884</v>
      </c>
      <c r="C35" s="556" t="s">
        <v>885</v>
      </c>
      <c r="D35" s="556" t="s">
        <v>846</v>
      </c>
      <c r="E35" s="557" t="s">
        <v>837</v>
      </c>
      <c r="F35" s="532"/>
      <c r="G35" s="532"/>
    </row>
    <row r="36" spans="1:7" s="533" customFormat="1" x14ac:dyDescent="0.25">
      <c r="B36" s="558"/>
      <c r="C36" s="558"/>
      <c r="D36" s="558"/>
      <c r="E36" s="558"/>
      <c r="F36" s="532"/>
      <c r="G36" s="532"/>
    </row>
    <row r="37" spans="1:7" s="533" customFormat="1" x14ac:dyDescent="0.25">
      <c r="A37" s="559" t="s">
        <v>886</v>
      </c>
      <c r="C37" s="558"/>
      <c r="D37" s="558"/>
      <c r="E37" s="558"/>
      <c r="F37" s="532"/>
      <c r="G37" s="532"/>
    </row>
    <row r="38" spans="1:7" s="533" customFormat="1" ht="51" customHeight="1" thickBot="1" x14ac:dyDescent="0.3">
      <c r="A38" s="814" t="s">
        <v>887</v>
      </c>
      <c r="B38" s="815"/>
      <c r="C38" s="815"/>
      <c r="D38" s="815"/>
      <c r="E38" s="815"/>
      <c r="F38" s="532"/>
      <c r="G38" s="532"/>
    </row>
    <row r="39" spans="1:7" s="533" customFormat="1" ht="15.75" thickBot="1" x14ac:dyDescent="0.3">
      <c r="A39" s="560" t="s">
        <v>829</v>
      </c>
      <c r="B39" s="561" t="s">
        <v>830</v>
      </c>
      <c r="C39" s="562" t="s">
        <v>831</v>
      </c>
      <c r="D39" s="562" t="s">
        <v>832</v>
      </c>
      <c r="E39" s="563" t="s">
        <v>833</v>
      </c>
      <c r="F39" s="532"/>
      <c r="G39" s="532"/>
    </row>
    <row r="40" spans="1:7" s="533" customFormat="1" ht="15.75" hidden="1" thickBot="1" x14ac:dyDescent="0.3">
      <c r="A40" s="564"/>
      <c r="B40" s="565"/>
      <c r="C40" s="566"/>
      <c r="D40" s="566"/>
      <c r="E40" s="567"/>
      <c r="F40" s="532"/>
      <c r="G40" s="532"/>
    </row>
    <row r="41" spans="1:7" s="533" customFormat="1" ht="60" x14ac:dyDescent="0.25">
      <c r="A41" s="544"/>
      <c r="B41" s="568" t="s">
        <v>888</v>
      </c>
      <c r="C41" s="569" t="s">
        <v>889</v>
      </c>
      <c r="D41" s="569" t="s">
        <v>836</v>
      </c>
      <c r="E41" s="570" t="s">
        <v>890</v>
      </c>
      <c r="F41" s="532"/>
      <c r="G41" s="532"/>
    </row>
    <row r="42" spans="1:7" s="533" customFormat="1" ht="60" x14ac:dyDescent="0.25">
      <c r="A42" s="550"/>
      <c r="B42" s="551" t="s">
        <v>891</v>
      </c>
      <c r="C42" s="552" t="s">
        <v>892</v>
      </c>
      <c r="D42" s="552" t="s">
        <v>846</v>
      </c>
      <c r="E42" s="553" t="s">
        <v>837</v>
      </c>
      <c r="F42" s="532"/>
      <c r="G42" s="532"/>
    </row>
    <row r="43" spans="1:7" s="533" customFormat="1" ht="45.75" thickBot="1" x14ac:dyDescent="0.3">
      <c r="A43" s="554"/>
      <c r="B43" s="555" t="s">
        <v>893</v>
      </c>
      <c r="C43" s="556" t="s">
        <v>894</v>
      </c>
      <c r="D43" s="556" t="s">
        <v>846</v>
      </c>
      <c r="E43" s="557" t="s">
        <v>837</v>
      </c>
      <c r="F43" s="532"/>
      <c r="G43" s="532"/>
    </row>
    <row r="44" spans="1:7" s="533" customFormat="1" x14ac:dyDescent="0.25">
      <c r="B44" s="558"/>
      <c r="C44" s="558"/>
      <c r="D44" s="558"/>
      <c r="E44" s="558"/>
      <c r="F44" s="532"/>
      <c r="G44" s="532"/>
    </row>
    <row r="45" spans="1:7" s="533" customFormat="1" ht="9.9499999999999993" customHeight="1" x14ac:dyDescent="0.25">
      <c r="F45" s="532"/>
      <c r="G45" s="532"/>
    </row>
    <row r="46" spans="1:7" s="533" customFormat="1" x14ac:dyDescent="0.25">
      <c r="A46" s="559" t="s">
        <v>895</v>
      </c>
      <c r="C46" s="558"/>
      <c r="D46" s="558"/>
      <c r="E46" s="558"/>
      <c r="F46" s="532"/>
      <c r="G46" s="532"/>
    </row>
    <row r="47" spans="1:7" s="533" customFormat="1" ht="48" customHeight="1" thickBot="1" x14ac:dyDescent="0.3">
      <c r="A47" s="814" t="s">
        <v>896</v>
      </c>
      <c r="B47" s="815"/>
      <c r="C47" s="815"/>
      <c r="D47" s="815"/>
      <c r="E47" s="815"/>
      <c r="F47" s="532"/>
      <c r="G47" s="532"/>
    </row>
    <row r="48" spans="1:7" s="533" customFormat="1" ht="15.75" thickBot="1" x14ac:dyDescent="0.3">
      <c r="A48" s="560" t="s">
        <v>829</v>
      </c>
      <c r="B48" s="561" t="s">
        <v>830</v>
      </c>
      <c r="C48" s="562" t="s">
        <v>831</v>
      </c>
      <c r="D48" s="562" t="s">
        <v>832</v>
      </c>
      <c r="E48" s="563" t="s">
        <v>833</v>
      </c>
      <c r="F48" s="532"/>
      <c r="G48" s="532"/>
    </row>
    <row r="49" spans="1:7" s="533" customFormat="1" ht="15.75" hidden="1" thickBot="1" x14ac:dyDescent="0.3">
      <c r="A49" s="564"/>
      <c r="B49" s="565"/>
      <c r="C49" s="566"/>
      <c r="D49" s="566"/>
      <c r="E49" s="567"/>
      <c r="F49" s="532"/>
      <c r="G49" s="532"/>
    </row>
    <row r="50" spans="1:7" s="533" customFormat="1" ht="90" x14ac:dyDescent="0.25">
      <c r="A50" s="544"/>
      <c r="B50" s="568" t="s">
        <v>897</v>
      </c>
      <c r="C50" s="569" t="s">
        <v>898</v>
      </c>
      <c r="D50" s="569" t="s">
        <v>899</v>
      </c>
      <c r="E50" s="570" t="s">
        <v>900</v>
      </c>
      <c r="F50" s="532"/>
      <c r="G50" s="532"/>
    </row>
    <row r="51" spans="1:7" s="533" customFormat="1" ht="75" x14ac:dyDescent="0.25">
      <c r="A51" s="550"/>
      <c r="B51" s="551" t="s">
        <v>901</v>
      </c>
      <c r="C51" s="552" t="s">
        <v>902</v>
      </c>
      <c r="D51" s="552" t="s">
        <v>899</v>
      </c>
      <c r="E51" s="553" t="s">
        <v>903</v>
      </c>
      <c r="F51" s="532"/>
      <c r="G51" s="532"/>
    </row>
    <row r="52" spans="1:7" s="533" customFormat="1" ht="30" x14ac:dyDescent="0.25">
      <c r="A52" s="550"/>
      <c r="B52" s="551" t="s">
        <v>904</v>
      </c>
      <c r="C52" s="552" t="s">
        <v>905</v>
      </c>
      <c r="D52" s="552" t="s">
        <v>899</v>
      </c>
      <c r="E52" s="553" t="s">
        <v>837</v>
      </c>
      <c r="F52" s="532"/>
      <c r="G52" s="532"/>
    </row>
    <row r="53" spans="1:7" s="533" customFormat="1" ht="75.75" thickBot="1" x14ac:dyDescent="0.3">
      <c r="A53" s="554"/>
      <c r="B53" s="555" t="s">
        <v>906</v>
      </c>
      <c r="C53" s="556" t="s">
        <v>907</v>
      </c>
      <c r="D53" s="556" t="s">
        <v>899</v>
      </c>
      <c r="E53" s="557" t="s">
        <v>903</v>
      </c>
      <c r="F53" s="532"/>
      <c r="G53" s="532"/>
    </row>
    <row r="54" spans="1:7" s="533" customFormat="1" ht="9.9499999999999993" customHeight="1" x14ac:dyDescent="0.25">
      <c r="B54" s="558"/>
      <c r="C54" s="558"/>
      <c r="D54" s="558"/>
      <c r="E54" s="558"/>
      <c r="F54" s="532"/>
      <c r="G54" s="532"/>
    </row>
    <row r="55" spans="1:7" s="533" customFormat="1" x14ac:dyDescent="0.25">
      <c r="A55" s="559" t="s">
        <v>908</v>
      </c>
      <c r="C55" s="558"/>
      <c r="D55" s="558"/>
      <c r="E55" s="558"/>
      <c r="F55" s="532"/>
      <c r="G55" s="532"/>
    </row>
    <row r="56" spans="1:7" s="533" customFormat="1" ht="64.5" customHeight="1" thickBot="1" x14ac:dyDescent="0.3">
      <c r="A56" s="814" t="s">
        <v>909</v>
      </c>
      <c r="B56" s="815"/>
      <c r="C56" s="815"/>
      <c r="D56" s="815"/>
      <c r="E56" s="815"/>
      <c r="F56" s="532"/>
      <c r="G56" s="532"/>
    </row>
    <row r="57" spans="1:7" s="533" customFormat="1" ht="15.75" thickBot="1" x14ac:dyDescent="0.3">
      <c r="A57" s="560" t="s">
        <v>829</v>
      </c>
      <c r="B57" s="561" t="s">
        <v>830</v>
      </c>
      <c r="C57" s="562" t="s">
        <v>831</v>
      </c>
      <c r="D57" s="562" t="s">
        <v>832</v>
      </c>
      <c r="E57" s="563" t="s">
        <v>833</v>
      </c>
      <c r="F57" s="532"/>
      <c r="G57" s="532"/>
    </row>
    <row r="58" spans="1:7" s="533" customFormat="1" ht="15.75" hidden="1" thickBot="1" x14ac:dyDescent="0.3">
      <c r="A58" s="564"/>
      <c r="B58" s="565"/>
      <c r="C58" s="566"/>
      <c r="D58" s="566"/>
      <c r="E58" s="567"/>
      <c r="F58" s="532"/>
      <c r="G58" s="532"/>
    </row>
    <row r="59" spans="1:7" s="533" customFormat="1" ht="45" x14ac:dyDescent="0.25">
      <c r="A59" s="544"/>
      <c r="B59" s="568" t="s">
        <v>910</v>
      </c>
      <c r="C59" s="569" t="s">
        <v>911</v>
      </c>
      <c r="D59" s="569" t="s">
        <v>846</v>
      </c>
      <c r="E59" s="570" t="s">
        <v>837</v>
      </c>
      <c r="F59" s="532"/>
      <c r="G59" s="532"/>
    </row>
    <row r="60" spans="1:7" s="533" customFormat="1" ht="60" x14ac:dyDescent="0.25">
      <c r="A60" s="550"/>
      <c r="B60" s="551" t="s">
        <v>912</v>
      </c>
      <c r="C60" s="552" t="s">
        <v>913</v>
      </c>
      <c r="D60" s="552" t="s">
        <v>846</v>
      </c>
      <c r="E60" s="553" t="s">
        <v>914</v>
      </c>
      <c r="F60" s="532"/>
      <c r="G60" s="532"/>
    </row>
    <row r="61" spans="1:7" s="533" customFormat="1" ht="30" x14ac:dyDescent="0.25">
      <c r="A61" s="550"/>
      <c r="B61" s="551" t="s">
        <v>915</v>
      </c>
      <c r="C61" s="552" t="s">
        <v>916</v>
      </c>
      <c r="D61" s="552" t="s">
        <v>836</v>
      </c>
      <c r="E61" s="553" t="s">
        <v>917</v>
      </c>
      <c r="F61" s="532"/>
      <c r="G61" s="532"/>
    </row>
    <row r="62" spans="1:7" s="533" customFormat="1" ht="30" x14ac:dyDescent="0.25">
      <c r="A62" s="550"/>
      <c r="B62" s="551" t="s">
        <v>918</v>
      </c>
      <c r="C62" s="552" t="s">
        <v>919</v>
      </c>
      <c r="D62" s="552" t="s">
        <v>836</v>
      </c>
      <c r="E62" s="553" t="s">
        <v>837</v>
      </c>
      <c r="F62" s="532"/>
      <c r="G62" s="532"/>
    </row>
    <row r="63" spans="1:7" s="533" customFormat="1" ht="45" x14ac:dyDescent="0.25">
      <c r="A63" s="550"/>
      <c r="B63" s="551" t="s">
        <v>920</v>
      </c>
      <c r="C63" s="552" t="s">
        <v>921</v>
      </c>
      <c r="D63" s="552" t="s">
        <v>836</v>
      </c>
      <c r="E63" s="553" t="s">
        <v>837</v>
      </c>
      <c r="F63" s="532"/>
      <c r="G63" s="532"/>
    </row>
    <row r="64" spans="1:7" s="533" customFormat="1" ht="30.75" thickBot="1" x14ac:dyDescent="0.3">
      <c r="A64" s="554"/>
      <c r="B64" s="555" t="s">
        <v>922</v>
      </c>
      <c r="C64" s="556" t="s">
        <v>923</v>
      </c>
      <c r="D64" s="556" t="s">
        <v>846</v>
      </c>
      <c r="E64" s="557" t="s">
        <v>837</v>
      </c>
      <c r="F64" s="532"/>
      <c r="G64" s="532"/>
    </row>
    <row r="65" spans="1:7" s="533" customFormat="1" ht="5.0999999999999996" customHeight="1" x14ac:dyDescent="0.25">
      <c r="F65" s="532"/>
      <c r="G65" s="532"/>
    </row>
    <row r="66" spans="1:7" s="533" customFormat="1" x14ac:dyDescent="0.25">
      <c r="A66" s="571" t="s">
        <v>924</v>
      </c>
      <c r="F66" s="532"/>
      <c r="G66" s="532"/>
    </row>
    <row r="67" spans="1:7" s="533" customFormat="1" x14ac:dyDescent="0.25">
      <c r="B67" s="572" t="s">
        <v>846</v>
      </c>
      <c r="C67" s="822" t="s">
        <v>925</v>
      </c>
      <c r="D67" s="821"/>
      <c r="E67" s="821"/>
      <c r="F67" s="532"/>
      <c r="G67" s="532"/>
    </row>
    <row r="68" spans="1:7" s="533" customFormat="1" ht="30" customHeight="1" x14ac:dyDescent="0.25">
      <c r="B68" s="572" t="s">
        <v>836</v>
      </c>
      <c r="C68" s="822" t="s">
        <v>926</v>
      </c>
      <c r="D68" s="821"/>
      <c r="E68" s="821"/>
      <c r="F68" s="532"/>
      <c r="G68" s="532"/>
    </row>
    <row r="69" spans="1:7" s="533" customFormat="1" ht="32.25" customHeight="1" x14ac:dyDescent="0.25">
      <c r="B69" s="573" t="s">
        <v>899</v>
      </c>
      <c r="C69" s="823" t="s">
        <v>927</v>
      </c>
      <c r="D69" s="824"/>
      <c r="E69" s="824"/>
      <c r="F69" s="532"/>
      <c r="G69" s="532"/>
    </row>
    <row r="70" spans="1:7" s="533" customFormat="1" ht="9.9499999999999993" customHeight="1" x14ac:dyDescent="0.25">
      <c r="F70" s="532"/>
      <c r="G70" s="532"/>
    </row>
    <row r="71" spans="1:7" s="533" customFormat="1" x14ac:dyDescent="0.25">
      <c r="A71" s="533" t="s">
        <v>928</v>
      </c>
      <c r="F71" s="532"/>
      <c r="G71" s="532"/>
    </row>
    <row r="72" spans="1:7" s="533" customFormat="1" x14ac:dyDescent="0.25">
      <c r="A72" s="533" t="s">
        <v>929</v>
      </c>
      <c r="F72" s="532"/>
      <c r="G72" s="532"/>
    </row>
    <row r="73" spans="1:7" s="533" customFormat="1" ht="33.75" customHeight="1" x14ac:dyDescent="0.25">
      <c r="A73" s="820" t="s">
        <v>930</v>
      </c>
      <c r="B73" s="821"/>
      <c r="C73" s="821"/>
      <c r="D73" s="821"/>
      <c r="E73" s="821"/>
      <c r="F73" s="532"/>
      <c r="G73" s="532"/>
    </row>
    <row r="74" spans="1:7" s="533" customFormat="1" x14ac:dyDescent="0.25">
      <c r="A74" s="574" t="s">
        <v>931</v>
      </c>
      <c r="F74" s="532"/>
      <c r="G74" s="532"/>
    </row>
    <row r="75" spans="1:7" s="533" customFormat="1" x14ac:dyDescent="0.25">
      <c r="F75" s="532"/>
      <c r="G75" s="532"/>
    </row>
    <row r="76" spans="1:7" s="533" customFormat="1" x14ac:dyDescent="0.25">
      <c r="F76" s="532"/>
      <c r="G76" s="532"/>
    </row>
    <row r="77" spans="1:7" s="533" customFormat="1" x14ac:dyDescent="0.25">
      <c r="F77" s="532"/>
      <c r="G77" s="532"/>
    </row>
    <row r="78" spans="1:7" s="533" customFormat="1" x14ac:dyDescent="0.25">
      <c r="F78" s="532"/>
      <c r="G78" s="532"/>
    </row>
    <row r="79" spans="1:7" s="533" customFormat="1" x14ac:dyDescent="0.25">
      <c r="F79" s="532"/>
      <c r="G79" s="532"/>
    </row>
    <row r="80" spans="1:7" s="533" customFormat="1" x14ac:dyDescent="0.25">
      <c r="F80" s="532"/>
      <c r="G80" s="532"/>
    </row>
    <row r="81" spans="6:7" s="533" customFormat="1" x14ac:dyDescent="0.25">
      <c r="F81" s="532"/>
      <c r="G81" s="532"/>
    </row>
    <row r="82" spans="6:7" s="533" customFormat="1" x14ac:dyDescent="0.25">
      <c r="F82" s="532"/>
      <c r="G82" s="532"/>
    </row>
    <row r="83" spans="6:7" s="533" customFormat="1" x14ac:dyDescent="0.25">
      <c r="F83" s="532"/>
      <c r="G83" s="532"/>
    </row>
    <row r="84" spans="6:7" s="533" customFormat="1" x14ac:dyDescent="0.25">
      <c r="F84" s="532"/>
      <c r="G84" s="532"/>
    </row>
    <row r="85" spans="6:7" s="533" customFormat="1" x14ac:dyDescent="0.25">
      <c r="F85" s="532"/>
      <c r="G85" s="532"/>
    </row>
    <row r="86" spans="6:7" s="533" customFormat="1" x14ac:dyDescent="0.25">
      <c r="F86" s="532"/>
      <c r="G86" s="532"/>
    </row>
    <row r="87" spans="6:7" s="533" customFormat="1" x14ac:dyDescent="0.25">
      <c r="F87" s="532"/>
      <c r="G87" s="532"/>
    </row>
    <row r="88" spans="6:7" s="533" customFormat="1" x14ac:dyDescent="0.25">
      <c r="F88" s="532"/>
      <c r="G88" s="532"/>
    </row>
    <row r="89" spans="6:7" s="533" customFormat="1" x14ac:dyDescent="0.25">
      <c r="F89" s="532"/>
      <c r="G89" s="532"/>
    </row>
    <row r="90" spans="6:7" s="533" customFormat="1" x14ac:dyDescent="0.25">
      <c r="F90" s="532"/>
      <c r="G90" s="532"/>
    </row>
    <row r="91" spans="6:7" s="533" customFormat="1" x14ac:dyDescent="0.25">
      <c r="F91" s="532"/>
      <c r="G91" s="532"/>
    </row>
    <row r="92" spans="6:7" s="533" customFormat="1" x14ac:dyDescent="0.25">
      <c r="F92" s="532"/>
      <c r="G92" s="532"/>
    </row>
    <row r="93" spans="6:7" s="533" customFormat="1" x14ac:dyDescent="0.25">
      <c r="F93" s="532"/>
      <c r="G93" s="532"/>
    </row>
    <row r="94" spans="6:7" s="533" customFormat="1" x14ac:dyDescent="0.25">
      <c r="F94" s="532"/>
      <c r="G94" s="532"/>
    </row>
    <row r="95" spans="6:7" s="533" customFormat="1" x14ac:dyDescent="0.25">
      <c r="F95" s="532"/>
      <c r="G95" s="532"/>
    </row>
    <row r="96" spans="6:7" s="533" customFormat="1" x14ac:dyDescent="0.25">
      <c r="F96" s="532"/>
      <c r="G96" s="532"/>
    </row>
    <row r="97" spans="6:7" s="533" customFormat="1" x14ac:dyDescent="0.25">
      <c r="F97" s="532"/>
      <c r="G97" s="532"/>
    </row>
    <row r="98" spans="6:7" s="533" customFormat="1" x14ac:dyDescent="0.25">
      <c r="F98" s="532"/>
      <c r="G98" s="532"/>
    </row>
    <row r="99" spans="6:7" s="533" customFormat="1" x14ac:dyDescent="0.25">
      <c r="F99" s="532"/>
      <c r="G99" s="532"/>
    </row>
    <row r="100" spans="6:7" s="533" customFormat="1" x14ac:dyDescent="0.25">
      <c r="F100" s="532"/>
      <c r="G100" s="532"/>
    </row>
    <row r="101" spans="6:7" s="533" customFormat="1" x14ac:dyDescent="0.25">
      <c r="F101" s="532"/>
      <c r="G101" s="532"/>
    </row>
    <row r="102" spans="6:7" s="533" customFormat="1" x14ac:dyDescent="0.25">
      <c r="F102" s="532"/>
      <c r="G102" s="532"/>
    </row>
    <row r="103" spans="6:7" s="533" customFormat="1" x14ac:dyDescent="0.25">
      <c r="F103" s="532"/>
      <c r="G103" s="532"/>
    </row>
    <row r="104" spans="6:7" s="533" customFormat="1" x14ac:dyDescent="0.25">
      <c r="F104" s="532"/>
      <c r="G104" s="532"/>
    </row>
    <row r="105" spans="6:7" s="533" customFormat="1" x14ac:dyDescent="0.25">
      <c r="F105" s="532"/>
      <c r="G105" s="532"/>
    </row>
    <row r="106" spans="6:7" s="533" customFormat="1" x14ac:dyDescent="0.25">
      <c r="F106" s="532"/>
      <c r="G106" s="532"/>
    </row>
    <row r="107" spans="6:7" s="533" customFormat="1" x14ac:dyDescent="0.25">
      <c r="F107" s="532"/>
      <c r="G107" s="532"/>
    </row>
    <row r="108" spans="6:7" s="533" customFormat="1" x14ac:dyDescent="0.25">
      <c r="F108" s="532"/>
      <c r="G108" s="532"/>
    </row>
    <row r="109" spans="6:7" s="533" customFormat="1" x14ac:dyDescent="0.25">
      <c r="F109" s="532"/>
      <c r="G109" s="532"/>
    </row>
    <row r="110" spans="6:7" s="533" customFormat="1" x14ac:dyDescent="0.25">
      <c r="F110" s="532"/>
      <c r="G110" s="532"/>
    </row>
    <row r="111" spans="6:7" s="533" customFormat="1" x14ac:dyDescent="0.25">
      <c r="F111" s="532"/>
      <c r="G111" s="532"/>
    </row>
    <row r="112" spans="6:7" s="533" customFormat="1" x14ac:dyDescent="0.25">
      <c r="F112" s="532"/>
      <c r="G112" s="532"/>
    </row>
    <row r="113" spans="6:7" s="533" customFormat="1" x14ac:dyDescent="0.25">
      <c r="F113" s="532"/>
      <c r="G113" s="532"/>
    </row>
    <row r="114" spans="6:7" s="533" customFormat="1" x14ac:dyDescent="0.25">
      <c r="F114" s="532"/>
      <c r="G114" s="532"/>
    </row>
    <row r="115" spans="6:7" s="533" customFormat="1" x14ac:dyDescent="0.25">
      <c r="F115" s="532"/>
      <c r="G115" s="532"/>
    </row>
  </sheetData>
  <sheetProtection algorithmName="SHA-512" hashValue="mGudL70xe64CxGgaYxGvjzxTQM83eusy3iCf9thXmA//UrzHFHHZuEW7/9bRIlylYy6UqgooalXmddOBxajXFg==" saltValue="yi02YRbIVfHM9NXnmFW++A==" spinCount="100000" sheet="1" objects="1" scenarios="1"/>
  <mergeCells count="13">
    <mergeCell ref="A73:E73"/>
    <mergeCell ref="A38:E38"/>
    <mergeCell ref="A47:E47"/>
    <mergeCell ref="A56:E56"/>
    <mergeCell ref="C67:E67"/>
    <mergeCell ref="C68:E68"/>
    <mergeCell ref="C69:E69"/>
    <mergeCell ref="A25:E25"/>
    <mergeCell ref="A1:E1"/>
    <mergeCell ref="D3:E3"/>
    <mergeCell ref="D4:E4"/>
    <mergeCell ref="D5:E5"/>
    <mergeCell ref="A8:E8"/>
  </mergeCells>
  <conditionalFormatting sqref="A11">
    <cfRule type="containsText" dxfId="19" priority="19" operator="containsText" text="y">
      <formula>NOT(ISERROR(SEARCH("y",A11)))</formula>
    </cfRule>
    <cfRule type="containsText" dxfId="18" priority="20" operator="containsText" text="a">
      <formula>NOT(ISERROR(SEARCH("a",A11)))</formula>
    </cfRule>
  </conditionalFormatting>
  <conditionalFormatting sqref="A12:A21">
    <cfRule type="containsText" dxfId="17" priority="17" operator="containsText" text="y">
      <formula>NOT(ISERROR(SEARCH("y",A12)))</formula>
    </cfRule>
    <cfRule type="containsText" dxfId="16" priority="18" operator="containsText" text="a">
      <formula>NOT(ISERROR(SEARCH("a",A12)))</formula>
    </cfRule>
  </conditionalFormatting>
  <conditionalFormatting sqref="A28">
    <cfRule type="containsText" dxfId="15" priority="15" operator="containsText" text="y">
      <formula>NOT(ISERROR(SEARCH("y",A28)))</formula>
    </cfRule>
    <cfRule type="containsText" dxfId="14" priority="16" operator="containsText" text="a">
      <formula>NOT(ISERROR(SEARCH("a",A28)))</formula>
    </cfRule>
  </conditionalFormatting>
  <conditionalFormatting sqref="A29:A35">
    <cfRule type="containsText" dxfId="13" priority="13" operator="containsText" text="y">
      <formula>NOT(ISERROR(SEARCH("y",A29)))</formula>
    </cfRule>
    <cfRule type="containsText" dxfId="12" priority="14" operator="containsText" text="a">
      <formula>NOT(ISERROR(SEARCH("a",A29)))</formula>
    </cfRule>
  </conditionalFormatting>
  <conditionalFormatting sqref="A41">
    <cfRule type="containsText" dxfId="11" priority="11" operator="containsText" text="y">
      <formula>NOT(ISERROR(SEARCH("y",A41)))</formula>
    </cfRule>
    <cfRule type="containsText" dxfId="10" priority="12" operator="containsText" text="a">
      <formula>NOT(ISERROR(SEARCH("a",A41)))</formula>
    </cfRule>
  </conditionalFormatting>
  <conditionalFormatting sqref="A42:A43">
    <cfRule type="containsText" dxfId="9" priority="9" operator="containsText" text="y">
      <formula>NOT(ISERROR(SEARCH("y",A42)))</formula>
    </cfRule>
    <cfRule type="containsText" dxfId="8" priority="10" operator="containsText" text="a">
      <formula>NOT(ISERROR(SEARCH("a",A42)))</formula>
    </cfRule>
  </conditionalFormatting>
  <conditionalFormatting sqref="A60:A64">
    <cfRule type="containsText" dxfId="7" priority="1" operator="containsText" text="y">
      <formula>NOT(ISERROR(SEARCH("y",A60)))</formula>
    </cfRule>
    <cfRule type="containsText" dxfId="6" priority="2" operator="containsText" text="a">
      <formula>NOT(ISERROR(SEARCH("a",A60)))</formula>
    </cfRule>
  </conditionalFormatting>
  <conditionalFormatting sqref="A50">
    <cfRule type="containsText" dxfId="5" priority="7" operator="containsText" text="y">
      <formula>NOT(ISERROR(SEARCH("y",A50)))</formula>
    </cfRule>
    <cfRule type="containsText" dxfId="4" priority="8" operator="containsText" text="a">
      <formula>NOT(ISERROR(SEARCH("a",A50)))</formula>
    </cfRule>
  </conditionalFormatting>
  <conditionalFormatting sqref="A51:A53">
    <cfRule type="containsText" dxfId="3" priority="5" operator="containsText" text="y">
      <formula>NOT(ISERROR(SEARCH("y",A51)))</formula>
    </cfRule>
    <cfRule type="containsText" dxfId="2" priority="6" operator="containsText" text="a">
      <formula>NOT(ISERROR(SEARCH("a",A51)))</formula>
    </cfRule>
  </conditionalFormatting>
  <conditionalFormatting sqref="A59">
    <cfRule type="containsText" dxfId="1" priority="3" operator="containsText" text="y">
      <formula>NOT(ISERROR(SEARCH("y",A59)))</formula>
    </cfRule>
    <cfRule type="containsText" dxfId="0" priority="4" operator="containsText" text="a">
      <formula>NOT(ISERROR(SEARCH("a",A59)))</formula>
    </cfRule>
  </conditionalFormatting>
  <dataValidations count="1">
    <dataValidation type="custom" errorStyle="information" allowBlank="1" showInputMessage="1" showErrorMessage="1" errorTitle="Fill 'Y'" error="Fill 'Y' if technology used on-board" sqref="A11:A21 A28:A35 A41:A43 A50:A53 A59:A64" xr:uid="{00000000-0002-0000-0E00-000000000000}">
      <formula1>OR(A11="Y", A11="A")</formula1>
    </dataValidation>
  </dataValidations>
  <hyperlinks>
    <hyperlink ref="B11" r:id="rId1" display="http://glomeep.imo.org/technology/auxiliary-systems-optimization/" xr:uid="{00000000-0004-0000-0E00-000000000000}"/>
    <hyperlink ref="B12" r:id="rId2" display="http://glomeep.imo.org/technology/engine-de-rating/" xr:uid="{00000000-0004-0000-0E00-000001000000}"/>
    <hyperlink ref="B13" r:id="rId3" display="http://glomeep.imo.org/technology/engine-performance-optimization-automatic/" xr:uid="{00000000-0004-0000-0E00-000002000000}"/>
    <hyperlink ref="B14" r:id="rId4" display="http://glomeep.imo.org/technology/engine-performance-optimization-manual/" xr:uid="{00000000-0004-0000-0E00-000003000000}"/>
    <hyperlink ref="B15" r:id="rId5" display="http://glomeep.imo.org/technology/exhaust-gas-boilers-on-auxiliary-engines/" xr:uid="{00000000-0004-0000-0E00-000004000000}"/>
    <hyperlink ref="B16" r:id="rId6" display="http://glomeep.imo.org/technology/hybridization-plug-in-or-conventional/" xr:uid="{00000000-0004-0000-0E00-000005000000}"/>
    <hyperlink ref="B17" r:id="rId7" display="http://glomeep.imo.org/technology/improved-auxiliary-engine-load/" xr:uid="{00000000-0004-0000-0E00-000006000000}"/>
    <hyperlink ref="B18" r:id="rId8" display="http://glomeep.imo.org/technology/shaft-generator/" xr:uid="{00000000-0004-0000-0E00-000007000000}"/>
    <hyperlink ref="B19" r:id="rId9" display="http://glomeep.imo.org/technology/shore-power/" xr:uid="{00000000-0004-0000-0E00-000008000000}"/>
    <hyperlink ref="B20" r:id="rId10" display="http://glomeep.imo.org/technology/steam-plant-operation-improvement/" xr:uid="{00000000-0004-0000-0E00-000009000000}"/>
    <hyperlink ref="B21" r:id="rId11" display="http://glomeep.imo.org/technology/waste-heat-recovery-systems/" xr:uid="{00000000-0004-0000-0E00-00000A000000}"/>
    <hyperlink ref="B28" r:id="rId12" display="http://glomeep.imo.org/technology/air-cavity-lubrication/" xr:uid="{00000000-0004-0000-0E00-00000B000000}"/>
    <hyperlink ref="B29" r:id="rId13" display="http://glomeep.imo.org/technology/hull-cleaning/" xr:uid="{00000000-0004-0000-0E00-00000C000000}"/>
    <hyperlink ref="B30" r:id="rId14" display="http://glomeep.imo.org/technology/hull-coating/" xr:uid="{00000000-0004-0000-0E00-00000D000000}"/>
    <hyperlink ref="B31" r:id="rId15" display="http://glomeep.imo.org/technology/hull-form-optimization/" xr:uid="{00000000-0004-0000-0E00-00000E000000}"/>
    <hyperlink ref="B32" r:id="rId16" display="http://glomeep.imo.org/technology/hull-retrofitting/" xr:uid="{00000000-0004-0000-0E00-00000F000000}"/>
    <hyperlink ref="B33" r:id="rId17" display="http://glomeep.imo.org/technology/propeller-polishing/" xr:uid="{00000000-0004-0000-0E00-000010000000}"/>
    <hyperlink ref="B34" r:id="rId18" display="http://glomeep.imo.org/technology/propeller-retrofitting/" xr:uid="{00000000-0004-0000-0E00-000011000000}"/>
    <hyperlink ref="B35" r:id="rId19" display="http://glomeep.imo.org/technology/propulsion-improving-devices-pids/" xr:uid="{00000000-0004-0000-0E00-000012000000}"/>
    <hyperlink ref="B41" r:id="rId20" display="http://glomeep.imo.org/technology/cargo-handling-systems-cargo-discharge-operation/" xr:uid="{00000000-0004-0000-0E00-000013000000}"/>
    <hyperlink ref="B42" r:id="rId21" display="http://glomeep.imo.org/technology/energy-efficient-lighting-system/" xr:uid="{00000000-0004-0000-0E00-000014000000}"/>
    <hyperlink ref="B43" r:id="rId22" display="http://glomeep.imo.org/technology/frequency-controlled-electric-motors/" xr:uid="{00000000-0004-0000-0E00-000015000000}"/>
    <hyperlink ref="B50" r:id="rId23" display="http://glomeep.imo.org/technology/fixed-sails-or-wings/" xr:uid="{00000000-0004-0000-0E00-000016000000}"/>
    <hyperlink ref="B51" r:id="rId24" display="http://glomeep.imo.org/technology/flettner-rotors/" xr:uid="{00000000-0004-0000-0E00-000017000000}"/>
    <hyperlink ref="B52" r:id="rId25" display="http://glomeep.imo.org/technology/kite/" xr:uid="{00000000-0004-0000-0E00-000018000000}"/>
    <hyperlink ref="B53" r:id="rId26" display="http://glomeep.imo.org/technology/solar-panels/" xr:uid="{00000000-0004-0000-0E00-000019000000}"/>
    <hyperlink ref="B59" r:id="rId27" display="http://glomeep.imo.org/technology/autopilot-adjustment-and-use/" xr:uid="{00000000-0004-0000-0E00-00001A000000}"/>
    <hyperlink ref="B60" r:id="rId28" display="http://glomeep.imo.org/technology/combinator-optimizing/" xr:uid="{00000000-0004-0000-0E00-00001B000000}"/>
    <hyperlink ref="B61" r:id="rId29" display="http://glomeep.imo.org/technology/efficient-dp-operation/" xr:uid="{00000000-0004-0000-0E00-00001C000000}"/>
    <hyperlink ref="B62" r:id="rId30" display="http://glomeep.imo.org/technology/speed-management/" xr:uid="{00000000-0004-0000-0E00-00001D000000}"/>
    <hyperlink ref="B63" r:id="rId31" display="http://glomeep.imo.org/technology/trim-and-draft-optimization/" xr:uid="{00000000-0004-0000-0E00-00001E000000}"/>
    <hyperlink ref="B64" r:id="rId32" display="http://glomeep.imo.org/technology/weather-routing/" xr:uid="{00000000-0004-0000-0E00-00001F000000}"/>
    <hyperlink ref="A74" r:id="rId33" display="http://glomeep.imo.org/legal-disclaimer-for-eet-ip/" xr:uid="{00000000-0004-0000-0E00-000020000000}"/>
    <hyperlink ref="A5" r:id="rId34" xr:uid="{00000000-0004-0000-0E00-000021000000}"/>
  </hyperlinks>
  <pageMargins left="0.43307086614173229" right="0.23622047244094491" top="0.39370078740157483" bottom="0.31496062992125984" header="0.23622047244094491" footer="0.15748031496062992"/>
  <pageSetup paperSize="9" scale="87" orientation="portrait" r:id="rId35"/>
  <headerFooter alignWithMargins="0">
    <oddFooter>&amp;L&amp;8CKL OSS / VERSION 2023 / 1.0&amp;R&amp;8&amp;P of &amp;N</oddFooter>
  </headerFooter>
  <rowBreaks count="2" manualBreakCount="2">
    <brk id="22" max="4" man="1"/>
    <brk id="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Checklist - Basic Ship Supply</vt:lpstr>
      <vt:lpstr>Checklist - Ranking Ship Supply</vt:lpstr>
      <vt:lpstr>Ship - Total Score Review</vt:lpstr>
      <vt:lpstr>NOx Data Sheet</vt:lpstr>
      <vt:lpstr>Ship - CO2 - GloMEEP</vt:lpstr>
      <vt:lpstr>'Checklist - Basic Ship Supply'!Print_Area</vt:lpstr>
      <vt:lpstr>'Checklist - Ranking Ship Supply'!Print_Area</vt:lpstr>
      <vt:lpstr>'NOx Data Sheet'!Print_Area</vt:lpstr>
      <vt:lpstr>'Ship - CO2 - GloMEEP'!Print_Area</vt:lpstr>
      <vt:lpstr>'Ship - Total Score Review'!Print_Area</vt:lpstr>
      <vt:lpstr>'Checklist - Basic Ship Supply'!Print_Titles</vt:lpstr>
      <vt:lpstr>'Checklist - Ranking Ship Supply'!Print_Titles</vt:lpstr>
      <vt:lpstr>'NOx Data Sheet'!Print_Titles</vt:lpstr>
      <vt:lpstr>'Ship - CO2 - GloMEEP'!Print_Titles</vt:lpstr>
      <vt:lpstr>'Ship - Total Score Review'!Print_Titles</vt:lpstr>
      <vt:lpstr>'Ship - CO2 - GloMEEP'!PropulsionImprovements</vt:lpstr>
    </vt:vector>
  </TitlesOfParts>
  <Company>Green Award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 Award</dc:creator>
  <cp:lastModifiedBy>Jain, K. P. (Kanu Priya) - Green Award</cp:lastModifiedBy>
  <cp:lastPrinted>2023-01-11T08:11:41Z</cp:lastPrinted>
  <dcterms:created xsi:type="dcterms:W3CDTF">2001-05-28T13:46:28Z</dcterms:created>
  <dcterms:modified xsi:type="dcterms:W3CDTF">2023-01-25T11:42:47Z</dcterms:modified>
</cp:coreProperties>
</file>