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566B5C3D-E9E0-47BB-8A8C-FC0E19CD7C0B}" xr6:coauthVersionLast="47" xr6:coauthVersionMax="47" xr10:uidLastSave="{00000000-0000-0000-0000-000000000000}"/>
  <bookViews>
    <workbookView xWindow="28680" yWindow="-120" windowWidth="29040" windowHeight="15720" tabRatio="951" xr2:uid="{00000000-000D-0000-FFFF-FFFF00000000}"/>
  </bookViews>
  <sheets>
    <sheet name="Checklist - Basic Office LPG" sheetId="16" r:id="rId1"/>
    <sheet name="Checklist - Ranking Office LPG" sheetId="4" r:id="rId2"/>
    <sheet name="Office - Total Score Review" sheetId="36" r:id="rId3"/>
    <sheet name="Office - CO2 - GloMEEP" sheetId="41" r:id="rId4"/>
  </sheets>
  <definedNames>
    <definedName name="_xlnm.Print_Area" localSheetId="0">'Checklist - Basic Office LPG'!$A$1:$Z$109</definedName>
    <definedName name="_xlnm.Print_Area" localSheetId="1">'Checklist - Ranking Office LPG'!$A$1:$AB$628</definedName>
    <definedName name="_xlnm.Print_Area" localSheetId="3">'Office - CO2 - GloMEEP'!$A$1:$E$74</definedName>
    <definedName name="_xlnm.Print_Area" localSheetId="2">'Office - Total Score Review'!$A$1:$AB$76</definedName>
    <definedName name="_xlnm.Print_Titles" localSheetId="0">'Checklist - Basic Office LPG'!$1:$3</definedName>
    <definedName name="_xlnm.Print_Titles" localSheetId="1">'Checklist - Ranking Office LPG'!$1:$3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3" i="4" l="1"/>
  <c r="Y233" i="4"/>
  <c r="AA143" i="4" l="1"/>
  <c r="Z143" i="4"/>
  <c r="Y143" i="4"/>
  <c r="AA142" i="4"/>
  <c r="Z142" i="4"/>
  <c r="Y142" i="4"/>
  <c r="AA141" i="4"/>
  <c r="Y141" i="4"/>
  <c r="AA140" i="4"/>
  <c r="Y140" i="4"/>
  <c r="AA139" i="4"/>
  <c r="Z139" i="4"/>
  <c r="Y139" i="4"/>
  <c r="AA138" i="4"/>
  <c r="Z138" i="4"/>
  <c r="Y138" i="4"/>
  <c r="AA611" i="4"/>
  <c r="Y611" i="4"/>
  <c r="F145" i="4" l="1"/>
  <c r="Z144" i="4"/>
  <c r="Z392" i="4"/>
  <c r="Y391" i="4"/>
  <c r="Y390" i="4"/>
  <c r="X390" i="4"/>
  <c r="AA391" i="4" s="1"/>
  <c r="AA389" i="4"/>
  <c r="Y389" i="4"/>
  <c r="AA387" i="4"/>
  <c r="Y387" i="4"/>
  <c r="AA386" i="4"/>
  <c r="Y386" i="4"/>
  <c r="AA385" i="4"/>
  <c r="Y385" i="4"/>
  <c r="AA383" i="4"/>
  <c r="Y383" i="4"/>
  <c r="AA382" i="4"/>
  <c r="Y382" i="4"/>
  <c r="AA475" i="4"/>
  <c r="Y475" i="4"/>
  <c r="AA474" i="4"/>
  <c r="Z474" i="4"/>
  <c r="Y474" i="4"/>
  <c r="AA473" i="4"/>
  <c r="Z473" i="4"/>
  <c r="Z476" i="4" s="1"/>
  <c r="Y473" i="4"/>
  <c r="AA390" i="4" l="1"/>
  <c r="Y392" i="4" l="1"/>
  <c r="AC392" i="4" s="1"/>
  <c r="U28" i="36" l="1"/>
  <c r="C28" i="36"/>
  <c r="B28" i="36"/>
  <c r="Z216" i="4"/>
  <c r="R28" i="36" s="1"/>
  <c r="AA215" i="4"/>
  <c r="Y215" i="4"/>
  <c r="AA214" i="4"/>
  <c r="Y214" i="4"/>
  <c r="AA213" i="4"/>
  <c r="Y213" i="4"/>
  <c r="AA212" i="4"/>
  <c r="Y212" i="4"/>
  <c r="Y216" i="4" l="1"/>
  <c r="O28" i="36" s="1"/>
  <c r="F411" i="4" l="1"/>
  <c r="Y409" i="4"/>
  <c r="X409" i="4"/>
  <c r="Z409" i="4" s="1"/>
  <c r="Y408" i="4"/>
  <c r="Y407" i="4"/>
  <c r="Y406" i="4"/>
  <c r="X406" i="4"/>
  <c r="X407" i="4" s="1"/>
  <c r="AA405" i="4"/>
  <c r="Z405" i="4"/>
  <c r="Y405" i="4"/>
  <c r="Y403" i="4"/>
  <c r="Y402" i="4"/>
  <c r="X402" i="4"/>
  <c r="X403" i="4" s="1"/>
  <c r="AA401" i="4"/>
  <c r="Z401" i="4"/>
  <c r="Y401" i="4"/>
  <c r="AA406" i="4" l="1"/>
  <c r="AA402" i="4"/>
  <c r="AA409" i="4"/>
  <c r="Y410" i="4"/>
  <c r="Z406" i="4"/>
  <c r="Z407" i="4"/>
  <c r="X408" i="4"/>
  <c r="AA407" i="4"/>
  <c r="Z403" i="4"/>
  <c r="AA403" i="4"/>
  <c r="Z402" i="4"/>
  <c r="AA356" i="4"/>
  <c r="Y356" i="4"/>
  <c r="AA408" i="4" l="1"/>
  <c r="Z408" i="4"/>
  <c r="Z410" i="4" s="1"/>
  <c r="Y622" i="4" l="1"/>
  <c r="AA622" i="4"/>
  <c r="Y618" i="4"/>
  <c r="AA618" i="4"/>
  <c r="Y106" i="16" l="1"/>
  <c r="Y105" i="16"/>
  <c r="Y104" i="16"/>
  <c r="U41" i="36" l="1"/>
  <c r="C41" i="36"/>
  <c r="B41" i="36"/>
  <c r="U35" i="36"/>
  <c r="C35" i="36"/>
  <c r="B35" i="36"/>
  <c r="C22" i="36"/>
  <c r="B22" i="36"/>
  <c r="U63" i="36"/>
  <c r="C63" i="36"/>
  <c r="B63" i="36"/>
  <c r="C62" i="36"/>
  <c r="B62" i="36"/>
  <c r="Z613" i="4"/>
  <c r="AA612" i="4"/>
  <c r="Y612" i="4"/>
  <c r="AA610" i="4"/>
  <c r="Y610" i="4"/>
  <c r="AA608" i="4"/>
  <c r="Y608" i="4"/>
  <c r="AA607" i="4"/>
  <c r="Y607" i="4"/>
  <c r="AA606" i="4"/>
  <c r="Y606" i="4"/>
  <c r="AA604" i="4"/>
  <c r="Y604" i="4"/>
  <c r="AA603" i="4"/>
  <c r="Y603" i="4"/>
  <c r="AA602" i="4"/>
  <c r="Y602" i="4"/>
  <c r="Z415" i="4"/>
  <c r="R41" i="36" s="1"/>
  <c r="AA414" i="4"/>
  <c r="Y414" i="4"/>
  <c r="Y415" i="4" s="1"/>
  <c r="O41" i="36" s="1"/>
  <c r="Y369" i="4"/>
  <c r="X369" i="4"/>
  <c r="Z369" i="4" s="1"/>
  <c r="Y368" i="4"/>
  <c r="X368" i="4"/>
  <c r="Z368" i="4" s="1"/>
  <c r="Y366" i="4"/>
  <c r="X366" i="4"/>
  <c r="Z366" i="4" s="1"/>
  <c r="AA364" i="4"/>
  <c r="Z364" i="4"/>
  <c r="Y364" i="4"/>
  <c r="AA362" i="4"/>
  <c r="Z362" i="4"/>
  <c r="Y362" i="4"/>
  <c r="Z238" i="4"/>
  <c r="AA237" i="4"/>
  <c r="Y237" i="4"/>
  <c r="AA236" i="4"/>
  <c r="Y236" i="4"/>
  <c r="AA235" i="4"/>
  <c r="Y235" i="4"/>
  <c r="AA232" i="4"/>
  <c r="Y232" i="4"/>
  <c r="AA231" i="4"/>
  <c r="Y231" i="4"/>
  <c r="AA230" i="4"/>
  <c r="Y230" i="4"/>
  <c r="AA229" i="4"/>
  <c r="Y229" i="4"/>
  <c r="AA228" i="4"/>
  <c r="Y228" i="4"/>
  <c r="AA226" i="4"/>
  <c r="Y226" i="4"/>
  <c r="AA224" i="4"/>
  <c r="Y224" i="4"/>
  <c r="AA221" i="4"/>
  <c r="Y221" i="4"/>
  <c r="AA220" i="4"/>
  <c r="Y220" i="4"/>
  <c r="AA185" i="4"/>
  <c r="Y185" i="4"/>
  <c r="AA184" i="4"/>
  <c r="Y184" i="4"/>
  <c r="AA182" i="4"/>
  <c r="Y182" i="4"/>
  <c r="AA181" i="4"/>
  <c r="Y181" i="4"/>
  <c r="AA179" i="4"/>
  <c r="Y179" i="4"/>
  <c r="AA177" i="4"/>
  <c r="Y177" i="4"/>
  <c r="AA175" i="4"/>
  <c r="Y175" i="4"/>
  <c r="AA172" i="4"/>
  <c r="Y172" i="4"/>
  <c r="AA171" i="4"/>
  <c r="Z171" i="4"/>
  <c r="Y171" i="4"/>
  <c r="AA170" i="4"/>
  <c r="Z170" i="4"/>
  <c r="Y170" i="4"/>
  <c r="Z69" i="4"/>
  <c r="AA68" i="4"/>
  <c r="Y68" i="4"/>
  <c r="AA67" i="4"/>
  <c r="Y67" i="4"/>
  <c r="AA66" i="4"/>
  <c r="Y66" i="4"/>
  <c r="AA65" i="4"/>
  <c r="Y65" i="4"/>
  <c r="AA64" i="4"/>
  <c r="Y64" i="4"/>
  <c r="AA63" i="4"/>
  <c r="Y63" i="4"/>
  <c r="AA62" i="4"/>
  <c r="Y62" i="4"/>
  <c r="AA61" i="4"/>
  <c r="Y61" i="4"/>
  <c r="AA60" i="4"/>
  <c r="Y60" i="4"/>
  <c r="AA59" i="4"/>
  <c r="Y59" i="4"/>
  <c r="AA58" i="4"/>
  <c r="Y58" i="4"/>
  <c r="Y613" i="4" l="1"/>
  <c r="Y370" i="4"/>
  <c r="O35" i="36" s="1"/>
  <c r="AA369" i="4"/>
  <c r="AA368" i="4"/>
  <c r="Z370" i="4"/>
  <c r="R35" i="36" s="1"/>
  <c r="Y238" i="4"/>
  <c r="AA366" i="4"/>
  <c r="Y186" i="4"/>
  <c r="Y69" i="4"/>
  <c r="Z186" i="4"/>
  <c r="Y103" i="16" l="1"/>
  <c r="Z627" i="4"/>
  <c r="R63" i="36" s="1"/>
  <c r="AA626" i="4"/>
  <c r="Y626" i="4"/>
  <c r="AA625" i="4"/>
  <c r="Y625" i="4"/>
  <c r="AA624" i="4"/>
  <c r="Y624" i="4"/>
  <c r="AA623" i="4"/>
  <c r="Y623" i="4"/>
  <c r="AA621" i="4"/>
  <c r="Y621" i="4"/>
  <c r="AA620" i="4"/>
  <c r="Y620" i="4"/>
  <c r="AA619" i="4"/>
  <c r="Y619" i="4"/>
  <c r="AA617" i="4"/>
  <c r="Y617" i="4"/>
  <c r="F167" i="4"/>
  <c r="U22" i="36" s="1"/>
  <c r="Z165" i="4"/>
  <c r="Y165" i="4"/>
  <c r="X165" i="4"/>
  <c r="AA165" i="4" s="1"/>
  <c r="Z164" i="4"/>
  <c r="Y164" i="4"/>
  <c r="X164" i="4"/>
  <c r="AA164" i="4" s="1"/>
  <c r="Z163" i="4"/>
  <c r="Y163" i="4"/>
  <c r="X163" i="4"/>
  <c r="AA163" i="4" s="1"/>
  <c r="Z162" i="4"/>
  <c r="Y162" i="4"/>
  <c r="X162" i="4"/>
  <c r="AA162" i="4" s="1"/>
  <c r="Z161" i="4"/>
  <c r="Y161" i="4"/>
  <c r="X161" i="4"/>
  <c r="AA161" i="4" s="1"/>
  <c r="AA160" i="4"/>
  <c r="Z160" i="4"/>
  <c r="Y160" i="4"/>
  <c r="Y166" i="4" l="1"/>
  <c r="O22" i="36" s="1"/>
  <c r="Y627" i="4"/>
  <c r="O63" i="36" s="1"/>
  <c r="Z166" i="4"/>
  <c r="R22" i="36" s="1"/>
  <c r="Z32" i="4" l="1"/>
  <c r="D5" i="41" l="1"/>
  <c r="D4" i="41"/>
  <c r="D3" i="41"/>
  <c r="C49" i="36" l="1"/>
  <c r="B49" i="36"/>
  <c r="U48" i="36"/>
  <c r="C48" i="36"/>
  <c r="B48" i="36"/>
  <c r="U47" i="36"/>
  <c r="C47" i="36"/>
  <c r="B47" i="36"/>
  <c r="U46" i="36"/>
  <c r="R46" i="36"/>
  <c r="C46" i="36"/>
  <c r="B46" i="36"/>
  <c r="U45" i="36"/>
  <c r="C45" i="36"/>
  <c r="B45" i="36"/>
  <c r="U38" i="36"/>
  <c r="C38" i="36"/>
  <c r="B38" i="36"/>
  <c r="U34" i="36"/>
  <c r="C34" i="36"/>
  <c r="B34" i="36"/>
  <c r="U33" i="36"/>
  <c r="C33" i="36"/>
  <c r="B33" i="36"/>
  <c r="C31" i="36"/>
  <c r="B31" i="36"/>
  <c r="C30" i="36"/>
  <c r="B30" i="36"/>
  <c r="U14" i="36"/>
  <c r="C14" i="36"/>
  <c r="B14" i="36"/>
  <c r="U9" i="36"/>
  <c r="C9" i="36"/>
  <c r="B9" i="36"/>
  <c r="AA352" i="4"/>
  <c r="AA353" i="4"/>
  <c r="AA351" i="4"/>
  <c r="AA343" i="4"/>
  <c r="AA344" i="4"/>
  <c r="AA345" i="4"/>
  <c r="AA346" i="4"/>
  <c r="AA347" i="4"/>
  <c r="AA342" i="4"/>
  <c r="AA334" i="4"/>
  <c r="AA335" i="4"/>
  <c r="AA336" i="4"/>
  <c r="AA337" i="4"/>
  <c r="AA338" i="4"/>
  <c r="AA333" i="4"/>
  <c r="AA321" i="4"/>
  <c r="AA322" i="4"/>
  <c r="AA323" i="4"/>
  <c r="AA324" i="4"/>
  <c r="AA325" i="4"/>
  <c r="AA326" i="4"/>
  <c r="AA327" i="4"/>
  <c r="AA328" i="4"/>
  <c r="AA320" i="4"/>
  <c r="AA309" i="4"/>
  <c r="AA310" i="4"/>
  <c r="AA311" i="4"/>
  <c r="AA312" i="4"/>
  <c r="AA313" i="4"/>
  <c r="AA314" i="4"/>
  <c r="AA315" i="4"/>
  <c r="AA316" i="4"/>
  <c r="AA308" i="4"/>
  <c r="AA299" i="4" l="1"/>
  <c r="AA300" i="4"/>
  <c r="AA301" i="4"/>
  <c r="AA302" i="4"/>
  <c r="AA298" i="4"/>
  <c r="AA285" i="4"/>
  <c r="AA286" i="4"/>
  <c r="AA284" i="4"/>
  <c r="F492" i="4" l="1"/>
  <c r="U49" i="36" s="1"/>
  <c r="Z490" i="4"/>
  <c r="Y490" i="4"/>
  <c r="Z489" i="4"/>
  <c r="Y489" i="4"/>
  <c r="Y488" i="4"/>
  <c r="X488" i="4"/>
  <c r="AA489" i="4" s="1"/>
  <c r="Y486" i="4"/>
  <c r="X486" i="4"/>
  <c r="Z486" i="4" s="1"/>
  <c r="Y485" i="4"/>
  <c r="X485" i="4"/>
  <c r="Z485" i="4" s="1"/>
  <c r="Y484" i="4"/>
  <c r="X484" i="4"/>
  <c r="Z484" i="4" s="1"/>
  <c r="Y483" i="4"/>
  <c r="X483" i="4"/>
  <c r="Z483" i="4" s="1"/>
  <c r="Y482" i="4"/>
  <c r="X482" i="4"/>
  <c r="Z482" i="4" s="1"/>
  <c r="Y481" i="4"/>
  <c r="X481" i="4"/>
  <c r="Z481" i="4" s="1"/>
  <c r="AA480" i="4"/>
  <c r="Z480" i="4"/>
  <c r="Y480" i="4"/>
  <c r="R48" i="36"/>
  <c r="AA471" i="4"/>
  <c r="Y471" i="4"/>
  <c r="AA470" i="4"/>
  <c r="Y470" i="4"/>
  <c r="AA469" i="4"/>
  <c r="Y469" i="4"/>
  <c r="Z465" i="4"/>
  <c r="R47" i="36" s="1"/>
  <c r="AA464" i="4"/>
  <c r="Y464" i="4"/>
  <c r="AA463" i="4"/>
  <c r="Y463" i="4"/>
  <c r="AA462" i="4"/>
  <c r="Y462" i="4"/>
  <c r="AA461" i="4"/>
  <c r="Y461" i="4"/>
  <c r="F459" i="4"/>
  <c r="Y457" i="4"/>
  <c r="O46" i="36" s="1"/>
  <c r="Y455" i="4"/>
  <c r="X455" i="4"/>
  <c r="AA455" i="4" s="1"/>
  <c r="AA454" i="4"/>
  <c r="Y454" i="4"/>
  <c r="AA453" i="4"/>
  <c r="Z453" i="4"/>
  <c r="Y453" i="4"/>
  <c r="Y451" i="4"/>
  <c r="X451" i="4"/>
  <c r="AA451" i="4" s="1"/>
  <c r="AA450" i="4"/>
  <c r="Z450" i="4"/>
  <c r="Y450" i="4"/>
  <c r="AA448" i="4"/>
  <c r="Z448" i="4"/>
  <c r="Y448" i="4"/>
  <c r="Y446" i="4"/>
  <c r="X446" i="4"/>
  <c r="AA446" i="4" s="1"/>
  <c r="AA445" i="4"/>
  <c r="Z445" i="4"/>
  <c r="Y445" i="4"/>
  <c r="Z441" i="4"/>
  <c r="R45" i="36" s="1"/>
  <c r="AA440" i="4"/>
  <c r="Y440" i="4"/>
  <c r="AA439" i="4"/>
  <c r="Y439" i="4"/>
  <c r="AA438" i="4"/>
  <c r="Y438" i="4"/>
  <c r="AA437" i="4"/>
  <c r="Y437" i="4"/>
  <c r="AA355" i="4"/>
  <c r="AA354" i="4"/>
  <c r="AA349" i="4"/>
  <c r="Y349" i="4"/>
  <c r="AA348" i="4"/>
  <c r="AA340" i="4"/>
  <c r="Y340" i="4"/>
  <c r="AA339" i="4"/>
  <c r="AA331" i="4"/>
  <c r="Y331" i="4"/>
  <c r="AA329" i="4"/>
  <c r="AA318" i="4"/>
  <c r="Y318" i="4"/>
  <c r="AA317" i="4"/>
  <c r="AA306" i="4"/>
  <c r="Y306" i="4"/>
  <c r="AA304" i="4"/>
  <c r="Z304" i="4"/>
  <c r="Y304" i="4"/>
  <c r="AA303" i="4"/>
  <c r="Z303" i="4"/>
  <c r="Y303" i="4"/>
  <c r="AA296" i="4"/>
  <c r="Z296" i="4"/>
  <c r="Y296" i="4"/>
  <c r="AA293" i="4"/>
  <c r="Z293" i="4"/>
  <c r="Y293" i="4"/>
  <c r="AA292" i="4"/>
  <c r="Z292" i="4"/>
  <c r="Y292" i="4"/>
  <c r="AA291" i="4"/>
  <c r="Z291" i="4"/>
  <c r="Y291" i="4"/>
  <c r="Z287" i="4"/>
  <c r="R33" i="36" s="1"/>
  <c r="AA282" i="4"/>
  <c r="Y282" i="4"/>
  <c r="Y287" i="4" s="1"/>
  <c r="O33" i="36" s="1"/>
  <c r="F275" i="4"/>
  <c r="U31" i="36" s="1"/>
  <c r="Y273" i="4"/>
  <c r="X273" i="4"/>
  <c r="AA273" i="4" s="1"/>
  <c r="AA272" i="4"/>
  <c r="Z272" i="4"/>
  <c r="Y272" i="4"/>
  <c r="Y271" i="4"/>
  <c r="X271" i="4"/>
  <c r="Z271" i="4" s="1"/>
  <c r="Y270" i="4"/>
  <c r="X270" i="4"/>
  <c r="Z270" i="4" s="1"/>
  <c r="AA269" i="4"/>
  <c r="Z269" i="4"/>
  <c r="Y269" i="4"/>
  <c r="Y266" i="4"/>
  <c r="X266" i="4"/>
  <c r="Z266" i="4" s="1"/>
  <c r="AA264" i="4"/>
  <c r="Z264" i="4"/>
  <c r="Y264" i="4"/>
  <c r="F261" i="4"/>
  <c r="U30" i="36" s="1"/>
  <c r="Y259" i="4"/>
  <c r="X259" i="4"/>
  <c r="AA259" i="4" s="1"/>
  <c r="Y258" i="4"/>
  <c r="X258" i="4"/>
  <c r="Z258" i="4" s="1"/>
  <c r="AA257" i="4"/>
  <c r="Z257" i="4"/>
  <c r="Y257" i="4"/>
  <c r="Y255" i="4"/>
  <c r="X255" i="4"/>
  <c r="AA255" i="4" s="1"/>
  <c r="Y254" i="4"/>
  <c r="X254" i="4"/>
  <c r="AA254" i="4" s="1"/>
  <c r="AA253" i="4"/>
  <c r="Z253" i="4"/>
  <c r="Y253" i="4"/>
  <c r="Y250" i="4"/>
  <c r="X250" i="4"/>
  <c r="AA250" i="4" s="1"/>
  <c r="Y244" i="4"/>
  <c r="X244" i="4"/>
  <c r="Z250" i="4" s="1"/>
  <c r="AA242" i="4"/>
  <c r="Z242" i="4"/>
  <c r="Y242" i="4"/>
  <c r="Z108" i="4"/>
  <c r="R14" i="36" s="1"/>
  <c r="AA107" i="4"/>
  <c r="Y107" i="4"/>
  <c r="AA105" i="4"/>
  <c r="Y105" i="4"/>
  <c r="AA104" i="4"/>
  <c r="Y104" i="4"/>
  <c r="AA102" i="4"/>
  <c r="Y102" i="4"/>
  <c r="AA101" i="4"/>
  <c r="Y101" i="4"/>
  <c r="AA100" i="4"/>
  <c r="Y100" i="4"/>
  <c r="AA97" i="4"/>
  <c r="Y97" i="4"/>
  <c r="AA96" i="4"/>
  <c r="Y96" i="4"/>
  <c r="AA95" i="4"/>
  <c r="Y95" i="4"/>
  <c r="AA94" i="4"/>
  <c r="Y94" i="4"/>
  <c r="AA93" i="4"/>
  <c r="Y93" i="4"/>
  <c r="Z44" i="4"/>
  <c r="R9" i="36" s="1"/>
  <c r="AA43" i="4"/>
  <c r="Y43" i="4"/>
  <c r="AA42" i="4"/>
  <c r="Y42" i="4"/>
  <c r="Y476" i="4" l="1"/>
  <c r="O48" i="36" s="1"/>
  <c r="Z357" i="4"/>
  <c r="R34" i="36" s="1"/>
  <c r="Y357" i="4"/>
  <c r="O34" i="36" s="1"/>
  <c r="AA484" i="4"/>
  <c r="Z455" i="4"/>
  <c r="Z451" i="4"/>
  <c r="AA481" i="4"/>
  <c r="AA483" i="4"/>
  <c r="AA485" i="4"/>
  <c r="AA246" i="4"/>
  <c r="Y491" i="4"/>
  <c r="O49" i="36" s="1"/>
  <c r="AA248" i="4"/>
  <c r="Y441" i="4"/>
  <c r="O45" i="36" s="1"/>
  <c r="AA247" i="4"/>
  <c r="AA486" i="4"/>
  <c r="AA490" i="4"/>
  <c r="AA482" i="4"/>
  <c r="R38" i="36"/>
  <c r="Y458" i="4"/>
  <c r="Y465" i="4"/>
  <c r="O47" i="36" s="1"/>
  <c r="AA266" i="4"/>
  <c r="AA488" i="4"/>
  <c r="AA457" i="4"/>
  <c r="Z488" i="4"/>
  <c r="Z491" i="4" s="1"/>
  <c r="R49" i="36" s="1"/>
  <c r="Z446" i="4"/>
  <c r="AA271" i="4"/>
  <c r="Z273" i="4"/>
  <c r="Z274" i="4" s="1"/>
  <c r="R31" i="36" s="1"/>
  <c r="O38" i="36"/>
  <c r="Y108" i="4"/>
  <c r="O14" i="36" s="1"/>
  <c r="Y44" i="4"/>
  <c r="O9" i="36" s="1"/>
  <c r="Z254" i="4"/>
  <c r="Y260" i="4"/>
  <c r="O30" i="36" s="1"/>
  <c r="AA270" i="4"/>
  <c r="AA258" i="4"/>
  <c r="Y274" i="4"/>
  <c r="O31" i="36" s="1"/>
  <c r="Z259" i="4"/>
  <c r="Z244" i="4"/>
  <c r="Z255" i="4"/>
  <c r="AA244" i="4"/>
  <c r="Z458" i="4" l="1"/>
  <c r="Z260" i="4"/>
  <c r="R30" i="36" s="1"/>
  <c r="AA31" i="4" l="1"/>
  <c r="Y31" i="4"/>
  <c r="AA87" i="4" l="1"/>
  <c r="AA86" i="4"/>
  <c r="Y86" i="4"/>
  <c r="U11" i="36"/>
  <c r="C11" i="36"/>
  <c r="B11" i="36"/>
  <c r="R11" i="36"/>
  <c r="U7" i="36"/>
  <c r="R7" i="36"/>
  <c r="AA30" i="4"/>
  <c r="Y30" i="4"/>
  <c r="AA29" i="4"/>
  <c r="Y29" i="4"/>
  <c r="AA28" i="4"/>
  <c r="Y28" i="4"/>
  <c r="AA27" i="4"/>
  <c r="Y27" i="4"/>
  <c r="AA26" i="4"/>
  <c r="Y26" i="4"/>
  <c r="Y32" i="4" l="1"/>
  <c r="O7" i="36" s="1"/>
  <c r="O11" i="36"/>
  <c r="A1" i="36"/>
  <c r="F136" i="4" l="1"/>
  <c r="Z134" i="4"/>
  <c r="Z133" i="4"/>
  <c r="Z132" i="4"/>
  <c r="Z131" i="4"/>
  <c r="Z130" i="4"/>
  <c r="Z129" i="4"/>
  <c r="Z128" i="4"/>
  <c r="Z127" i="4"/>
  <c r="Z422" i="4" l="1"/>
  <c r="AA421" i="4"/>
  <c r="Y421" i="4"/>
  <c r="AA420" i="4"/>
  <c r="Y420" i="4"/>
  <c r="AA419" i="4"/>
  <c r="Y419" i="4"/>
  <c r="Y596" i="4" l="1"/>
  <c r="AA596" i="4" l="1"/>
  <c r="U39" i="36" l="1"/>
  <c r="C39" i="36"/>
  <c r="B39" i="36"/>
  <c r="AA582" i="4" l="1"/>
  <c r="Y582" i="4"/>
  <c r="AA581" i="4"/>
  <c r="Y581" i="4"/>
  <c r="AA580" i="4"/>
  <c r="Y580" i="4"/>
  <c r="Z123" i="4" l="1"/>
  <c r="AA119" i="4"/>
  <c r="Y119" i="4"/>
  <c r="AA118" i="4"/>
  <c r="Y118" i="4"/>
  <c r="Z397" i="4" l="1"/>
  <c r="R39" i="36" s="1"/>
  <c r="AA396" i="4"/>
  <c r="Y396" i="4"/>
  <c r="AA395" i="4"/>
  <c r="Y395" i="4"/>
  <c r="Y397" i="4" l="1"/>
  <c r="O39" i="36" s="1"/>
  <c r="U26" i="36" l="1"/>
  <c r="B26" i="36"/>
  <c r="C26" i="36"/>
  <c r="U17" i="36"/>
  <c r="C17" i="36"/>
  <c r="B17" i="36"/>
  <c r="U16" i="36"/>
  <c r="U13" i="36"/>
  <c r="C13" i="36"/>
  <c r="B13" i="36"/>
  <c r="U12" i="36"/>
  <c r="C12" i="36"/>
  <c r="B12" i="36"/>
  <c r="B15" i="36"/>
  <c r="Z201" i="4"/>
  <c r="AA133" i="4"/>
  <c r="AA132" i="4"/>
  <c r="AA131" i="4"/>
  <c r="AA130" i="4"/>
  <c r="AA129" i="4"/>
  <c r="AA128" i="4"/>
  <c r="AA127" i="4"/>
  <c r="F205" i="4" l="1"/>
  <c r="Z204" i="4"/>
  <c r="AA201" i="4"/>
  <c r="Z589" i="4" l="1"/>
  <c r="R59" i="36" s="1"/>
  <c r="R61" i="36"/>
  <c r="Z598" i="4"/>
  <c r="R60" i="36" s="1"/>
  <c r="AA597" i="4"/>
  <c r="Y597" i="4"/>
  <c r="AA595" i="4"/>
  <c r="Y595" i="4"/>
  <c r="AA594" i="4"/>
  <c r="Y594" i="4"/>
  <c r="AA593" i="4"/>
  <c r="Y593" i="4"/>
  <c r="AA592" i="4"/>
  <c r="Y592" i="4"/>
  <c r="AA588" i="4"/>
  <c r="Y588" i="4"/>
  <c r="AA586" i="4"/>
  <c r="Y586" i="4"/>
  <c r="AA585" i="4"/>
  <c r="Y585" i="4"/>
  <c r="AA587" i="4"/>
  <c r="Y587" i="4"/>
  <c r="AA584" i="4"/>
  <c r="Y584" i="4"/>
  <c r="AA583" i="4"/>
  <c r="Y583" i="4"/>
  <c r="AA579" i="4"/>
  <c r="Y579" i="4"/>
  <c r="AA578" i="4"/>
  <c r="Y578" i="4"/>
  <c r="AA577" i="4"/>
  <c r="Y577" i="4"/>
  <c r="AA576" i="4"/>
  <c r="Y576" i="4"/>
  <c r="AA575" i="4"/>
  <c r="Y575" i="4"/>
  <c r="AA574" i="4"/>
  <c r="Y574" i="4"/>
  <c r="AA573" i="4"/>
  <c r="Y573" i="4"/>
  <c r="AA568" i="4"/>
  <c r="Y568" i="4"/>
  <c r="AA569" i="4"/>
  <c r="Y569" i="4"/>
  <c r="AA567" i="4"/>
  <c r="Y567" i="4"/>
  <c r="AA566" i="4"/>
  <c r="Y566" i="4"/>
  <c r="AA565" i="4"/>
  <c r="Y565" i="4"/>
  <c r="AA564" i="4"/>
  <c r="Y564" i="4"/>
  <c r="AA563" i="4"/>
  <c r="Y563" i="4"/>
  <c r="AA562" i="4"/>
  <c r="Y562" i="4"/>
  <c r="AA561" i="4"/>
  <c r="Y561" i="4"/>
  <c r="R29" i="36"/>
  <c r="Z208" i="4"/>
  <c r="R26" i="36" s="1"/>
  <c r="R25" i="36"/>
  <c r="Z18" i="4"/>
  <c r="R5" i="36" s="1"/>
  <c r="AA207" i="4"/>
  <c r="Y207" i="4"/>
  <c r="Y208" i="4" s="1"/>
  <c r="O26" i="36" s="1"/>
  <c r="AA15" i="4"/>
  <c r="Y15" i="4"/>
  <c r="AA16" i="4"/>
  <c r="Y16" i="4"/>
  <c r="AA17" i="4"/>
  <c r="Y17" i="4"/>
  <c r="AA198" i="4"/>
  <c r="Y198" i="4"/>
  <c r="AA197" i="4"/>
  <c r="Y197" i="4"/>
  <c r="AA196" i="4"/>
  <c r="Y196" i="4"/>
  <c r="AA200" i="4"/>
  <c r="Y200" i="4"/>
  <c r="AA199" i="4"/>
  <c r="Y199" i="4"/>
  <c r="AA202" i="4"/>
  <c r="Y202" i="4"/>
  <c r="Y201" i="4"/>
  <c r="AA195" i="4"/>
  <c r="Y195" i="4"/>
  <c r="Z135" i="4"/>
  <c r="R17" i="36" s="1"/>
  <c r="AA134" i="4"/>
  <c r="Y134" i="4"/>
  <c r="Y133" i="4"/>
  <c r="Y132" i="4"/>
  <c r="Y131" i="4"/>
  <c r="Y130" i="4"/>
  <c r="Y129" i="4"/>
  <c r="Y128" i="4"/>
  <c r="Y127" i="4"/>
  <c r="R16" i="36"/>
  <c r="AA122" i="4"/>
  <c r="Y122" i="4"/>
  <c r="AA121" i="4"/>
  <c r="Y121" i="4"/>
  <c r="AA120" i="4"/>
  <c r="Y120" i="4"/>
  <c r="AA117" i="4"/>
  <c r="Y117" i="4"/>
  <c r="AA116" i="4"/>
  <c r="Y116" i="4"/>
  <c r="AA115" i="4"/>
  <c r="Y115" i="4"/>
  <c r="AA114" i="4"/>
  <c r="Y114" i="4"/>
  <c r="AA113" i="4"/>
  <c r="Y113" i="4"/>
  <c r="AA112" i="4"/>
  <c r="Y112" i="4"/>
  <c r="Z89" i="4"/>
  <c r="R13" i="36" s="1"/>
  <c r="AA88" i="4"/>
  <c r="Y88" i="4"/>
  <c r="AA85" i="4"/>
  <c r="Y85" i="4"/>
  <c r="Z82" i="4"/>
  <c r="R12" i="36" s="1"/>
  <c r="AA81" i="4"/>
  <c r="Y81" i="4"/>
  <c r="AA80" i="4"/>
  <c r="Y80" i="4"/>
  <c r="AA79" i="4"/>
  <c r="Y79" i="4"/>
  <c r="AA78" i="4"/>
  <c r="Y78" i="4"/>
  <c r="AA76" i="4"/>
  <c r="Y76" i="4"/>
  <c r="AA75" i="4"/>
  <c r="Y75" i="4"/>
  <c r="AA74" i="4"/>
  <c r="Y74" i="4"/>
  <c r="AA73" i="4"/>
  <c r="Y73" i="4"/>
  <c r="Y109" i="16"/>
  <c r="Y108" i="16"/>
  <c r="Y101" i="16"/>
  <c r="Y100" i="16"/>
  <c r="Y99" i="16"/>
  <c r="Y98" i="16"/>
  <c r="Y97" i="16"/>
  <c r="Y96" i="16"/>
  <c r="Y91" i="16"/>
  <c r="Y90" i="16"/>
  <c r="X87" i="16"/>
  <c r="X86" i="16"/>
  <c r="Y86" i="16" s="1"/>
  <c r="X85" i="16"/>
  <c r="Y85" i="16" s="1"/>
  <c r="X83" i="16"/>
  <c r="Y82" i="16"/>
  <c r="Y77" i="16"/>
  <c r="Z549" i="4"/>
  <c r="R55" i="36" s="1"/>
  <c r="X540" i="4"/>
  <c r="X539" i="4"/>
  <c r="X544" i="4"/>
  <c r="Y544" i="4"/>
  <c r="X543" i="4"/>
  <c r="Y543" i="4"/>
  <c r="Y542" i="4"/>
  <c r="Y540" i="4"/>
  <c r="Y539" i="4"/>
  <c r="Y538" i="4"/>
  <c r="C24" i="36"/>
  <c r="B24" i="36"/>
  <c r="C20" i="36"/>
  <c r="U19" i="36"/>
  <c r="Z148" i="4"/>
  <c r="R19" i="36" s="1"/>
  <c r="Y147" i="4"/>
  <c r="Y148" i="4" s="1"/>
  <c r="O19" i="36" s="1"/>
  <c r="C19" i="36"/>
  <c r="B19" i="36"/>
  <c r="U21" i="36"/>
  <c r="U23" i="36"/>
  <c r="R23" i="36"/>
  <c r="Z157" i="4"/>
  <c r="R21" i="36" s="1"/>
  <c r="Y152" i="4"/>
  <c r="Y153" i="4"/>
  <c r="Y154" i="4"/>
  <c r="Y155" i="4"/>
  <c r="Y156" i="4"/>
  <c r="AA278" i="4"/>
  <c r="AA277" i="4"/>
  <c r="Y277" i="4"/>
  <c r="U55" i="36"/>
  <c r="Y545" i="4"/>
  <c r="Y546" i="4"/>
  <c r="Y547" i="4"/>
  <c r="Y548" i="4"/>
  <c r="B55" i="36"/>
  <c r="C55" i="36"/>
  <c r="AA548" i="4"/>
  <c r="AA547" i="4"/>
  <c r="AA546" i="4"/>
  <c r="AA545" i="4"/>
  <c r="U5" i="36"/>
  <c r="Y6" i="4"/>
  <c r="Y7" i="4"/>
  <c r="Y8" i="4"/>
  <c r="Y9" i="4"/>
  <c r="Y10" i="4"/>
  <c r="Y11" i="4"/>
  <c r="Y12" i="4"/>
  <c r="Y13" i="4"/>
  <c r="Y14" i="4"/>
  <c r="Y21" i="4"/>
  <c r="Y22" i="4"/>
  <c r="Y35" i="4"/>
  <c r="Y36" i="4"/>
  <c r="Y37" i="4"/>
  <c r="Y38" i="4"/>
  <c r="Y47" i="4"/>
  <c r="Y48" i="4"/>
  <c r="Y49" i="4"/>
  <c r="Y50" i="4"/>
  <c r="Y51" i="4"/>
  <c r="Y52" i="4"/>
  <c r="Y53" i="4"/>
  <c r="Y54" i="4"/>
  <c r="Y190" i="4"/>
  <c r="Y191" i="4"/>
  <c r="Y192" i="4"/>
  <c r="Y193" i="4"/>
  <c r="Y194" i="4"/>
  <c r="Y203" i="4"/>
  <c r="Y373" i="4"/>
  <c r="Y374" i="4" s="1"/>
  <c r="O36" i="36" s="1"/>
  <c r="Y377" i="4"/>
  <c r="Y378" i="4" s="1"/>
  <c r="O37" i="36" s="1"/>
  <c r="Y425" i="4"/>
  <c r="Y426" i="4" s="1"/>
  <c r="O43" i="36" s="1"/>
  <c r="Y429" i="4"/>
  <c r="Y430" i="4"/>
  <c r="Y431" i="4"/>
  <c r="Y432" i="4"/>
  <c r="Y433" i="4"/>
  <c r="Y495" i="4"/>
  <c r="Y496" i="4"/>
  <c r="Y497" i="4"/>
  <c r="Y498" i="4"/>
  <c r="Y499" i="4"/>
  <c r="Y500" i="4"/>
  <c r="Y504" i="4"/>
  <c r="Y505" i="4"/>
  <c r="Y506" i="4"/>
  <c r="Y507" i="4"/>
  <c r="Y508" i="4"/>
  <c r="Y509" i="4"/>
  <c r="Y510" i="4"/>
  <c r="Y511" i="4"/>
  <c r="Y515" i="4"/>
  <c r="Y516" i="4"/>
  <c r="Y517" i="4"/>
  <c r="Y518" i="4"/>
  <c r="Y519" i="4"/>
  <c r="Y520" i="4"/>
  <c r="Y521" i="4"/>
  <c r="Y522" i="4"/>
  <c r="Y523" i="4"/>
  <c r="Y524" i="4"/>
  <c r="Y528" i="4"/>
  <c r="Y529" i="4"/>
  <c r="Y530" i="4"/>
  <c r="Y531" i="4"/>
  <c r="Y532" i="4"/>
  <c r="Y533" i="4"/>
  <c r="Y553" i="4"/>
  <c r="Y555" i="4"/>
  <c r="Y556" i="4"/>
  <c r="Y557" i="4"/>
  <c r="Z23" i="4"/>
  <c r="R6" i="36" s="1"/>
  <c r="Z39" i="4"/>
  <c r="R8" i="36" s="1"/>
  <c r="Z55" i="4"/>
  <c r="R10" i="36" s="1"/>
  <c r="R18" i="36"/>
  <c r="Z279" i="4"/>
  <c r="R32" i="36" s="1"/>
  <c r="Z374" i="4"/>
  <c r="R36" i="36" s="1"/>
  <c r="Z378" i="4"/>
  <c r="R37" i="36" s="1"/>
  <c r="R40" i="36"/>
  <c r="R42" i="36"/>
  <c r="Z426" i="4"/>
  <c r="R43" i="36" s="1"/>
  <c r="Z434" i="4"/>
  <c r="R44" i="36" s="1"/>
  <c r="Z501" i="4"/>
  <c r="R51" i="36" s="1"/>
  <c r="Z512" i="4"/>
  <c r="R52" i="36" s="1"/>
  <c r="Z525" i="4"/>
  <c r="R53" i="36" s="1"/>
  <c r="Z534" i="4"/>
  <c r="R54" i="36" s="1"/>
  <c r="R57" i="36"/>
  <c r="Z570" i="4"/>
  <c r="R58" i="36" s="1"/>
  <c r="U6" i="36"/>
  <c r="U8" i="36"/>
  <c r="U10" i="36"/>
  <c r="U18" i="36"/>
  <c r="U25" i="36"/>
  <c r="U29" i="36"/>
  <c r="U32" i="36"/>
  <c r="U36" i="36"/>
  <c r="U37" i="36"/>
  <c r="U40" i="36"/>
  <c r="U42" i="36"/>
  <c r="U43" i="36"/>
  <c r="U44" i="36"/>
  <c r="U51" i="36"/>
  <c r="U52" i="36"/>
  <c r="U53" i="36"/>
  <c r="U54" i="36"/>
  <c r="U57" i="36"/>
  <c r="U58" i="36"/>
  <c r="U59" i="36"/>
  <c r="U60" i="36"/>
  <c r="U61" i="36"/>
  <c r="A1" i="4"/>
  <c r="C15" i="36"/>
  <c r="B44" i="36"/>
  <c r="B50" i="36"/>
  <c r="B51" i="36"/>
  <c r="B52" i="36"/>
  <c r="B53" i="36"/>
  <c r="B54" i="36"/>
  <c r="B56" i="36"/>
  <c r="B57" i="36"/>
  <c r="B58" i="36"/>
  <c r="B59" i="36"/>
  <c r="B60" i="36"/>
  <c r="B61" i="36"/>
  <c r="B43" i="36"/>
  <c r="B37" i="36"/>
  <c r="B42" i="36"/>
  <c r="B40" i="36"/>
  <c r="B36" i="36"/>
  <c r="B29" i="36"/>
  <c r="B27" i="36"/>
  <c r="B25" i="36"/>
  <c r="B23" i="36"/>
  <c r="B21" i="36"/>
  <c r="B20" i="36"/>
  <c r="B18" i="36"/>
  <c r="B16" i="36"/>
  <c r="B10" i="36"/>
  <c r="B8" i="36"/>
  <c r="B7" i="36"/>
  <c r="B6" i="36"/>
  <c r="B5" i="36"/>
  <c r="B32" i="36"/>
  <c r="C61" i="36"/>
  <c r="C60" i="36"/>
  <c r="C59" i="36"/>
  <c r="C58" i="36"/>
  <c r="C57" i="36"/>
  <c r="C56" i="36"/>
  <c r="C54" i="36"/>
  <c r="C53" i="36"/>
  <c r="C52" i="36"/>
  <c r="C51" i="36"/>
  <c r="C50" i="36"/>
  <c r="C44" i="36"/>
  <c r="C43" i="36"/>
  <c r="C42" i="36"/>
  <c r="C40" i="36"/>
  <c r="C37" i="36"/>
  <c r="C36" i="36"/>
  <c r="C32" i="36"/>
  <c r="C29" i="36"/>
  <c r="C27" i="36"/>
  <c r="C25" i="36"/>
  <c r="C23" i="36"/>
  <c r="C21" i="36"/>
  <c r="C18" i="36"/>
  <c r="C16" i="36"/>
  <c r="C10" i="36"/>
  <c r="C8" i="36"/>
  <c r="C7" i="36"/>
  <c r="C6" i="36"/>
  <c r="C5" i="36"/>
  <c r="C4" i="36"/>
  <c r="B4" i="36"/>
  <c r="AA8" i="4"/>
  <c r="Z1" i="36"/>
  <c r="D1" i="36"/>
  <c r="AA533" i="4"/>
  <c r="AA532" i="4"/>
  <c r="AA531" i="4"/>
  <c r="AA530" i="4"/>
  <c r="AA529" i="4"/>
  <c r="AA528" i="4"/>
  <c r="AA511" i="4"/>
  <c r="AA510" i="4"/>
  <c r="AA509" i="4"/>
  <c r="AA508" i="4"/>
  <c r="AA507" i="4"/>
  <c r="AA506" i="4"/>
  <c r="AA505" i="4"/>
  <c r="AA504" i="4"/>
  <c r="AA500" i="4"/>
  <c r="AA499" i="4"/>
  <c r="AA498" i="4"/>
  <c r="AA497" i="4"/>
  <c r="AA496" i="4"/>
  <c r="AA495" i="4"/>
  <c r="AA14" i="4"/>
  <c r="AA13" i="4"/>
  <c r="AA12" i="4"/>
  <c r="AA11" i="4"/>
  <c r="AA10" i="4"/>
  <c r="AA9" i="4"/>
  <c r="AA7" i="4"/>
  <c r="AA6" i="4"/>
  <c r="D1" i="4"/>
  <c r="Z1" i="4"/>
  <c r="AA425" i="4"/>
  <c r="AA433" i="4"/>
  <c r="AA432" i="4"/>
  <c r="AA431" i="4"/>
  <c r="AA430" i="4"/>
  <c r="AA429" i="4"/>
  <c r="AA377" i="4"/>
  <c r="AA373" i="4"/>
  <c r="AA152"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4" i="16"/>
  <c r="Y45" i="16"/>
  <c r="Y46" i="16"/>
  <c r="Y47" i="16"/>
  <c r="Y50" i="16"/>
  <c r="Y51" i="16"/>
  <c r="Y52" i="16"/>
  <c r="Y53" i="16"/>
  <c r="Y54" i="16"/>
  <c r="Y56" i="16"/>
  <c r="Y57" i="16"/>
  <c r="Y58" i="16"/>
  <c r="Y59" i="16"/>
  <c r="Y60" i="16"/>
  <c r="Y61" i="16"/>
  <c r="Y63" i="16"/>
  <c r="Y64" i="16"/>
  <c r="Y65" i="16"/>
  <c r="Y66" i="16"/>
  <c r="Y68" i="16"/>
  <c r="Y69" i="16"/>
  <c r="Y70" i="16"/>
  <c r="Y71" i="16"/>
  <c r="Y72" i="16"/>
  <c r="Y76" i="16"/>
  <c r="Y79" i="16"/>
  <c r="Y94" i="16"/>
  <c r="AA521" i="4"/>
  <c r="AA21" i="4"/>
  <c r="AA557" i="4"/>
  <c r="AA556" i="4"/>
  <c r="AA555" i="4"/>
  <c r="AA553" i="4"/>
  <c r="AA524" i="4"/>
  <c r="AA523" i="4"/>
  <c r="AA22" i="4"/>
  <c r="AA522" i="4"/>
  <c r="AA520" i="4"/>
  <c r="AA519" i="4"/>
  <c r="AA518" i="4"/>
  <c r="AA517" i="4"/>
  <c r="AA516" i="4"/>
  <c r="AA515" i="4"/>
  <c r="AA203" i="4"/>
  <c r="AA194" i="4"/>
  <c r="AA193" i="4"/>
  <c r="AA192" i="4"/>
  <c r="AA191" i="4"/>
  <c r="AA190" i="4"/>
  <c r="AA156" i="4"/>
  <c r="AA155" i="4"/>
  <c r="AA154" i="4"/>
  <c r="AA153" i="4"/>
  <c r="AA147" i="4"/>
  <c r="AA54" i="4"/>
  <c r="AA53" i="4"/>
  <c r="AA52" i="4"/>
  <c r="AA51" i="4"/>
  <c r="AA50" i="4"/>
  <c r="AA49" i="4"/>
  <c r="AA48" i="4"/>
  <c r="AA47" i="4"/>
  <c r="AA38" i="4"/>
  <c r="AA37" i="4"/>
  <c r="AA36" i="4"/>
  <c r="AA35" i="4"/>
  <c r="Y83" i="16"/>
  <c r="Y87" i="16"/>
  <c r="Y278" i="4"/>
  <c r="Y570" i="4" l="1"/>
  <c r="O58" i="36" s="1"/>
  <c r="Y82" i="4"/>
  <c r="O12" i="36" s="1"/>
  <c r="Y598" i="4"/>
  <c r="O60" i="36" s="1"/>
  <c r="O61" i="36"/>
  <c r="Y549" i="4"/>
  <c r="O55" i="36" s="1"/>
  <c r="Y23" i="4"/>
  <c r="O6" i="36" s="1"/>
  <c r="Y534" i="4"/>
  <c r="O54" i="36" s="1"/>
  <c r="Y512" i="4"/>
  <c r="O52" i="36" s="1"/>
  <c r="Y144" i="4"/>
  <c r="O18" i="36" s="1"/>
  <c r="O23" i="36"/>
  <c r="Y89" i="4"/>
  <c r="O13" i="36" s="1"/>
  <c r="Y39" i="4"/>
  <c r="O8" i="36" s="1"/>
  <c r="Y279" i="4"/>
  <c r="O32" i="36" s="1"/>
  <c r="Y501" i="4"/>
  <c r="O51" i="36" s="1"/>
  <c r="AA544" i="4"/>
  <c r="O40" i="36"/>
  <c r="Y123" i="4"/>
  <c r="O16" i="36" s="1"/>
  <c r="Y157" i="4"/>
  <c r="O21" i="36" s="1"/>
  <c r="AA539" i="4"/>
  <c r="Y525" i="4"/>
  <c r="O53" i="36" s="1"/>
  <c r="Y434" i="4"/>
  <c r="O44" i="36" s="1"/>
  <c r="Y135" i="4"/>
  <c r="O17" i="36" s="1"/>
  <c r="O29" i="36"/>
  <c r="U64" i="36"/>
  <c r="Y558" i="4"/>
  <c r="O57" i="36" s="1"/>
  <c r="Y422" i="4"/>
  <c r="O42" i="36" s="1"/>
  <c r="Y55" i="4"/>
  <c r="O10" i="36" s="1"/>
  <c r="Y18" i="4"/>
  <c r="O5" i="36" s="1"/>
  <c r="AA538" i="4"/>
  <c r="AA540" i="4"/>
  <c r="Y204" i="4"/>
  <c r="O25" i="36" s="1"/>
  <c r="AA542" i="4"/>
  <c r="AA543" i="4"/>
  <c r="Y589" i="4"/>
  <c r="O59" i="36" s="1"/>
  <c r="R64" i="36" l="1"/>
  <c r="O64" i="36"/>
  <c r="AF67" i="36" l="1"/>
</calcChain>
</file>

<file path=xl/sharedStrings.xml><?xml version="1.0" encoding="utf-8"?>
<sst xmlns="http://schemas.openxmlformats.org/spreadsheetml/2006/main" count="1756" uniqueCount="1203">
  <si>
    <t>5820</t>
  </si>
  <si>
    <t>Management of bilge water and sludge handling onboard</t>
  </si>
  <si>
    <t>SAFETY AND ENVIRONMENTAL PROTECTION POLICY</t>
  </si>
  <si>
    <t>Are computer systems, in relation to IMO MSC/Circ.891, certified by a recognised organisation?</t>
  </si>
  <si>
    <t>DESIGNATED PERSONS</t>
  </si>
  <si>
    <t>Does the company have the overriding authority of the master clearly defined? (ISM Code 2002 5.2)</t>
  </si>
  <si>
    <t>5822.2</t>
  </si>
  <si>
    <t>Is it company policy to install a separate sludge discharge pump with the purpose of discharging the sludge to reception facility?</t>
  </si>
  <si>
    <t>5822.3</t>
  </si>
  <si>
    <t>Is a checklist used for bunker operations (company format) ?</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</si>
  <si>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</si>
  <si>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</si>
  <si>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</si>
  <si>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</si>
  <si>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</si>
  <si>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</si>
  <si>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6400.11</t>
  </si>
  <si>
    <t>Are masters entitled to use non-compulsory pilot services? (must be stated in a company procedure)</t>
  </si>
  <si>
    <t>6100.7</t>
  </si>
  <si>
    <t>Are there procedures/instructions for the internal transfer of fuel oil between main storage tanks?</t>
  </si>
  <si>
    <t xml:space="preserve">Do relevant ERT member(s) participate in an ERS training course as provided by the ERS service provider (class) ? </t>
  </si>
  <si>
    <t>Does the company have procedures/instructions for mooring/unmooring operations?</t>
  </si>
  <si>
    <t>Are tasks &amp; responsibilities of shipboard personnel assigned to ballast water exchange operations defined, documented &amp; controlled ?</t>
  </si>
  <si>
    <t>Does the system cover the arrangements needed to ensure that the company, day and night, is prepared to respond effectively to hazards, accidents or emergencies involving their ships?</t>
  </si>
  <si>
    <t>6200.5</t>
  </si>
  <si>
    <t>6200.6</t>
  </si>
  <si>
    <t>Is an annual ERT drill performed at the office which includes participation by the ERS service provider (class) and one company vessel ?</t>
  </si>
  <si>
    <t>NAVIGATION / BRIDGE OPERATIONS</t>
  </si>
  <si>
    <t>2100.6</t>
  </si>
  <si>
    <t>2100.7</t>
  </si>
  <si>
    <t>2100.8</t>
  </si>
  <si>
    <t>2100.9</t>
  </si>
  <si>
    <t>5460</t>
  </si>
  <si>
    <t>Lubrication and Use of Oils (Element nr.: 5810, 5811 &amp; 5812)</t>
  </si>
  <si>
    <t>Stern tube lubrication</t>
  </si>
  <si>
    <t>5810.1</t>
  </si>
  <si>
    <t>5810.3</t>
  </si>
  <si>
    <t>5801</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</si>
  <si>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</si>
  <si>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Is an updated list of persons to be contacted available? (coastal States, port contacts, company interest contacts)</t>
  </si>
  <si>
    <t>Is it company policy to use hydraulic oil that  is certified according to the EEL in mooring and anchor appliances?</t>
  </si>
  <si>
    <t>Is it company policy to use hydraulic oil that is certified according to the EEL in crane appliances?</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</si>
  <si>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</si>
  <si>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</si>
  <si>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</si>
  <si>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</si>
  <si>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Are adequate system back-up’s for office administrative PC systems made (where applicable) and are procedures for this documented ?</t>
  </si>
  <si>
    <t>350.2</t>
  </si>
  <si>
    <t>Are ship inspections held at defined intervals? (minimum of twice a year or equivalent)</t>
  </si>
  <si>
    <t>6300.8</t>
  </si>
  <si>
    <t>Is it company policy that ballast tanks of vessels delivered after 01-07-2012, are coated with a hard coating of a light colour?</t>
  </si>
  <si>
    <t>6300.6</t>
  </si>
  <si>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</si>
  <si>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</si>
  <si>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</si>
  <si>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r>
      <t>For existing vessels:</t>
    </r>
    <r>
      <rPr>
        <b/>
        <sz val="16"/>
        <rFont val="Arial"/>
        <family val="2"/>
      </rPr>
      <t xml:space="preserve"> </t>
    </r>
    <r>
      <rPr>
        <sz val="16"/>
        <rFont val="Arial"/>
        <family val="2"/>
      </rPr>
      <t>Are ballast tanks coated with a hard coating of a light colour?</t>
    </r>
  </si>
  <si>
    <t>Is it company procedure that the ship shore safety checklist has to be used before loading/unloading operations?</t>
  </si>
  <si>
    <t>6300.1</t>
  </si>
  <si>
    <t>6300.4</t>
  </si>
  <si>
    <t>GENERAL MAN.</t>
  </si>
  <si>
    <t>QUALITY DEPT.</t>
  </si>
  <si>
    <t xml:space="preserve">GA Code: </t>
  </si>
  <si>
    <t xml:space="preserve">                    </t>
  </si>
  <si>
    <t>Doc. &amp; Impl.</t>
  </si>
  <si>
    <t xml:space="preserve">RANKING SCORE </t>
  </si>
  <si>
    <t>RANKING MAX. SCORE</t>
  </si>
  <si>
    <t>7300.5</t>
  </si>
  <si>
    <t>Does the MS provide for specific measures aimed at promoting the reliability of ship-critical equipment and systems?</t>
  </si>
  <si>
    <t>Are those event reports considered in creating a list of critical equipment?</t>
  </si>
  <si>
    <t>6110.7</t>
  </si>
  <si>
    <t>2100.12</t>
  </si>
  <si>
    <t>2100.13</t>
  </si>
  <si>
    <t>Is a company policy concerning safety and the environment and which is signed by the Man. Dir., available?</t>
  </si>
  <si>
    <t>Does the company have procedures to control documents and data relevant to the 
Man.System?</t>
  </si>
  <si>
    <r>
      <t xml:space="preserve">Training / Courses for Personnel
</t>
    </r>
    <r>
      <rPr>
        <sz val="16"/>
        <rFont val="Arial"/>
        <family val="2"/>
      </rPr>
      <t>Additional Green Award Requirements &amp; IMO Model Courses</t>
    </r>
  </si>
  <si>
    <t>Is objective evidence available that the safety and environmental aspects of the operation of each ship is monitored and that the required adequate resources and shore-based support is applied?</t>
  </si>
  <si>
    <t>RESOURCES AND PERSONNEL AND STCW</t>
  </si>
  <si>
    <t>COMPANY RESPONSIBILITIES AND AUTHORITY</t>
  </si>
  <si>
    <t>217.1</t>
  </si>
  <si>
    <t>217.3</t>
  </si>
  <si>
    <t>217.5</t>
  </si>
  <si>
    <t>217.7</t>
  </si>
  <si>
    <t>217.9</t>
  </si>
  <si>
    <t>217</t>
  </si>
  <si>
    <t>1200.6</t>
  </si>
  <si>
    <t>1200.8</t>
  </si>
  <si>
    <t>1200.9</t>
  </si>
  <si>
    <t>1300</t>
  </si>
  <si>
    <t>1200</t>
  </si>
  <si>
    <t>1500.10</t>
  </si>
  <si>
    <t>1600.7</t>
  </si>
  <si>
    <t>1600.8</t>
  </si>
  <si>
    <t>3100.5</t>
  </si>
  <si>
    <t>3200.13</t>
  </si>
  <si>
    <t>5460.1</t>
  </si>
  <si>
    <t>5700.5</t>
  </si>
  <si>
    <t>5700.6</t>
  </si>
  <si>
    <t>5900.1</t>
  </si>
  <si>
    <t>5900.12</t>
  </si>
  <si>
    <t>5900.2</t>
  </si>
  <si>
    <t>5900.13</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</si>
  <si>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</si>
  <si>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7300.6</t>
  </si>
  <si>
    <t>7300.7</t>
  </si>
  <si>
    <t>Does the company policy for newbuilds implement additional measures to reduce harmful air emissions (NOx, SOx and PM) and improve energy efficiency (reduce CO2 or fuel consumption)?</t>
  </si>
  <si>
    <t>Is a management review done?</t>
  </si>
  <si>
    <t>Are internal audits carried out to verify whether safety and pollution-prevention activities, and other procedures, comply with the Management System (MS)?</t>
  </si>
  <si>
    <t>Scoring (%)</t>
  </si>
  <si>
    <t>6400.12</t>
  </si>
  <si>
    <t>Is it company policy to employ all ship-personnel on a permanent basis?</t>
  </si>
  <si>
    <t>Is it company policy to employ senior officers on a permanent basis?</t>
  </si>
  <si>
    <t>Is communication with media included in the emergency procedures?</t>
  </si>
  <si>
    <t xml:space="preserve">Are shore-ship communications, defined levels of authority and lines of communication documented and working effectively ?               </t>
  </si>
  <si>
    <t>1200.3</t>
  </si>
  <si>
    <t>1200.4</t>
  </si>
  <si>
    <t>1300.1</t>
  </si>
  <si>
    <t>1400.1</t>
  </si>
  <si>
    <t>1400.2</t>
  </si>
  <si>
    <t>Is the working language monitored and checked by the ship's staff and verified during internal audits?</t>
  </si>
  <si>
    <t>Does the company have instructions for carrying out winch brake tests (to be carried out at least once a year or after an excessive load)?</t>
  </si>
  <si>
    <t xml:space="preserve">Does the company give guidance for an additional examination after unusual events such as long periods of inactivity, excessive loads, heat exposure, loading/discharge at swell ports, etc? </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</si>
  <si>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</si>
  <si>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</si>
  <si>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r>
      <t>Alternative for  1300.1:</t>
    </r>
    <r>
      <rPr>
        <sz val="16"/>
        <rFont val="Arial"/>
        <family val="2"/>
      </rPr>
      <t xml:space="preserve"> sufficient number of air cylinders for the sole purpose of safety drills.</t>
    </r>
  </si>
  <si>
    <r>
      <t>Computer Systems, Networks, Data Security and Training.</t>
    </r>
    <r>
      <rPr>
        <sz val="16"/>
        <rFont val="Arial"/>
        <family val="2"/>
      </rPr>
      <t xml:space="preserve"> GA requirement</t>
    </r>
  </si>
  <si>
    <t>Do these criteria take manufacturer’s recommendations into account ?</t>
  </si>
  <si>
    <t>Are procedures for an "Emergency room" in the office defined?</t>
  </si>
  <si>
    <t>109.1</t>
  </si>
  <si>
    <t>Are safety and environmental inspections carried out, documented and reported?</t>
  </si>
  <si>
    <t>109.2</t>
  </si>
  <si>
    <t>RR</t>
  </si>
  <si>
    <t>5812.1</t>
  </si>
  <si>
    <t>5812.2</t>
  </si>
  <si>
    <t>5812.3</t>
  </si>
  <si>
    <t>5900.10</t>
  </si>
  <si>
    <t>5910.6</t>
  </si>
  <si>
    <t>6200.10</t>
  </si>
  <si>
    <t>1200.10</t>
  </si>
  <si>
    <t>3200.11</t>
  </si>
  <si>
    <t>Does the company periodically evaluate the efficiency of the MS and review the MS, in accordance with procedures established by the company, when necessary?</t>
  </si>
  <si>
    <t>6100.2</t>
  </si>
  <si>
    <t>Is the HSQ Manager designated to authorise hot work?</t>
  </si>
  <si>
    <t>1400</t>
  </si>
  <si>
    <t>2120</t>
  </si>
  <si>
    <t>Norm item</t>
  </si>
  <si>
    <t>106.5</t>
  </si>
  <si>
    <t>106.6</t>
  </si>
  <si>
    <t>106.7</t>
  </si>
  <si>
    <t>106.8</t>
  </si>
  <si>
    <t>Is it company policy that maintenance meetings are carried out on board? (e.g. each month and at (all) sections on board)</t>
  </si>
  <si>
    <t>111.1</t>
  </si>
  <si>
    <t>111.2</t>
  </si>
  <si>
    <t>(Preparation of vessel before delivery) Has a company procedure been implemented to clearly mark all compartments which could have an oxygen deficient or dangerous atmosphere? ( e.g. cofferdams, fuel oil tanks, waste oil tanks, black/grey water tanks, etc.)</t>
  </si>
  <si>
    <t>5822.6</t>
  </si>
  <si>
    <t>Is it a company selection process to assign ships that always deliver all sludge to reception facilities?</t>
  </si>
  <si>
    <t>Programme of Inspections</t>
  </si>
  <si>
    <t>Has the company developed an internal technical inspection programme?</t>
  </si>
  <si>
    <t>Does the company have relevant previous survey and internal technical inspection reports?</t>
  </si>
  <si>
    <t>6110</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</si>
  <si>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</si>
  <si>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</si>
  <si>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</si>
  <si>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</si>
  <si>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</si>
  <si>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</si>
  <si>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</si>
  <si>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install a Computer Based Program for spare parts management of critical equipment and stand-by equipment?</t>
  </si>
  <si>
    <t>6110.8</t>
  </si>
  <si>
    <r>
      <t xml:space="preserve">Condition Assessment Program, Maintenance    </t>
    </r>
    <r>
      <rPr>
        <sz val="16"/>
        <rFont val="Arial"/>
        <family val="2"/>
      </rPr>
      <t xml:space="preserve">Additional Green Award requirements </t>
    </r>
  </si>
  <si>
    <t>7500.2</t>
  </si>
  <si>
    <t>Does the company require the shipyard to include in these procedures that the "Material Declaration" contains information on the safe removal of hazardous materials? (requirement to be part of the building contract)</t>
  </si>
  <si>
    <t>Alternative for 7100.1 (7100.2, 7100.3, 7100.4)</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</si>
  <si>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</si>
  <si>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</si>
  <si>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</si>
  <si>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Does the company have procedures/instructions for hull / ship's construction condition-inspections to be carried out by ship's personnel?</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</si>
  <si>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</si>
  <si>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</si>
  <si>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</si>
  <si>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Are company vessels in receipt of an evaluation report of an annual drill between company, ERS service provider (class) and a company vessel ?</t>
  </si>
  <si>
    <t>5421.1</t>
  </si>
  <si>
    <t>5421.2</t>
  </si>
  <si>
    <t xml:space="preserve">Has the company carried out a safety assessment with respective manufacturers, for any necessary modifications to the vessel's boilers and each fuel system onboard?  (modifications should be class approved) </t>
  </si>
  <si>
    <r>
      <t>Ballast Water Management</t>
    </r>
    <r>
      <rPr>
        <sz val="14"/>
        <rFont val="Arial"/>
        <family val="2"/>
      </rPr>
      <t/>
    </r>
  </si>
  <si>
    <t>Mooring Equipment</t>
  </si>
  <si>
    <t>Corrosion Prevention of Seawater Ballast Tanks</t>
  </si>
  <si>
    <t>Employment of Personnel</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</si>
  <si>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</si>
  <si>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</si>
  <si>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</si>
  <si>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</si>
  <si>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</si>
  <si>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</si>
  <si>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</si>
  <si>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</si>
  <si>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</si>
  <si>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</si>
  <si>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</si>
  <si>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</si>
  <si>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</si>
  <si>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</si>
  <si>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</si>
  <si>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3200.5</t>
  </si>
  <si>
    <t xml:space="preserve">Does the office support the master in cases where the ship cannot reasonably be expected to carry out ballast water exchange? </t>
  </si>
  <si>
    <t>Is company aware of cargo specifications which are required by the charterer of the ship?</t>
  </si>
  <si>
    <t>4100.6</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</si>
  <si>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</si>
  <si>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</si>
  <si>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</si>
  <si>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Newbuild policy</t>
  </si>
  <si>
    <t>5450.1</t>
  </si>
  <si>
    <t>Indicates that the whole element did not reach the minimum score, hence a finding is issued. The number shows the scores obtained.</t>
  </si>
  <si>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</si>
  <si>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</si>
  <si>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Due to characteristics of environmentally friendly lubricants (EEL certified) are extra measures taken into account for the applicable system if needed? (e.g. condition of seals &amp; filters, temperature &amp; condition of oil, prevention of humidity ingress etc.)</t>
  </si>
  <si>
    <t>NAUTICAL DEPT.</t>
  </si>
  <si>
    <t>OPER./CHART DEPT.</t>
  </si>
  <si>
    <t>FINANCIAL DEPT.</t>
  </si>
  <si>
    <t>Does the company require the corrosion prevention system to be part of the vessel maintenance system?</t>
  </si>
  <si>
    <t>Are inspection, maintenance and discard criteria for mooring wires and tails / fibre ropes established and carried out by a competent person? (time interval for inspection should be in the PMS)</t>
  </si>
  <si>
    <t>MANAGEMENT ELEMENTS (continued)</t>
  </si>
  <si>
    <t>Does the company provide the ship(s) with an automatic wire rope lubricator?</t>
  </si>
  <si>
    <t>6200.1</t>
  </si>
  <si>
    <t>6200.2</t>
  </si>
  <si>
    <t>Is an owner's inspection report  available?</t>
  </si>
  <si>
    <t>Ship to Ship Transfer Operations</t>
  </si>
  <si>
    <t>N</t>
  </si>
  <si>
    <t>Is it company policy to install Clean Water Tank (to enable Oily Bilge Water to be processed while in port and special areas)?</t>
  </si>
  <si>
    <t>INS- / CLAIM DEPT.</t>
  </si>
  <si>
    <t>Does the company distribute relevant cargo instructions to the vessel? (e.g.  is ship compatible for intended cargo)</t>
  </si>
  <si>
    <t>Have the owners/managers established documented policies concerning shore/ship personnel?</t>
  </si>
  <si>
    <t>5811.1</t>
  </si>
  <si>
    <t>Safety of Navigation / SOLAS chart carriage requirements</t>
  </si>
  <si>
    <t>Has the level of competency been defined and documented for office personnel performing functions pertinent to safety and the environment?</t>
  </si>
  <si>
    <t>Does the company have a procedure to verify the integrity of the sea staff certification and medical fitness before being assigned to the ship?</t>
  </si>
  <si>
    <t xml:space="preserve">NOT APPLICABLE </t>
  </si>
  <si>
    <t>Is an overview of the valid certificates per ship available and is the overview updated?</t>
  </si>
  <si>
    <t>Does the company require the shipyard to have procedures to require equipment-/machinery-suppliers to provide a "Material Declaration"? (used by the yard to develop the Inventory Part I)  (requirement to be part of the building contract)</t>
  </si>
  <si>
    <t>Is personnel promotion policy (ship &amp; office) documented in company procedures?</t>
  </si>
  <si>
    <t>Is the responsibility of the master clearly defined and documented?</t>
  </si>
  <si>
    <t>Does the company have instructions for smoking areas on board?</t>
  </si>
  <si>
    <t>Does the company have procedures/instructions in relation to the entire cargo tank operations?</t>
  </si>
  <si>
    <t>Are responsibilities and authorities of all office personnel clearly defined ?</t>
  </si>
  <si>
    <t>Is the designated person provided with shore-based support and adequate resources?</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</si>
  <si>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</si>
  <si>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</si>
  <si>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</si>
  <si>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</si>
  <si>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</si>
  <si>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</si>
  <si>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</si>
  <si>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</si>
  <si>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</si>
  <si>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</si>
  <si>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</si>
  <si>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111.4</t>
  </si>
  <si>
    <t>112.1</t>
  </si>
  <si>
    <t>112.2</t>
  </si>
  <si>
    <t>112.3</t>
  </si>
  <si>
    <t>112.4</t>
  </si>
  <si>
    <t>MINIMUM RANKING SCORE REQUIRED</t>
  </si>
  <si>
    <t>Are the results of audits and reviews brought to the attention of all personnel having responsibility in the area involved?</t>
  </si>
  <si>
    <t>112.5</t>
  </si>
  <si>
    <t>212.1</t>
  </si>
  <si>
    <t>301.1</t>
  </si>
  <si>
    <t>310.1</t>
  </si>
  <si>
    <r>
      <t xml:space="preserve">Compressor for the refilling of air cylinders for breathing apparatus or Alternative, </t>
    </r>
    <r>
      <rPr>
        <sz val="16"/>
        <rFont val="Arial"/>
        <family val="2"/>
      </rPr>
      <t>Additional Green Award requirement</t>
    </r>
  </si>
  <si>
    <t xml:space="preserve">Ships required to carry out Fuel Change Over to low sulphur MARINE DIESEL OIL or low sulphur MARINE GAS OIL  ( low sulphur Distillates )  </t>
  </si>
  <si>
    <t>The Total Score Review has been moved to another tab named "Office - Total Score Review"</t>
  </si>
  <si>
    <t>Is the risk assessment and relevant onboard procedures + instructions reviewed on a regular basis (at least once a year or if circumstances require a review) ?</t>
  </si>
  <si>
    <t>Is a log for "workingdays" of mooring wires and tails / fibre ropes maintained? (to predict the point of discard &amp; for evaluation of wire/rope performance )</t>
  </si>
  <si>
    <t>Does the company have a policy concerning the retention and disposal of oil residues (sludge)?</t>
  </si>
  <si>
    <t>DEVELOPMENT OF PLANS FOR SHIPBOARD OPERATIONS</t>
  </si>
  <si>
    <t>EMERGENCY PREPAREDNESS</t>
  </si>
  <si>
    <t>Is the risk assessment carried out in order to create a list of critical equipment for every ship after intermediate survey (at least every 2.5 years)?</t>
  </si>
  <si>
    <t>1300.2</t>
  </si>
  <si>
    <t>5440.6</t>
  </si>
  <si>
    <t>5812.4</t>
  </si>
  <si>
    <t>5812.6</t>
  </si>
  <si>
    <t>6400</t>
  </si>
  <si>
    <t>6300</t>
  </si>
  <si>
    <t>Points that add up 
to minimum score
(indication only)</t>
  </si>
  <si>
    <t>a</t>
  </si>
  <si>
    <t>Are arrangements for shore and vessel systems documented ? (configuration scheme)</t>
  </si>
  <si>
    <t>O</t>
  </si>
  <si>
    <t>Total score</t>
  </si>
  <si>
    <t>1500.4</t>
  </si>
  <si>
    <t>1500.5</t>
  </si>
  <si>
    <t>1500.9</t>
  </si>
  <si>
    <t>1600.1</t>
  </si>
  <si>
    <t>1600.2</t>
  </si>
  <si>
    <t>1600.3</t>
  </si>
  <si>
    <t>Is training provided at a level required to effectively operate and maintain the system and cover normal, abnormal and emergency conditions?</t>
  </si>
  <si>
    <t>Does the company provide the ship with a winch brake test kit?</t>
  </si>
  <si>
    <t>Are management instructions regarding disposal of soot and soot-water mixtures available onboard for ships equipped with Soot separation / collection tank?</t>
  </si>
  <si>
    <t>5821.4</t>
  </si>
  <si>
    <t>5821.5</t>
  </si>
  <si>
    <t>MAINTENANCE / SURVEYS</t>
  </si>
  <si>
    <t>6100.1</t>
  </si>
  <si>
    <t>Is an updated list of national &amp; local authorities, as required in the SOPEP &amp; the emergency response plan, available in the office ?</t>
  </si>
  <si>
    <t>Is the internal audit scheme applicable to the IT department?</t>
  </si>
  <si>
    <t>Enclosed Space Entry &amp; Hot Work</t>
  </si>
  <si>
    <t>Emergency Response System</t>
  </si>
  <si>
    <t>M</t>
  </si>
  <si>
    <t>4100.3</t>
  </si>
  <si>
    <t>4100.4</t>
  </si>
  <si>
    <t>4100.5</t>
  </si>
  <si>
    <t>102.3</t>
  </si>
  <si>
    <t>103.1</t>
  </si>
  <si>
    <t>103.2</t>
  </si>
  <si>
    <t>109.4</t>
  </si>
  <si>
    <t>109.5</t>
  </si>
  <si>
    <t>110.1</t>
  </si>
  <si>
    <t>CREW</t>
  </si>
  <si>
    <t xml:space="preserve">                                </t>
  </si>
  <si>
    <t>7100.1</t>
  </si>
  <si>
    <t>7100.2</t>
  </si>
  <si>
    <t>7100.3</t>
  </si>
  <si>
    <t>7100.4</t>
  </si>
  <si>
    <t xml:space="preserve"> </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</si>
  <si>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</si>
  <si>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</si>
  <si>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</si>
  <si>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</si>
  <si>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</si>
  <si>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</si>
  <si>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</si>
  <si>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Is it company policy to employ ratings on a permanent basis?</t>
  </si>
  <si>
    <t xml:space="preserve">Are the lubricants &amp; cleaning products compatible with the wire and approved by the wire manufacturer? </t>
  </si>
  <si>
    <t>7300.10</t>
  </si>
  <si>
    <t>2120.1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</si>
  <si>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</si>
  <si>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</si>
  <si>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</si>
  <si>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</si>
  <si>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</si>
  <si>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Bunker Operations</t>
  </si>
  <si>
    <t xml:space="preserve">MAXIMUM OBTAINABLE RANKING SCORE </t>
  </si>
  <si>
    <t>Navigation</t>
  </si>
  <si>
    <t xml:space="preserve">OFFICE RANKING SCORE </t>
  </si>
  <si>
    <r>
      <t>Alternative for 6200.7:</t>
    </r>
    <r>
      <rPr>
        <sz val="16"/>
        <rFont val="Arial"/>
        <family val="2"/>
      </rPr>
      <t xml:space="preserve"> (for fibre ropes) Are there procedures for care of fibre ropes?</t>
    </r>
  </si>
  <si>
    <r>
      <t xml:space="preserve">Familiarisation, </t>
    </r>
    <r>
      <rPr>
        <sz val="16"/>
        <rFont val="Arial"/>
        <family val="2"/>
      </rPr>
      <t>Additional Green Award Requirement</t>
    </r>
  </si>
  <si>
    <t>6200.11</t>
  </si>
  <si>
    <t>310.4</t>
  </si>
  <si>
    <t>Is the plan reviewed? (periodic and event review)</t>
  </si>
  <si>
    <t>310.5</t>
  </si>
  <si>
    <t>310.6</t>
  </si>
  <si>
    <t>310.7</t>
  </si>
  <si>
    <t>Is it company policy to employ officers on a permanent basis?</t>
  </si>
  <si>
    <t>GENERAL</t>
  </si>
  <si>
    <t>TOTAL SCORES</t>
  </si>
  <si>
    <t>3100.4</t>
  </si>
  <si>
    <t>3200.1</t>
  </si>
  <si>
    <t>CARGOES / CARGO OPERATIONS</t>
  </si>
  <si>
    <t>4100.1</t>
  </si>
  <si>
    <t>New buildings - For Owner / Managers and 3rd-party Ship Managers
For 5900.1, 5900.12 and 5900.2</t>
  </si>
  <si>
    <t>4100.7</t>
  </si>
  <si>
    <t>PREVENTION OF POLLUTION</t>
  </si>
  <si>
    <t>6200.7</t>
  </si>
  <si>
    <t>Is an evaluation report of vessel's performance sent to the company?</t>
  </si>
  <si>
    <t>Is ship's crew trained and drilled periodically according to enclosed space entry procedures ?</t>
  </si>
  <si>
    <t>Does training also include rescue and first aid?</t>
  </si>
  <si>
    <t xml:space="preserve">Are objectives concerning safety and the environment described? </t>
  </si>
  <si>
    <t>6100.3</t>
  </si>
  <si>
    <t>6100.4</t>
  </si>
  <si>
    <t>6100.6</t>
  </si>
  <si>
    <t>IT  DEPT.</t>
  </si>
  <si>
    <t xml:space="preserve">PERSONNEL DEPT. </t>
  </si>
  <si>
    <t>Have the management personnel, responsible for the area involved, taken timely corrective actions on deficiencies found?</t>
  </si>
  <si>
    <t>Does the company have a repair history on each vessel?</t>
  </si>
  <si>
    <t>Mooring Operations</t>
  </si>
  <si>
    <t>101.1</t>
  </si>
  <si>
    <t>102.1</t>
  </si>
  <si>
    <t>102.2</t>
  </si>
  <si>
    <t>310.3</t>
  </si>
  <si>
    <t>5820.3</t>
  </si>
  <si>
    <t>5820.4</t>
  </si>
  <si>
    <t>5820.5</t>
  </si>
  <si>
    <t>Is it company policy to include Sludge/Bilge and Soot collection tanks in the PMS for regular cleaning / inspection?</t>
  </si>
  <si>
    <t>5820.6</t>
  </si>
  <si>
    <t>5821</t>
  </si>
  <si>
    <t>Outfitting of bilge water system</t>
  </si>
  <si>
    <t>5821.1</t>
  </si>
  <si>
    <t>5821.2</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</si>
  <si>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</si>
  <si>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</si>
  <si>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</si>
  <si>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</si>
  <si>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</si>
  <si>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</si>
  <si>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</si>
  <si>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</si>
  <si>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</si>
  <si>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</si>
  <si>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</si>
  <si>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Is it company policy that a safety meeting, attended by all personnel involved, is held prior to entering the space or commencement of hot work in order to review procedures and PPE (including those specific for the intended work) ?</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</si>
  <si>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</si>
  <si>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</si>
  <si>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</si>
  <si>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7300.1</t>
  </si>
  <si>
    <t>Does the company require a responsible officer to be designated for all aspects of the operation?</t>
  </si>
  <si>
    <t>NOx Emissions</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</si>
  <si>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</si>
  <si>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</si>
  <si>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</si>
  <si>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</si>
  <si>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</si>
  <si>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</si>
  <si>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</si>
  <si>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5910.2</t>
  </si>
  <si>
    <t>5910.4</t>
  </si>
  <si>
    <t>5910.5</t>
  </si>
  <si>
    <t>5910.7</t>
  </si>
  <si>
    <t>6200.8</t>
  </si>
  <si>
    <t>6200.9</t>
  </si>
  <si>
    <t>6200.12</t>
  </si>
  <si>
    <t>6400.1</t>
  </si>
  <si>
    <t>6400.8</t>
  </si>
  <si>
    <t>6400.9</t>
  </si>
  <si>
    <t>6400.3</t>
  </si>
  <si>
    <t>6400.4</t>
  </si>
  <si>
    <t>6400.5</t>
  </si>
  <si>
    <t>6400.6</t>
  </si>
  <si>
    <t>7400.4</t>
  </si>
  <si>
    <t>201.1</t>
  </si>
  <si>
    <t>Is it company policy to have  safety stock inventory reports for critical equipment and stand-by equipment?</t>
  </si>
  <si>
    <t>For Owner/Managers</t>
  </si>
  <si>
    <r>
      <t>6400.10, 6400.11 &amp; 6400.12 are alternatives to 6400.1, 6400.8 &amp; 6400.9</t>
    </r>
    <r>
      <rPr>
        <b/>
        <sz val="16"/>
        <rFont val="Arial"/>
        <family val="2"/>
      </rPr>
      <t xml:space="preserve">
For 3rd-party Ship Managers</t>
    </r>
  </si>
  <si>
    <t>6400.10</t>
  </si>
  <si>
    <t>Revision Code</t>
  </si>
  <si>
    <r>
      <t>Particulate Matter (PM) Emissions</t>
    </r>
    <r>
      <rPr>
        <b/>
        <sz val="18"/>
        <rFont val="Arial"/>
        <family val="2"/>
      </rPr>
      <t xml:space="preserve">   </t>
    </r>
  </si>
  <si>
    <t>Is an evaluation of the Hot Work permit made (permit shows the appropriate safety precautions relevant to the location of work)?</t>
  </si>
  <si>
    <t>1200.7</t>
  </si>
  <si>
    <t>2120.2</t>
  </si>
  <si>
    <t>Is the working language between the office and the vessels defined?</t>
  </si>
  <si>
    <t xml:space="preserve">Ship Recycling - Policy for ships due to be recycled    </t>
  </si>
  <si>
    <t>For Owner / Managers only (Not applicable to 3rd-party ship managers)</t>
  </si>
  <si>
    <t>Ship Recycling - Inventory of Hazardous Materials</t>
  </si>
  <si>
    <t>7300.2</t>
  </si>
  <si>
    <t>Does the company use weather routing services for ships on long haul voyages?</t>
  </si>
  <si>
    <t>Does the company have a procedure in order to report an incident to the nearest coastal state in the event of the ship being abandoned or if a report from the ship is incomplete or unobtainable?</t>
  </si>
  <si>
    <t>Are valid documents available at all relevant locations?</t>
  </si>
  <si>
    <t>111.3</t>
  </si>
  <si>
    <t>Are changes to documents reviewed and approved by authorised personnel?</t>
  </si>
  <si>
    <t>Are the Management System (MS) Manuals maintained and updated?</t>
  </si>
  <si>
    <t>SOLAS 1974</t>
  </si>
  <si>
    <t>SOLAS Certificates</t>
  </si>
  <si>
    <t>MARPOL 73/78</t>
  </si>
  <si>
    <t>Prevention of pollution by garbage</t>
  </si>
  <si>
    <t>7300.8</t>
  </si>
  <si>
    <t>PURCHASING DEPT.</t>
  </si>
  <si>
    <t>TECHNICAL DEPT.</t>
  </si>
  <si>
    <t>Are all senior and deck officers conversant with the English language for maritime communication?</t>
  </si>
  <si>
    <t>106.13</t>
  </si>
  <si>
    <t>MACHINERY / ENGINE OPERATIONS</t>
  </si>
  <si>
    <t>3100.1</t>
  </si>
  <si>
    <t>3100.2</t>
  </si>
  <si>
    <t>3100.3</t>
  </si>
  <si>
    <t>Is/are (a) designated person(s) assigned in the office?</t>
  </si>
  <si>
    <t>104.3</t>
  </si>
  <si>
    <t>105.1</t>
  </si>
  <si>
    <t>105.6</t>
  </si>
  <si>
    <r>
      <t xml:space="preserve">Indicates that the minimum score for the relevant element is "0", hence a finding will </t>
    </r>
    <r>
      <rPr>
        <i/>
        <sz val="16"/>
        <rFont val="Arial"/>
        <family val="2"/>
      </rPr>
      <t>not</t>
    </r>
    <r>
      <rPr>
        <sz val="16"/>
        <rFont val="Arial"/>
        <family val="2"/>
      </rPr>
      <t xml:space="preserve"> be issued.</t>
    </r>
  </si>
  <si>
    <t>ELEMENTS WITH NO 
MINIMUM SCORE</t>
  </si>
  <si>
    <t>Is the Master of a vessel fully conversant with the Company's Management Systems?</t>
  </si>
  <si>
    <t>Do office personnel receive training/courses with regard to the ISM Code and are they consistent with the  MS manuals?</t>
  </si>
  <si>
    <t>Provisions concerning Reports on Incidents Involving Harmful Substances (Protocol 1)</t>
  </si>
  <si>
    <t>REPORTS AND ANALYSES OF NON-CONFORMATIES, ACCIDENTS AND  HAZARDOUS OCCURENCES</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</si>
  <si>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</si>
  <si>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</si>
  <si>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</si>
  <si>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</si>
  <si>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</si>
  <si>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</si>
  <si>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1200.1</t>
  </si>
  <si>
    <t>1600.5</t>
  </si>
  <si>
    <t>1600.6</t>
  </si>
  <si>
    <t>1200.2</t>
  </si>
  <si>
    <t>2300.1</t>
  </si>
  <si>
    <t>106.11</t>
  </si>
  <si>
    <t>NOT APPLICABLE</t>
  </si>
  <si>
    <t>6300.5</t>
  </si>
  <si>
    <t>1600.4</t>
  </si>
  <si>
    <t>Is the entity who is responsible for the operations of the ship clearly defined ? (Owner or entity)</t>
  </si>
  <si>
    <t xml:space="preserve">Certificate Holder name:   </t>
  </si>
  <si>
    <t xml:space="preserve">Date of Office Audit:   </t>
  </si>
  <si>
    <t>1200.12</t>
  </si>
  <si>
    <t>5821.6</t>
  </si>
  <si>
    <t>5821.7</t>
  </si>
  <si>
    <t>5821.8</t>
  </si>
  <si>
    <t>106.12</t>
  </si>
  <si>
    <t>Compliance with General Provisions</t>
  </si>
  <si>
    <t>103.3</t>
  </si>
  <si>
    <t>103.4</t>
  </si>
  <si>
    <t>104.1</t>
  </si>
  <si>
    <t>Environmental Ship Index (ESI)</t>
  </si>
  <si>
    <t>7400.1</t>
  </si>
  <si>
    <t>7400.2</t>
  </si>
  <si>
    <t>7500.1</t>
  </si>
  <si>
    <t>MASTER'S RESPONSIBILITY AND AUTHORITY</t>
  </si>
  <si>
    <t>Does the company have procedures for the preparation of plans and instructions for key shipboard operations concerning safety of the ship and prevention of pollution?</t>
  </si>
  <si>
    <t>6110.6</t>
  </si>
  <si>
    <t>Does the company have instructions/procedures for the reporting of 
non-conformities/ near misses?</t>
  </si>
  <si>
    <t>Is a maintenance checklist used regarding the (monthly) maintenance inspection?</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</si>
  <si>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</si>
  <si>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</si>
  <si>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r>
      <t xml:space="preserve">TOTAL SCORE REVIEW
</t>
    </r>
    <r>
      <rPr>
        <b/>
        <sz val="28"/>
        <rFont val="Arial"/>
        <family val="2"/>
      </rPr>
      <t>OFFICE AUDIT - LPG CARRIER</t>
    </r>
  </si>
  <si>
    <t>102</t>
  </si>
  <si>
    <t>103</t>
  </si>
  <si>
    <t>104</t>
  </si>
  <si>
    <t>201.2</t>
  </si>
  <si>
    <t>Compliance with IGC Code</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</si>
  <si>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</si>
  <si>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</si>
  <si>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</si>
  <si>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Is it a company policy that a risk assessment is carried out for the operation of ECDIS which identifies and controls the hazards when using ENCs and (if used) when ECDIS is in RCDS mode?</t>
  </si>
  <si>
    <t>Training &amp; Onboard Use of ECDIS (Compulsory carriage of ECDIS)</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</si>
  <si>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</si>
  <si>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</si>
  <si>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</si>
  <si>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</si>
  <si>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</si>
  <si>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</si>
  <si>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310</t>
  </si>
  <si>
    <t xml:space="preserve"> Prevention of pollution by oil</t>
  </si>
  <si>
    <t>Is training and testing of the oil pollution emergency procedures done?</t>
  </si>
  <si>
    <t>Is the plan reviewed for oil pollution emergency procedures? (periodic and event review)</t>
  </si>
  <si>
    <t>Is office personnel familiar with the oil pollution emergency procedures?</t>
  </si>
  <si>
    <t>320</t>
  </si>
  <si>
    <t>Prevention of pollution by Cargo</t>
  </si>
  <si>
    <t>320.1</t>
  </si>
  <si>
    <t xml:space="preserve">Is a shipboard marine pollution emergency plan developed? (SMPEP) </t>
  </si>
  <si>
    <t>320.2</t>
  </si>
  <si>
    <t>Is training and testing of the pollution emergency plan done?</t>
  </si>
  <si>
    <t>320.3</t>
  </si>
  <si>
    <t>320.4</t>
  </si>
  <si>
    <t>Is office personnel familiar with the shipboard marine pollution emergency plan?</t>
  </si>
  <si>
    <t>350.4</t>
  </si>
  <si>
    <t>Is it a company policy to designate a person responsible for execution of the garbage 
management onboard?</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</si>
  <si>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</si>
  <si>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</si>
  <si>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</si>
  <si>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</si>
  <si>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</si>
  <si>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</si>
  <si>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</si>
  <si>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</si>
  <si>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</si>
  <si>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</si>
  <si>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</si>
  <si>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</si>
  <si>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</si>
  <si>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</si>
  <si>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</si>
  <si>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</si>
  <si>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</si>
  <si>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</si>
  <si>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</si>
  <si>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</si>
  <si>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</si>
  <si>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</si>
  <si>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</si>
  <si>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</si>
  <si>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</si>
  <si>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</si>
  <si>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</si>
  <si>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</si>
  <si>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</si>
  <si>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</si>
  <si>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</si>
  <si>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</si>
  <si>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</si>
  <si>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Electronic chart display &amp; information systems / ECDIS</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</si>
  <si>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</si>
  <si>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</si>
  <si>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</si>
  <si>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</si>
  <si>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</si>
  <si>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</si>
  <si>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</si>
  <si>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</si>
  <si>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</si>
  <si>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</si>
  <si>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</si>
  <si>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</si>
  <si>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</si>
  <si>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</si>
  <si>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</si>
  <si>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</si>
  <si>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LPG Carrier Cargo Operations &amp; Additional Green Award requirements</t>
  </si>
  <si>
    <t>4100.14</t>
  </si>
  <si>
    <t>4100.27</t>
  </si>
  <si>
    <t>4100.28</t>
  </si>
  <si>
    <t>4100.29</t>
  </si>
  <si>
    <t>4100.30</t>
  </si>
  <si>
    <t>4100.31</t>
  </si>
  <si>
    <t>4100.32</t>
  </si>
  <si>
    <t>4100.33</t>
  </si>
  <si>
    <t>Is it a company policy that all ESD points are tested on regular basis?</t>
  </si>
  <si>
    <t>Is it a company policy that a pre-arrival checklist is completed at least within 24 hours and sent to the office at least 12 hrs prior to arrival?</t>
  </si>
  <si>
    <t>Is it a company policy that the vessels send a pre-loading / discharging (cargo) plan to the office?</t>
  </si>
  <si>
    <t>Does the company provide instruction (matrix) for tanks preparation for the next cargo?</t>
  </si>
  <si>
    <t>Does the company provide a step-by-step procedure for the process of draining the loading lines and hoses before loading arms get disconnected?</t>
  </si>
  <si>
    <t>Does the company provide procedure for minimizing the vapor loss during tank atmosphere change?</t>
  </si>
  <si>
    <t>Is it a company policy that a leak test of the cargo arm/hose connection to the manifold is conducted prior to commencing the cargo transfer?</t>
  </si>
  <si>
    <t>1200.16</t>
  </si>
  <si>
    <t>1200.17</t>
  </si>
  <si>
    <t>Does the company provide ship specific lists that identify onboard enclosed spaces?</t>
  </si>
  <si>
    <t>4200.5</t>
  </si>
  <si>
    <t>Is it company policy to verify with the STS-operator that approved equipment is used for the intended STS operation?</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</si>
  <si>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</si>
  <si>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</si>
  <si>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</si>
  <si>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</si>
  <si>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</si>
  <si>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</si>
  <si>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</si>
  <si>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</si>
  <si>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</si>
  <si>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</si>
  <si>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</si>
  <si>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</si>
  <si>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</si>
  <si>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</si>
  <si>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</si>
  <si>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</si>
  <si>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</si>
  <si>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</si>
  <si>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</si>
  <si>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</si>
  <si>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</si>
  <si>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</si>
  <si>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</si>
  <si>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</si>
  <si>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7200.5</t>
  </si>
  <si>
    <t>Is it company policy to employ a gas engineer onboard ?</t>
  </si>
  <si>
    <t>Does the company provide "onboard assessment/train the trainer" courses for the onboard management (IMO 1.30)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</si>
  <si>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</si>
  <si>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</si>
  <si>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</si>
  <si>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</si>
  <si>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</si>
  <si>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</si>
  <si>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</si>
  <si>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</si>
  <si>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</si>
  <si>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t>Does the company have a structured program for refresher and updated training of company related courses at suitable intervals for office and shipboard personnel?</t>
  </si>
  <si>
    <t>7300.14</t>
  </si>
  <si>
    <t>Is it company policy that the 2nd officer (deck) must complete an approved Advanced training for Liquified gas tanker cargo operations? (As a minimum, the program should comply with STCW 2010 including Manila amendments Reg V/1-2)</t>
  </si>
  <si>
    <t>Is it company policy that all onboard personnel are trained and qualified according to the approved Basic training for Liquified tanker cargo operations? (as STCW 2010 including Manila amendments Reg V/1-2)
(If training comprises at least 3 months approved seagoing service on tankers (instead of an approved  tanker familiarization course) this should include onboard computer-based training (CBT) and a documented system showing participation and qualifications).</t>
  </si>
  <si>
    <t>Does the company have a system in place to monitor officers’ competence, training, time in rank and use it as a basis for promotion?</t>
  </si>
  <si>
    <t>7300.12</t>
  </si>
  <si>
    <t>7300.13</t>
  </si>
  <si>
    <t>Does the company provide simulator training /courses for officers involved in cargo and ballast handling (IMO 1.35) ?</t>
  </si>
  <si>
    <t>Is it company policy that all senior officers (Master, Chief Officer, Chief Engineer, 2nd Engineer and Gas Engineer) have completed the Liquid Cargo Operations Simulator (LICOS) course as recommended by SIGTTO for senior officers and relevant to cargo containment type?</t>
  </si>
  <si>
    <t>Is it company policy that all junior officers (2nd Officer, 3rd Officer, 3rd Engineer and 4th Engineer) have completed the Liquid Cargo Operations Simulator (LICOS) course as recommended by SIGTTO for junior officers and relevant to cargo containment type?</t>
  </si>
  <si>
    <t>7300.15</t>
  </si>
  <si>
    <t>Is the system as meant in 7300.14 audited and certified by an IACS member classification society?</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</si>
  <si>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</si>
  <si>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</si>
  <si>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</si>
  <si>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</si>
  <si>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</si>
  <si>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</si>
  <si>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7500.4</t>
  </si>
  <si>
    <t>Are reports of work/rest hours reviewed on regular basis ?</t>
  </si>
  <si>
    <t>Is there a company policy to monitor and address non compliance on STCW 2010 Manila amendments of work/rest hours ?</t>
  </si>
  <si>
    <t>7500.5</t>
  </si>
  <si>
    <t>Safe Manning and Fatigue Management</t>
  </si>
  <si>
    <t>Does the company provide a procedure for carrying incompatible cargoes?</t>
  </si>
  <si>
    <t>Noise/Vibration Monitoring and Measures</t>
  </si>
  <si>
    <t>Applicable to the companies with ships for which carriage of ECDIS is compulsory</t>
  </si>
  <si>
    <t>7500.7</t>
  </si>
  <si>
    <r>
      <rPr>
        <b/>
        <u/>
        <sz val="16"/>
        <rFont val="Arial"/>
        <family val="2"/>
      </rPr>
      <t>Alternative for 7300.8 &amp; 7300.19</t>
    </r>
    <r>
      <rPr>
        <sz val="16"/>
        <rFont val="Arial"/>
        <family val="2"/>
      </rPr>
      <t xml:space="preserve"> 
Does the company provide maritime resource management course for all officers ?</t>
    </r>
  </si>
  <si>
    <t>Is it company policy to have a ship administrator onboard ? (In addition to the standard complement and extra deck-officers and -ratings above)?</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</si>
  <si>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</si>
  <si>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</si>
  <si>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</si>
  <si>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</si>
  <si>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</si>
  <si>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</si>
  <si>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</si>
  <si>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</si>
  <si>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</si>
  <si>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</si>
  <si>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</si>
  <si>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</si>
  <si>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</si>
  <si>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</si>
  <si>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Control of drugs &amp; alcohol onboard / Medical examination</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</si>
  <si>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</si>
  <si>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</si>
  <si>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</si>
  <si>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</si>
  <si>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</si>
  <si>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</si>
  <si>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</si>
  <si>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</si>
  <si>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</si>
  <si>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</si>
  <si>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</si>
  <si>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</si>
  <si>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</si>
  <si>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</si>
  <si>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</si>
  <si>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</si>
  <si>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</si>
  <si>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</si>
  <si>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</si>
  <si>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</si>
  <si>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</si>
  <si>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</si>
  <si>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</si>
  <si>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</si>
  <si>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</si>
  <si>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</si>
  <si>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</si>
  <si>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</si>
  <si>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</si>
  <si>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</si>
  <si>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</si>
  <si>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</si>
  <si>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</si>
  <si>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</si>
  <si>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</si>
  <si>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1400.4</t>
  </si>
  <si>
    <t>Does the company have a procedure that a medical examination for crew members and office personnel regularly visiting ships includes testing on effects from carried cargoes?</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</si>
  <si>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</si>
  <si>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</si>
  <si>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</si>
  <si>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</si>
  <si>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</si>
  <si>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</si>
  <si>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</si>
  <si>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</si>
  <si>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</si>
  <si>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</si>
  <si>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</si>
  <si>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</si>
  <si>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</si>
  <si>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</si>
  <si>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</si>
  <si>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</si>
  <si>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</si>
  <si>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</si>
  <si>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</si>
  <si>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</si>
  <si>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</si>
  <si>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</si>
  <si>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</si>
  <si>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</si>
  <si>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</si>
  <si>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</si>
  <si>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</si>
  <si>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</si>
  <si>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</si>
  <si>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</si>
  <si>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</si>
  <si>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</si>
  <si>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</si>
  <si>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</si>
  <si>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</si>
  <si>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</si>
  <si>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</si>
  <si>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</si>
  <si>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</si>
  <si>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</si>
  <si>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</si>
  <si>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</si>
  <si>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</si>
  <si>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</si>
  <si>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</si>
  <si>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</si>
  <si>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</si>
  <si>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</si>
  <si>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</si>
  <si>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</si>
  <si>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</si>
  <si>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</si>
  <si>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</si>
  <si>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</si>
  <si>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</si>
  <si>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</si>
  <si>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</si>
  <si>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</si>
  <si>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</si>
  <si>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</si>
  <si>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</si>
  <si>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</si>
  <si>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</si>
  <si>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</si>
  <si>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</si>
  <si>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</si>
  <si>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</si>
  <si>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</si>
  <si>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</si>
  <si>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</si>
  <si>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</si>
  <si>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</si>
  <si>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</si>
  <si>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</si>
  <si>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</si>
  <si>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</si>
  <si>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</si>
  <si>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</si>
  <si>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</si>
  <si>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</si>
  <si>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</si>
  <si>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</si>
  <si>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</si>
  <si>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</si>
  <si>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</si>
  <si>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</si>
  <si>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</si>
  <si>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</si>
  <si>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</si>
  <si>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</si>
  <si>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</si>
  <si>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</si>
  <si>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</si>
  <si>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</si>
  <si>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</si>
  <si>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</si>
  <si>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</si>
  <si>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</si>
  <si>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</si>
  <si>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</si>
  <si>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</si>
  <si>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</si>
  <si>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</si>
  <si>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</si>
  <si>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</si>
  <si>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</si>
  <si>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</si>
  <si>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</si>
  <si>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</si>
  <si>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</si>
  <si>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</si>
  <si>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</si>
  <si>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</si>
  <si>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</si>
  <si>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</si>
  <si>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</si>
  <si>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</si>
  <si>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</si>
  <si>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</si>
  <si>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</si>
  <si>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</si>
  <si>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</si>
  <si>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</si>
  <si>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</si>
  <si>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</si>
  <si>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</si>
  <si>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</si>
  <si>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</si>
  <si>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</si>
  <si>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</si>
  <si>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</si>
  <si>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</si>
  <si>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</si>
  <si>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</si>
  <si>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</si>
  <si>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</si>
  <si>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</si>
  <si>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</si>
  <si>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</si>
  <si>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</si>
  <si>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</si>
  <si>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</si>
  <si>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</si>
  <si>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</si>
  <si>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</si>
  <si>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</si>
  <si>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</si>
  <si>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</si>
  <si>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</si>
  <si>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</si>
  <si>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</si>
  <si>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</si>
  <si>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</si>
  <si>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</si>
  <si>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</si>
  <si>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</si>
  <si>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</si>
  <si>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</si>
  <si>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</si>
  <si>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</si>
  <si>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</si>
  <si>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</si>
  <si>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</si>
  <si>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</si>
  <si>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</si>
  <si>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</si>
  <si>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</si>
  <si>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</si>
  <si>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</si>
  <si>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</si>
  <si>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</si>
  <si>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</si>
  <si>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</si>
  <si>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</si>
  <si>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</si>
  <si>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</si>
  <si>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</si>
  <si>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</si>
  <si>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</si>
  <si>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</si>
  <si>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</si>
  <si>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</si>
  <si>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</si>
  <si>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</si>
  <si>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</si>
  <si>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</si>
  <si>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</si>
  <si>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</si>
  <si>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</si>
  <si>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</si>
  <si>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</si>
  <si>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</si>
  <si>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</si>
  <si>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</si>
  <si>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</si>
  <si>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</si>
  <si>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</si>
  <si>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</si>
  <si>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</si>
  <si>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</si>
  <si>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</si>
  <si>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</si>
  <si>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</si>
  <si>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</si>
  <si>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</si>
  <si>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</si>
  <si>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</si>
  <si>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</si>
  <si>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</si>
  <si>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</si>
  <si>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</si>
  <si>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</si>
  <si>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</si>
  <si>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</si>
  <si>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</si>
  <si>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</si>
  <si>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</si>
  <si>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</si>
  <si>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</si>
  <si>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</si>
  <si>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</si>
  <si>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</si>
  <si>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</si>
  <si>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</si>
  <si>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</si>
  <si>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</si>
  <si>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</si>
  <si>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</si>
  <si>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</si>
  <si>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</si>
  <si>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</si>
  <si>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</si>
  <si>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</si>
  <si>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</si>
  <si>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</si>
  <si>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</si>
  <si>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</si>
  <si>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company have any vessels within their fleet which use renewable energy sources for energy production such as:</t>
  </si>
  <si>
    <t>Renewable Energy source</t>
  </si>
  <si>
    <t>Wind *fill during audit*</t>
  </si>
  <si>
    <t>Solar</t>
  </si>
  <si>
    <t xml:space="preserve">Wind = </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</si>
  <si>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</si>
  <si>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</si>
  <si>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</si>
  <si>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</si>
  <si>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</si>
  <si>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</si>
  <si>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</si>
  <si>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</si>
  <si>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</si>
  <si>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</si>
  <si>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</si>
  <si>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</si>
  <si>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</si>
  <si>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</si>
  <si>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</si>
  <si>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</si>
  <si>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</si>
  <si>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</si>
  <si>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</si>
  <si>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</si>
  <si>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</si>
  <si>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</si>
  <si>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</si>
  <si>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</si>
  <si>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</si>
  <si>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</si>
  <si>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</si>
  <si>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</si>
  <si>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</si>
  <si>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</si>
  <si>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</si>
  <si>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</si>
  <si>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</si>
  <si>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r>
      <t>Greenhouse Gas (GHG) Emissions - CO</t>
    </r>
    <r>
      <rPr>
        <b/>
        <vertAlign val="subscript"/>
        <sz val="16"/>
        <rFont val="Arial"/>
        <family val="2"/>
      </rPr>
      <t>2</t>
    </r>
    <r>
      <rPr>
        <b/>
        <sz val="16"/>
        <rFont val="Arial"/>
        <family val="2"/>
      </rPr>
      <t xml:space="preserve"> Emissions</t>
    </r>
  </si>
  <si>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</si>
  <si>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</si>
  <si>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</si>
  <si>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</si>
  <si>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</si>
  <si>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</si>
  <si>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</si>
  <si>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</si>
  <si>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</si>
  <si>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</si>
  <si>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</si>
  <si>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</si>
  <si>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</si>
  <si>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</si>
  <si>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</si>
  <si>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</si>
  <si>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</si>
  <si>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</si>
  <si>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</si>
  <si>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</si>
  <si>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</si>
  <si>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</si>
  <si>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</si>
  <si>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</si>
  <si>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</si>
  <si>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</si>
  <si>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</si>
  <si>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</si>
  <si>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</si>
  <si>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Does SMPEP/SOPEP (as applicable) include oil pollution emergency procedures?</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</si>
  <si>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</si>
  <si>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</si>
  <si>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</si>
  <si>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</si>
  <si>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</si>
  <si>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</si>
  <si>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</si>
  <si>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</si>
  <si>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</si>
  <si>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</si>
  <si>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</si>
  <si>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</si>
  <si>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</si>
  <si>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</si>
  <si>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</si>
  <si>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</si>
  <si>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</si>
  <si>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</si>
  <si>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</si>
  <si>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</si>
  <si>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</si>
  <si>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</si>
  <si>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</si>
  <si>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</si>
  <si>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</si>
  <si>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</si>
  <si>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</si>
  <si>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</si>
  <si>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</si>
  <si>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</si>
  <si>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</si>
  <si>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</si>
  <si>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</si>
  <si>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</si>
  <si>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</si>
  <si>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</si>
  <si>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</si>
  <si>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</si>
  <si>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</si>
  <si>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</si>
  <si>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</si>
  <si>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</si>
  <si>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</si>
  <si>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</si>
  <si>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</si>
  <si>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</si>
  <si>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</si>
  <si>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</si>
  <si>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</si>
  <si>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</si>
  <si>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</si>
  <si>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</si>
  <si>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</si>
  <si>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</si>
  <si>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</si>
  <si>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</si>
  <si>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</si>
  <si>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</si>
  <si>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</si>
  <si>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</si>
  <si>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</si>
  <si>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</si>
  <si>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</si>
  <si>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</si>
  <si>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</si>
  <si>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</si>
  <si>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</si>
  <si>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</si>
  <si>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</si>
  <si>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</si>
  <si>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</si>
  <si>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</si>
  <si>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</si>
  <si>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</si>
  <si>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</si>
  <si>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</si>
  <si>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</si>
  <si>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Are non-conformities, accidents and hazardous occurrences reported to the office?</t>
  </si>
  <si>
    <t>Are all personnel entering an enclosed space provided with a personal gas detector which can measure oxygen, flammable gases or vapours (% of LFL), carbon monoxide and hydrogen sulphide?</t>
  </si>
  <si>
    <t>Does the company specify PPE appropriate for low temperatures and liquefied gases cargoes?</t>
  </si>
  <si>
    <t>Does the company provide its ships with contingency plans and related information in a non-electronic form that need to be followed in the event of a cyber attack?</t>
  </si>
  <si>
    <t>Does the company assess the risks associated with distractions to onboard operations, communication and rest hours caused by exposure to high levels of noise?</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</si>
  <si>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</si>
  <si>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</si>
  <si>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</si>
  <si>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</si>
  <si>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</si>
  <si>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</si>
  <si>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</si>
  <si>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</si>
  <si>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</si>
  <si>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</si>
  <si>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</si>
  <si>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</si>
  <si>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</si>
  <si>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</si>
  <si>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</si>
  <si>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</si>
  <si>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</si>
  <si>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</si>
  <si>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</si>
  <si>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</si>
  <si>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</si>
  <si>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</si>
  <si>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</si>
  <si>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</si>
  <si>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</si>
  <si>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</si>
  <si>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</si>
  <si>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</si>
  <si>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</si>
  <si>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</si>
  <si>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</si>
  <si>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</si>
  <si>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</si>
  <si>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</si>
  <si>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</si>
  <si>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</si>
  <si>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</si>
  <si>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</si>
  <si>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</si>
  <si>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</si>
  <si>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</si>
  <si>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</si>
  <si>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Is it a company policy that recyclable material such as paper, plastic, metal (for example, tin cans), glass, bottles, crockery &amp; similar refuse, and dunnage are always delivered to the port reception facilities?</t>
  </si>
  <si>
    <t>Does the company have a procedure that clearly stipulates there should be no dumping of old plastic ropes and mooring lines at sea and encourage to retain them on board until landed ashore for correct disposal?</t>
  </si>
  <si>
    <t>5500.10</t>
  </si>
  <si>
    <t>5900.14</t>
  </si>
  <si>
    <t>Does the company use a software tool on board its ships to support the IHM maintenance process, for example, for the collection of Material Declarations (MDs) &amp; SDoCs for all purchased items that fall into the scope of IHM Part I?</t>
  </si>
  <si>
    <t>CHECKLIST - BASIC CRITERIA - OFFICE AUDIT - LPG CARRIER- VERSION 2025</t>
  </si>
  <si>
    <t>CHECKLIST - RANKING CRITERIA - OFFICE AUDIT - LPG CARRIER - VERSION 2025</t>
  </si>
  <si>
    <t>Does the company MS specify a safe-maximum percentage fill for bunker tanks? (max. limit 90%)</t>
  </si>
  <si>
    <r>
      <rPr>
        <b/>
        <u/>
        <sz val="16"/>
        <rFont val="Arial"/>
        <family val="2"/>
      </rPr>
      <t>Main propulsion:</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</si>
  <si>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</si>
  <si>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</si>
  <si>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</si>
  <si>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Sewage Treatment Plant; Effluent Sampling/Monitoring; Causal awareness</t>
  </si>
  <si>
    <t>Is it company policy to sample and monitor the discharged effluent periodically (at least annually) for lab testing ashore to check the compliance with relevant MEPC standards?</t>
  </si>
  <si>
    <t>R5500.15-16 alternative to R5500.2 &amp; R5500.4:</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</si>
  <si>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</si>
  <si>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</si>
  <si>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</si>
  <si>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</si>
  <si>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</si>
  <si>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</si>
  <si>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</si>
  <si>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</si>
  <si>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</si>
  <si>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</si>
  <si>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</si>
  <si>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</si>
  <si>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</si>
  <si>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t>
  </si>
  <si>
    <t>7500.12</t>
  </si>
  <si>
    <t>Does the company consider during incident investigations, fatigue as one of the factors causing the incident?</t>
  </si>
  <si>
    <t>Environmental Requirements during the Voyage</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</si>
  <si>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</si>
  <si>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</si>
  <si>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</si>
  <si>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</si>
  <si>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</si>
  <si>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</si>
  <si>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M/RN</t>
  </si>
  <si>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</si>
  <si>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</si>
  <si>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</si>
  <si>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</si>
  <si>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</si>
  <si>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</si>
  <si>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Is it company policy to hire cadets on board by providing training and education in order to recruit future officers?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</si>
</sst>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164" formatCode="&quot;Minimum ranking score required for element 5410 = &quot;0#"/>
    <numFmt numFmtId="165" formatCode="&quot;Minimum ranking score required for element 5420 = &quot;0#"/>
    <numFmt numFmtId="166" formatCode="&quot;Minimum ranking score required for element 5421 = &quot;0#"/>
    <numFmt numFmtId="167" formatCode="&quot;Minimum ranking score required for element 5430 = &quot;0#"/>
    <numFmt numFmtId="168" formatCode="&quot;Minimum ranking score required for element 5440 = &quot;0#"/>
    <numFmt numFmtId="169" formatCode="&quot;Minimum ranking score required for element 5450 = &quot;0#"/>
    <numFmt numFmtId="170" formatCode="&quot;Minimum ranking score required for element 5460 = &quot;0#"/>
    <numFmt numFmtId="171" formatCode="&quot;Minimum ranking score required for element 5900 = &quot;##"/>
    <numFmt numFmtId="172" formatCode="&quot;Minimum ranking score required for element 6400 = &quot;##"/>
    <numFmt numFmtId="174" formatCode="&quot;Minimum ranking score required for element 1200 = &quot;0"/>
    <numFmt numFmtId="175" formatCode="&quot;Minimum ranking score required for element 1300 = &quot;0"/>
    <numFmt numFmtId="176" formatCode="&quot;Minimum ranking score required for element 1400 = &quot;0"/>
    <numFmt numFmtId="177" formatCode="&quot;Minimum ranking score required for element 1500 = &quot;0"/>
    <numFmt numFmtId="178" formatCode="&quot;Minimum ranking score required for element 1600 = &quot;0"/>
    <numFmt numFmtId="179" formatCode="&quot;Minimum ranking score required for element 2100 = &quot;0"/>
    <numFmt numFmtId="180" formatCode="&quot;Minimum ranking score required for element 2300 = &quot;0"/>
    <numFmt numFmtId="181" formatCode="&quot;Minimum ranking score required for element 3100 = &quot;0"/>
    <numFmt numFmtId="182" formatCode="&quot;Minimum ranking score required for element 3200 = &quot;0"/>
    <numFmt numFmtId="183" formatCode="&quot;Minimum ranking score required for element 4100 = &quot;0"/>
    <numFmt numFmtId="184" formatCode="&quot;Minimum ranking score required for element 5200 = &quot;0"/>
    <numFmt numFmtId="185" formatCode="&quot;Minimum ranking score required for element 5700 = &quot;0"/>
    <numFmt numFmtId="186" formatCode="&quot;Minimum ranking score required for element 6100 = &quot;0"/>
    <numFmt numFmtId="187" formatCode="&quot;Minimum ranking score required for element 6200 = &quot;0"/>
    <numFmt numFmtId="188" formatCode="&quot;Minimum ranking score required for element 6300 = &quot;0"/>
    <numFmt numFmtId="189" formatCode="&quot;Minimum ranking score required for element 7100 = &quot;0"/>
    <numFmt numFmtId="190" formatCode="&quot;Minimum ranking score required for element 7200 = &quot;0"/>
    <numFmt numFmtId="191" formatCode="&quot;Minimum ranking score required for element 7300 = &quot;0"/>
    <numFmt numFmtId="192" formatCode="&quot;Minimum ranking score required for element 7400 = &quot;0"/>
    <numFmt numFmtId="193" formatCode="&quot;Minimum ranking score required for element 7500 = &quot;0"/>
    <numFmt numFmtId="194" formatCode="&quot;Minimum ranking score required for element 2120 = &quot;0"/>
    <numFmt numFmtId="196" formatCode="&quot;Minimum ranking score required for element 4200 = &quot;0"/>
    <numFmt numFmtId="201" formatCode="0.00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09" formatCode="&quot;Minimum ranking score required for element 5820 = &quot;0"/>
    <numFmt numFmtId="210" formatCode="&quot;Minimum ranking score required for element 5821 = &quot;0"/>
    <numFmt numFmtId="211" formatCode="&quot;Minimum ranking score required for element 5822 = &quot;0"/>
    <numFmt numFmtId="212" formatCode="&quot;Minimum ranking score required for element 6110 = &quot;0"/>
    <numFmt numFmtId="213" formatCode="&quot;Minimum ranking score required for element 5801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0" formatCode="&quot;Minimum ranking score required for element 5910 = &quot;0"/>
    <numFmt numFmtId="222" formatCode="&quot;Minimum ranking score required for element 1610 = &quot;0"/>
    <numFmt numFmtId="224" formatCode="&quot;Minimum ranking score required for element 1510 = &quot;0"/>
    <numFmt numFmtId="225" formatCode="&quot;Minimum ranking score required for element 1800 = &quot;0"/>
    <numFmt numFmtId="227" formatCode="&quot;Minimum ranking score required for element 3101 = &quot;0"/>
    <numFmt numFmtId="228" formatCode="&quot;Minimum ranking score required for element 9421 = &quot;0"/>
    <numFmt numFmtId="229" formatCode="&quot;Minimum ranking score required for element 5441 = &quot;0"/>
    <numFmt numFmtId="230" formatCode="&quot;Minimum ranking score required for element 5100 = &quot;0"/>
  </numFmts>
  <fonts count="9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0"/>
      <name val="Arial Black"/>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8"/>
      <name val="Arial"/>
      <family val="2"/>
    </font>
    <font>
      <sz val="16"/>
      <color indexed="22"/>
      <name val="Arial"/>
      <family val="2"/>
    </font>
    <font>
      <u/>
      <sz val="16"/>
      <name val="Arial"/>
      <family val="2"/>
    </font>
    <font>
      <b/>
      <sz val="16"/>
      <color indexed="14"/>
      <name val="Arial"/>
      <family val="2"/>
    </font>
    <font>
      <b/>
      <sz val="16"/>
      <color indexed="8"/>
      <name val="Arial"/>
      <family val="2"/>
    </font>
    <font>
      <i/>
      <sz val="16"/>
      <name val="Arial"/>
      <family val="2"/>
    </font>
    <font>
      <sz val="1"/>
      <name val="Arial"/>
      <family val="2"/>
    </font>
    <font>
      <sz val="16"/>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4"/>
      <name val="Arial"/>
      <family val="2"/>
    </font>
    <font>
      <b/>
      <u/>
      <sz val="16"/>
      <color indexed="8"/>
      <name val="Arial"/>
      <family val="2"/>
    </font>
    <font>
      <b/>
      <sz val="22"/>
      <name val="Arial"/>
      <family val="2"/>
    </font>
    <font>
      <sz val="16"/>
      <color indexed="10"/>
      <name val="Arial"/>
      <family val="2"/>
    </font>
    <font>
      <b/>
      <sz val="16"/>
      <color rgb="FFFF0000"/>
      <name val="Arial"/>
      <family val="2"/>
    </font>
    <font>
      <sz val="16"/>
      <color rgb="FF339966"/>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
      <color rgb="FF00B050"/>
      <name val="Arial"/>
      <family val="2"/>
    </font>
    <font>
      <b/>
      <sz val="16"/>
      <color rgb="FF00B050"/>
      <name val="Arial"/>
      <family val="2"/>
    </font>
    <font>
      <b/>
      <vertAlign val="subscript"/>
      <sz val="16"/>
      <name val="Arial"/>
      <family val="2"/>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color rgb="FF92D050"/>
      <name val="Arial"/>
      <family val="2"/>
    </font>
    <font>
      <sz val="10"/>
      <name val="Cambria"/>
      <family val="1"/>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rgb="FFFF99CC"/>
        <bgColor indexed="6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rgb="FFCCCCFF"/>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57"/>
      </top>
      <bottom style="medium">
        <color indexed="57"/>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64"/>
      </left>
      <right style="thin">
        <color indexed="64"/>
      </right>
      <top/>
      <bottom/>
      <diagonal/>
    </border>
    <border>
      <left style="thin">
        <color indexed="64"/>
      </left>
      <right style="medium">
        <color indexed="64"/>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medium">
        <color indexed="64"/>
      </left>
      <right style="medium">
        <color indexed="64"/>
      </right>
      <top style="thin">
        <color indexed="64"/>
      </top>
      <bottom style="thin">
        <color theme="1"/>
      </bottom>
      <diagonal/>
    </border>
    <border>
      <left style="medium">
        <color indexed="64"/>
      </left>
      <right/>
      <top style="thin">
        <color indexed="64"/>
      </top>
      <bottom style="thin">
        <color theme="1"/>
      </bottom>
      <diagonal/>
    </border>
    <border>
      <left/>
      <right style="medium">
        <color indexed="64"/>
      </right>
      <top style="thin">
        <color indexed="64"/>
      </top>
      <bottom style="thin">
        <color theme="1"/>
      </bottom>
      <diagonal/>
    </border>
    <border>
      <left/>
      <right/>
      <top style="thin">
        <color indexed="64"/>
      </top>
      <bottom style="thin">
        <color theme="1"/>
      </bottom>
      <diagonal/>
    </border>
    <border>
      <left/>
      <right/>
      <top/>
      <bottom style="thin">
        <color theme="1"/>
      </bottom>
      <diagonal/>
    </border>
    <border>
      <left style="medium">
        <color indexed="64"/>
      </left>
      <right/>
      <top style="thin">
        <color theme="1"/>
      </top>
      <bottom style="thin">
        <color theme="1"/>
      </bottom>
      <diagonal/>
    </border>
    <border>
      <left style="medium">
        <color indexed="64"/>
      </left>
      <right style="medium">
        <color indexed="64"/>
      </right>
      <top style="thin">
        <color theme="1"/>
      </top>
      <bottom style="thin">
        <color theme="1"/>
      </bottom>
      <diagonal/>
    </border>
    <border>
      <left/>
      <right style="medium">
        <color indexed="64"/>
      </right>
      <top style="thin">
        <color theme="1"/>
      </top>
      <bottom style="thin">
        <color theme="1"/>
      </bottom>
      <diagonal/>
    </border>
    <border>
      <left/>
      <right/>
      <top style="thin">
        <color theme="1"/>
      </top>
      <bottom style="thin">
        <color theme="1"/>
      </bottom>
      <diagonal/>
    </border>
  </borders>
  <cellStyleXfs count="59">
    <xf numFmtId="0" fontId="0" fillId="0" borderId="0"/>
    <xf numFmtId="0" fontId="53" fillId="2"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5" borderId="0" applyNumberFormat="0" applyBorder="0" applyAlignment="0" applyProtection="0"/>
    <xf numFmtId="0" fontId="53" fillId="8" borderId="0" applyNumberFormat="0" applyBorder="0" applyAlignment="0" applyProtection="0"/>
    <xf numFmtId="0" fontId="53"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3" applyNumberFormat="0" applyFill="0" applyAlignment="0" applyProtection="0"/>
    <xf numFmtId="0" fontId="58" fillId="4" borderId="0" applyNumberFormat="0" applyBorder="0" applyAlignment="0" applyProtection="0"/>
    <xf numFmtId="0" fontId="59" fillId="7" borderId="1" applyNumberFormat="0" applyAlignment="0" applyProtection="0"/>
    <xf numFmtId="0" fontId="60" fillId="0" borderId="4" applyNumberFormat="0" applyFill="0" applyAlignment="0" applyProtection="0"/>
    <xf numFmtId="0" fontId="61" fillId="0" borderId="5" applyNumberFormat="0" applyFill="0" applyAlignment="0" applyProtection="0"/>
    <xf numFmtId="0" fontId="62" fillId="0" borderId="6" applyNumberFormat="0" applyFill="0" applyAlignment="0" applyProtection="0"/>
    <xf numFmtId="0" fontId="62" fillId="0" borderId="0" applyNumberFormat="0" applyFill="0" applyBorder="0" applyAlignment="0" applyProtection="0"/>
    <xf numFmtId="0" fontId="63" fillId="22" borderId="0" applyNumberFormat="0" applyBorder="0" applyAlignment="0" applyProtection="0"/>
    <xf numFmtId="0" fontId="33" fillId="0" borderId="0"/>
    <xf numFmtId="0" fontId="5" fillId="23" borderId="7" applyNumberFormat="0" applyFont="0" applyAlignment="0" applyProtection="0"/>
    <xf numFmtId="0" fontId="64" fillId="3" borderId="0" applyNumberFormat="0" applyBorder="0" applyAlignment="0" applyProtection="0"/>
    <xf numFmtId="9" fontId="5" fillId="0" borderId="0" applyFont="0" applyFill="0" applyBorder="0" applyAlignment="0" applyProtection="0"/>
    <xf numFmtId="0" fontId="65" fillId="0" borderId="0" applyNumberFormat="0" applyFill="0" applyBorder="0" applyAlignment="0" applyProtection="0"/>
    <xf numFmtId="0" fontId="66" fillId="0" borderId="9" applyNumberFormat="0" applyFill="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4" fillId="0" borderId="0"/>
    <xf numFmtId="9" fontId="4" fillId="0" borderId="0" applyFont="0" applyFill="0" applyBorder="0" applyAlignment="0" applyProtection="0"/>
    <xf numFmtId="0" fontId="79"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2"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25">
    <xf numFmtId="0" fontId="0" fillId="0" borderId="0" xfId="0"/>
    <xf numFmtId="0" fontId="17" fillId="0" borderId="11" xfId="0" applyFont="1" applyBorder="1" applyAlignment="1">
      <alignment horizontal="center" vertical="center"/>
    </xf>
    <xf numFmtId="0" fontId="0" fillId="0" borderId="0" xfId="0" applyAlignment="1">
      <alignment vertical="center"/>
    </xf>
    <xf numFmtId="0" fontId="8" fillId="0" borderId="15" xfId="0" applyFont="1" applyBorder="1" applyAlignment="1">
      <alignment horizontal="center" textRotation="90"/>
    </xf>
    <xf numFmtId="0" fontId="9" fillId="0" borderId="16" xfId="0" applyFont="1" applyBorder="1" applyAlignment="1">
      <alignment horizontal="center" textRotation="90"/>
    </xf>
    <xf numFmtId="0" fontId="8" fillId="0" borderId="17" xfId="0" applyFont="1" applyBorder="1" applyAlignment="1">
      <alignment horizontal="center" textRotation="90"/>
    </xf>
    <xf numFmtId="0" fontId="17" fillId="0" borderId="28"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5" fillId="24" borderId="17" xfId="0" applyFont="1" applyFill="1" applyBorder="1" applyAlignment="1">
      <alignment horizontal="center" vertical="center"/>
    </xf>
    <xf numFmtId="0" fontId="0" fillId="24" borderId="19" xfId="0" applyFill="1" applyBorder="1" applyAlignment="1">
      <alignment vertical="center"/>
    </xf>
    <xf numFmtId="0" fontId="15" fillId="24" borderId="10" xfId="0" applyFont="1" applyFill="1" applyBorder="1" applyAlignment="1">
      <alignment horizontal="center" vertical="center"/>
    </xf>
    <xf numFmtId="0" fontId="0" fillId="24" borderId="23" xfId="0" applyFill="1" applyBorder="1" applyAlignment="1">
      <alignment vertical="center"/>
    </xf>
    <xf numFmtId="0" fontId="22" fillId="24" borderId="23" xfId="0" applyFont="1" applyFill="1" applyBorder="1" applyAlignment="1">
      <alignment horizontal="center" vertical="center"/>
    </xf>
    <xf numFmtId="0" fontId="0" fillId="25" borderId="0" xfId="0" applyFill="1" applyAlignment="1">
      <alignment vertical="center"/>
    </xf>
    <xf numFmtId="0" fontId="15" fillId="24" borderId="20" xfId="0" applyFont="1" applyFill="1" applyBorder="1" applyAlignment="1">
      <alignment vertical="center"/>
    </xf>
    <xf numFmtId="0" fontId="0" fillId="24" borderId="20" xfId="0" applyFill="1" applyBorder="1" applyAlignment="1">
      <alignment vertical="center"/>
    </xf>
    <xf numFmtId="0" fontId="15" fillId="24" borderId="15" xfId="0" applyFont="1" applyFill="1" applyBorder="1" applyAlignment="1">
      <alignment horizontal="center" vertical="center"/>
    </xf>
    <xf numFmtId="0" fontId="15" fillId="24" borderId="20" xfId="0" applyFont="1" applyFill="1" applyBorder="1" applyAlignment="1">
      <alignment horizontal="left" vertical="center"/>
    </xf>
    <xf numFmtId="0" fontId="22" fillId="24" borderId="20" xfId="0" applyFont="1" applyFill="1" applyBorder="1" applyAlignment="1">
      <alignment horizontal="center" vertical="center"/>
    </xf>
    <xf numFmtId="0" fontId="18" fillId="24" borderId="14" xfId="0" applyFont="1" applyFill="1" applyBorder="1" applyAlignment="1">
      <alignment horizontal="center" vertical="center"/>
    </xf>
    <xf numFmtId="0" fontId="18" fillId="24" borderId="10" xfId="0" applyFont="1" applyFill="1" applyBorder="1" applyAlignment="1">
      <alignment horizontal="center" vertical="center"/>
    </xf>
    <xf numFmtId="0" fontId="15" fillId="24" borderId="10" xfId="0" applyFont="1" applyFill="1" applyBorder="1" applyAlignment="1">
      <alignment horizontal="center"/>
    </xf>
    <xf numFmtId="0" fontId="15" fillId="24" borderId="15" xfId="0" applyFont="1" applyFill="1" applyBorder="1" applyAlignment="1">
      <alignment horizontal="center"/>
    </xf>
    <xf numFmtId="0" fontId="0" fillId="24" borderId="20" xfId="0" applyFill="1" applyBorder="1"/>
    <xf numFmtId="0" fontId="0" fillId="26" borderId="0" xfId="0" applyFill="1"/>
    <xf numFmtId="0" fontId="0" fillId="26" borderId="0" xfId="0" applyFill="1" applyAlignment="1">
      <alignment horizontal="center"/>
    </xf>
    <xf numFmtId="0" fontId="36" fillId="24" borderId="39" xfId="0" applyFont="1" applyFill="1" applyBorder="1" applyAlignment="1" applyProtection="1">
      <alignment horizontal="center" vertical="center"/>
      <protection locked="0"/>
    </xf>
    <xf numFmtId="0" fontId="17" fillId="0" borderId="18" xfId="0" applyFont="1" applyBorder="1" applyAlignment="1">
      <alignment horizontal="center" vertical="center"/>
    </xf>
    <xf numFmtId="0" fontId="17" fillId="0" borderId="40" xfId="0" applyFont="1" applyBorder="1" applyAlignment="1">
      <alignment horizontal="center" vertical="center"/>
    </xf>
    <xf numFmtId="0" fontId="17" fillId="0" borderId="41" xfId="0" applyFont="1" applyBorder="1" applyAlignment="1">
      <alignment horizontal="center" vertical="center"/>
    </xf>
    <xf numFmtId="0" fontId="17" fillId="0" borderId="39" xfId="0" applyFont="1" applyBorder="1" applyAlignment="1">
      <alignment horizontal="center" vertical="center"/>
    </xf>
    <xf numFmtId="0" fontId="7" fillId="24" borderId="18" xfId="0" applyFont="1" applyFill="1" applyBorder="1" applyAlignment="1" applyProtection="1">
      <alignment horizontal="center" vertical="center"/>
      <protection locked="0"/>
    </xf>
    <xf numFmtId="0" fontId="7" fillId="0" borderId="27" xfId="0" applyFont="1" applyBorder="1" applyAlignment="1">
      <alignment horizontal="left" vertical="center"/>
    </xf>
    <xf numFmtId="0" fontId="12" fillId="0" borderId="42" xfId="0" applyFont="1" applyBorder="1" applyAlignment="1">
      <alignment vertical="center" wrapText="1"/>
    </xf>
    <xf numFmtId="0" fontId="0" fillId="0" borderId="19" xfId="0" applyBorder="1" applyAlignment="1">
      <alignment vertical="center"/>
    </xf>
    <xf numFmtId="0" fontId="36" fillId="0" borderId="39" xfId="0" applyFont="1" applyBorder="1" applyAlignment="1">
      <alignment vertical="center"/>
    </xf>
    <xf numFmtId="0" fontId="12" fillId="0" borderId="0" xfId="0" applyFont="1" applyAlignment="1">
      <alignment vertical="center"/>
    </xf>
    <xf numFmtId="0" fontId="7" fillId="0" borderId="39" xfId="0" applyFont="1" applyBorder="1" applyAlignment="1">
      <alignment horizontal="left" vertical="center"/>
    </xf>
    <xf numFmtId="0" fontId="0" fillId="0" borderId="0" xfId="0" applyAlignment="1">
      <alignment vertical="center" wrapText="1"/>
    </xf>
    <xf numFmtId="0" fontId="7" fillId="0" borderId="18" xfId="0" applyFont="1" applyBorder="1" applyAlignment="1">
      <alignment horizontal="left" vertical="center"/>
    </xf>
    <xf numFmtId="0" fontId="7" fillId="0" borderId="39" xfId="0" applyFont="1" applyBorder="1" applyAlignment="1">
      <alignment vertical="center"/>
    </xf>
    <xf numFmtId="0" fontId="11" fillId="0" borderId="0" xfId="0" applyFont="1" applyAlignment="1">
      <alignment horizontal="center" vertical="center"/>
    </xf>
    <xf numFmtId="0" fontId="0" fillId="0" borderId="38" xfId="0" applyBorder="1" applyAlignment="1">
      <alignment vertical="center"/>
    </xf>
    <xf numFmtId="0" fontId="0" fillId="26" borderId="0" xfId="0" applyFill="1" applyAlignment="1">
      <alignment vertical="center"/>
    </xf>
    <xf numFmtId="0" fontId="7" fillId="0" borderId="23" xfId="0" applyFont="1" applyBorder="1" applyAlignment="1">
      <alignment horizontal="center" vertical="center" textRotation="90"/>
    </xf>
    <xf numFmtId="0" fontId="7" fillId="0" borderId="20" xfId="0" applyFont="1" applyBorder="1" applyAlignment="1">
      <alignment horizontal="right" vertical="center" textRotation="90" wrapText="1"/>
    </xf>
    <xf numFmtId="0" fontId="12" fillId="0" borderId="0" xfId="0" applyFont="1" applyAlignment="1">
      <alignment horizontal="left" vertical="center"/>
    </xf>
    <xf numFmtId="0" fontId="15" fillId="24" borderId="17" xfId="0" applyFont="1" applyFill="1" applyBorder="1" applyAlignment="1">
      <alignment horizontal="center"/>
    </xf>
    <xf numFmtId="0" fontId="15" fillId="24" borderId="33"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30" xfId="0" applyFill="1" applyBorder="1" applyAlignment="1">
      <alignment horizontal="center"/>
    </xf>
    <xf numFmtId="0" fontId="0" fillId="24" borderId="19" xfId="0" applyFill="1" applyBorder="1" applyAlignment="1">
      <alignment horizontal="center"/>
    </xf>
    <xf numFmtId="0" fontId="0" fillId="24" borderId="15" xfId="0" applyFill="1" applyBorder="1" applyAlignment="1">
      <alignment horizontal="center"/>
    </xf>
    <xf numFmtId="0" fontId="31" fillId="24" borderId="14" xfId="0" applyFont="1" applyFill="1" applyBorder="1" applyAlignment="1">
      <alignment horizontal="center"/>
    </xf>
    <xf numFmtId="0" fontId="31" fillId="24" borderId="16" xfId="0" applyFont="1" applyFill="1" applyBorder="1" applyAlignment="1">
      <alignment horizontal="center"/>
    </xf>
    <xf numFmtId="0" fontId="31"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4" fillId="24" borderId="14" xfId="0" applyFont="1" applyFill="1" applyBorder="1"/>
    <xf numFmtId="0" fontId="34" fillId="24" borderId="16" xfId="0" applyFont="1" applyFill="1" applyBorder="1"/>
    <xf numFmtId="0" fontId="34" fillId="24" borderId="15" xfId="0" applyFont="1" applyFill="1" applyBorder="1"/>
    <xf numFmtId="0" fontId="34" fillId="24" borderId="10" xfId="0" applyFont="1" applyFill="1" applyBorder="1"/>
    <xf numFmtId="0" fontId="34" fillId="26" borderId="0" xfId="0" applyFont="1" applyFill="1"/>
    <xf numFmtId="0" fontId="12" fillId="0" borderId="43" xfId="0" applyFont="1" applyBorder="1" applyAlignment="1">
      <alignment vertical="center" wrapText="1"/>
    </xf>
    <xf numFmtId="0" fontId="0" fillId="24" borderId="10" xfId="0" applyFill="1" applyBorder="1"/>
    <xf numFmtId="0" fontId="33" fillId="26" borderId="0" xfId="0" applyFont="1" applyFill="1" applyAlignment="1">
      <alignment horizontal="left" vertical="center"/>
    </xf>
    <xf numFmtId="0" fontId="33" fillId="0" borderId="0" xfId="0" applyFont="1" applyAlignment="1">
      <alignment horizontal="left" vertical="center"/>
    </xf>
    <xf numFmtId="0" fontId="17" fillId="0" borderId="27" xfId="0" applyFont="1" applyBorder="1" applyAlignment="1">
      <alignment horizontal="center" vertical="center"/>
    </xf>
    <xf numFmtId="0" fontId="17" fillId="25" borderId="18" xfId="0" applyFont="1" applyFill="1" applyBorder="1" applyAlignment="1">
      <alignment horizontal="center" vertical="center"/>
    </xf>
    <xf numFmtId="0" fontId="17" fillId="25" borderId="40" xfId="0" applyFont="1" applyFill="1" applyBorder="1" applyAlignment="1">
      <alignment horizontal="center" vertical="center"/>
    </xf>
    <xf numFmtId="0" fontId="7" fillId="24" borderId="39" xfId="0" applyFont="1" applyFill="1" applyBorder="1" applyAlignment="1" applyProtection="1">
      <alignment horizontal="center" vertical="center"/>
      <protection locked="0"/>
    </xf>
    <xf numFmtId="0" fontId="7" fillId="24" borderId="39" xfId="0" applyFont="1" applyFill="1" applyBorder="1" applyAlignment="1">
      <alignment horizontal="center" vertical="center"/>
    </xf>
    <xf numFmtId="0" fontId="17" fillId="0" borderId="0" xfId="0" applyFont="1" applyAlignment="1">
      <alignment horizontal="center" vertical="center"/>
    </xf>
    <xf numFmtId="0" fontId="7" fillId="0" borderId="45" xfId="0" applyFont="1" applyBorder="1" applyAlignment="1">
      <alignment horizontal="left" vertical="center"/>
    </xf>
    <xf numFmtId="0" fontId="7" fillId="0" borderId="46" xfId="0" applyFont="1" applyBorder="1" applyAlignment="1">
      <alignment horizontal="left" vertical="center"/>
    </xf>
    <xf numFmtId="0" fontId="17" fillId="0" borderId="47" xfId="0" applyFont="1" applyBorder="1" applyAlignment="1">
      <alignment horizontal="center" vertical="center"/>
    </xf>
    <xf numFmtId="0" fontId="17" fillId="0" borderId="48" xfId="0" applyFont="1" applyBorder="1" applyAlignment="1">
      <alignment horizontal="center" vertical="center"/>
    </xf>
    <xf numFmtId="0" fontId="17" fillId="0" borderId="42" xfId="0" applyFont="1" applyBorder="1" applyAlignment="1">
      <alignment horizontal="center" vertical="center"/>
    </xf>
    <xf numFmtId="2" fontId="7" fillId="0" borderId="45" xfId="0" applyNumberFormat="1" applyFont="1" applyBorder="1" applyAlignment="1">
      <alignment horizontal="left" vertical="center"/>
    </xf>
    <xf numFmtId="0" fontId="15" fillId="0" borderId="41" xfId="0" applyFont="1" applyBorder="1" applyAlignment="1">
      <alignment vertical="center"/>
    </xf>
    <xf numFmtId="0" fontId="15" fillId="0" borderId="38" xfId="0" applyFont="1" applyBorder="1" applyAlignment="1">
      <alignment vertical="center"/>
    </xf>
    <xf numFmtId="0" fontId="0" fillId="24" borderId="17" xfId="0" applyFill="1" applyBorder="1" applyAlignment="1">
      <alignment vertical="center"/>
    </xf>
    <xf numFmtId="0" fontId="16" fillId="24" borderId="10" xfId="0" applyFont="1" applyFill="1" applyBorder="1" applyAlignment="1">
      <alignment horizontal="center" vertical="center"/>
    </xf>
    <xf numFmtId="0" fontId="7" fillId="0" borderId="49" xfId="0" applyFont="1" applyBorder="1" applyAlignment="1">
      <alignment horizontal="left" vertical="center"/>
    </xf>
    <xf numFmtId="0" fontId="0" fillId="0" borderId="50" xfId="0" applyBorder="1" applyAlignment="1">
      <alignment vertical="center"/>
    </xf>
    <xf numFmtId="0" fontId="17" fillId="0" borderId="45" xfId="0" applyFont="1" applyBorder="1" applyAlignment="1">
      <alignment horizontal="center" vertical="center"/>
    </xf>
    <xf numFmtId="0" fontId="7" fillId="0" borderId="21" xfId="0" applyFont="1" applyBorder="1" applyAlignment="1">
      <alignment horizontal="left" vertical="center"/>
    </xf>
    <xf numFmtId="0" fontId="17" fillId="0" borderId="44" xfId="0" applyFont="1" applyBorder="1" applyAlignment="1">
      <alignment horizontal="center" vertical="center"/>
    </xf>
    <xf numFmtId="0" fontId="17" fillId="0" borderId="46" xfId="0" applyFont="1" applyBorder="1" applyAlignment="1">
      <alignment horizontal="center" vertical="center"/>
    </xf>
    <xf numFmtId="0" fontId="23" fillId="24" borderId="14" xfId="0" applyFont="1" applyFill="1" applyBorder="1" applyAlignment="1">
      <alignment vertical="center"/>
    </xf>
    <xf numFmtId="0" fontId="23" fillId="24" borderId="16" xfId="0" applyFont="1" applyFill="1" applyBorder="1" applyAlignment="1">
      <alignment vertical="center"/>
    </xf>
    <xf numFmtId="0" fontId="23" fillId="24" borderId="10" xfId="0" applyFont="1" applyFill="1" applyBorder="1" applyAlignment="1">
      <alignment vertical="center"/>
    </xf>
    <xf numFmtId="0" fontId="17" fillId="0" borderId="21" xfId="0" applyFont="1" applyBorder="1" applyAlignment="1">
      <alignment horizontal="center" vertical="center"/>
    </xf>
    <xf numFmtId="2" fontId="7" fillId="0" borderId="44" xfId="0" applyNumberFormat="1" applyFont="1" applyBorder="1" applyAlignment="1">
      <alignment horizontal="left" vertical="center"/>
    </xf>
    <xf numFmtId="0" fontId="0" fillId="0" borderId="42" xfId="0" applyBorder="1" applyAlignment="1">
      <alignment horizontal="center"/>
    </xf>
    <xf numFmtId="0" fontId="7" fillId="0" borderId="38" xfId="0" applyFont="1" applyBorder="1" applyAlignment="1">
      <alignment horizontal="left" vertical="center"/>
    </xf>
    <xf numFmtId="0" fontId="0" fillId="0" borderId="51" xfId="0" applyBorder="1" applyAlignment="1">
      <alignment vertical="center"/>
    </xf>
    <xf numFmtId="0" fontId="12" fillId="0" borderId="0" xfId="0" applyFont="1"/>
    <xf numFmtId="0" fontId="24" fillId="24" borderId="10" xfId="0" applyFont="1" applyFill="1" applyBorder="1" applyAlignment="1">
      <alignment horizontal="center"/>
    </xf>
    <xf numFmtId="0" fontId="24" fillId="24" borderId="14" xfId="0" applyFont="1" applyFill="1" applyBorder="1" applyAlignment="1">
      <alignment horizontal="center"/>
    </xf>
    <xf numFmtId="0" fontId="24" fillId="24" borderId="16" xfId="0" applyFont="1" applyFill="1" applyBorder="1" applyAlignment="1">
      <alignment horizontal="center"/>
    </xf>
    <xf numFmtId="0" fontId="12" fillId="0" borderId="37" xfId="0" applyFont="1" applyBorder="1" applyAlignment="1">
      <alignment horizontal="left" vertical="center"/>
    </xf>
    <xf numFmtId="0" fontId="0" fillId="0" borderId="0" xfId="0" applyAlignment="1">
      <alignment horizontal="center" vertical="center"/>
    </xf>
    <xf numFmtId="0" fontId="17" fillId="25" borderId="44" xfId="0" applyFont="1" applyFill="1" applyBorder="1" applyAlignment="1">
      <alignment horizontal="center" vertical="center"/>
    </xf>
    <xf numFmtId="0" fontId="0" fillId="0" borderId="18" xfId="0" applyBorder="1" applyAlignment="1">
      <alignment horizontal="center"/>
    </xf>
    <xf numFmtId="0" fontId="17" fillId="25" borderId="53" xfId="0" applyFont="1" applyFill="1" applyBorder="1" applyAlignment="1">
      <alignment horizontal="center" vertical="center"/>
    </xf>
    <xf numFmtId="0" fontId="20" fillId="0" borderId="0" xfId="0" applyFont="1" applyAlignment="1">
      <alignment horizontal="center" vertical="center"/>
    </xf>
    <xf numFmtId="0" fontId="37" fillId="0" borderId="23" xfId="0" applyFont="1" applyBorder="1" applyAlignment="1">
      <alignment horizontal="left" vertical="center"/>
    </xf>
    <xf numFmtId="0" fontId="37" fillId="0" borderId="23" xfId="0" applyFont="1" applyBorder="1" applyAlignment="1">
      <alignment vertical="center"/>
    </xf>
    <xf numFmtId="0" fontId="14" fillId="0" borderId="22" xfId="0" applyFont="1" applyBorder="1" applyAlignment="1">
      <alignment horizontal="left" vertical="center" wrapText="1"/>
    </xf>
    <xf numFmtId="0" fontId="14" fillId="0" borderId="22" xfId="0" applyFont="1" applyBorder="1" applyAlignment="1">
      <alignment vertical="center"/>
    </xf>
    <xf numFmtId="0" fontId="14" fillId="0" borderId="42" xfId="0" applyFont="1" applyBorder="1" applyAlignment="1">
      <alignment vertical="center"/>
    </xf>
    <xf numFmtId="0" fontId="14" fillId="0" borderId="42" xfId="0" applyFont="1" applyBorder="1" applyAlignment="1">
      <alignment horizontal="left" vertical="center" wrapText="1"/>
    </xf>
    <xf numFmtId="0" fontId="14" fillId="0" borderId="48" xfId="0" applyFont="1" applyBorder="1" applyAlignment="1">
      <alignment vertical="center"/>
    </xf>
    <xf numFmtId="0" fontId="14" fillId="0" borderId="42" xfId="0" applyFont="1" applyBorder="1" applyAlignment="1">
      <alignment vertical="center" wrapText="1"/>
    </xf>
    <xf numFmtId="0" fontId="14" fillId="0" borderId="22" xfId="0" applyFont="1" applyBorder="1" applyAlignment="1">
      <alignment horizontal="left" vertical="center"/>
    </xf>
    <xf numFmtId="0" fontId="14" fillId="0" borderId="48" xfId="0" applyFont="1" applyBorder="1" applyAlignment="1">
      <alignment horizontal="left" vertical="center" wrapText="1"/>
    </xf>
    <xf numFmtId="0" fontId="37" fillId="0" borderId="10" xfId="0" applyFont="1" applyBorder="1" applyAlignment="1">
      <alignment vertical="center"/>
    </xf>
    <xf numFmtId="0" fontId="14" fillId="0" borderId="41" xfId="0" applyFont="1" applyBorder="1" applyAlignment="1">
      <alignment horizontal="left" vertical="center" wrapText="1"/>
    </xf>
    <xf numFmtId="0" fontId="14" fillId="0" borderId="18" xfId="0" applyFont="1" applyBorder="1" applyAlignment="1">
      <alignment vertical="center" wrapText="1"/>
    </xf>
    <xf numFmtId="0" fontId="14" fillId="0" borderId="27" xfId="0" applyFont="1" applyBorder="1" applyAlignment="1">
      <alignment vertical="center" wrapText="1"/>
    </xf>
    <xf numFmtId="0" fontId="14" fillId="0" borderId="22" xfId="0" applyFont="1" applyBorder="1" applyAlignment="1">
      <alignment vertical="center" wrapText="1"/>
    </xf>
    <xf numFmtId="0" fontId="14" fillId="0" borderId="48" xfId="0" applyFont="1" applyBorder="1" applyAlignment="1">
      <alignment vertical="center" wrapText="1"/>
    </xf>
    <xf numFmtId="0" fontId="37" fillId="0" borderId="20" xfId="0" applyFont="1" applyBorder="1" applyAlignment="1">
      <alignment vertical="center"/>
    </xf>
    <xf numFmtId="0" fontId="14" fillId="0" borderId="43" xfId="0" applyFont="1" applyBorder="1" applyAlignment="1">
      <alignment vertical="center" wrapText="1"/>
    </xf>
    <xf numFmtId="0" fontId="14" fillId="0" borderId="0" xfId="0" applyFont="1" applyAlignment="1">
      <alignment vertical="center" wrapText="1"/>
    </xf>
    <xf numFmtId="0" fontId="37" fillId="0" borderId="19" xfId="0" applyFont="1" applyBorder="1" applyAlignment="1">
      <alignment horizontal="left" vertical="center" wrapText="1"/>
    </xf>
    <xf numFmtId="0" fontId="14" fillId="0" borderId="54" xfId="0" applyFont="1" applyBorder="1" applyAlignment="1">
      <alignment vertical="center" wrapText="1"/>
    </xf>
    <xf numFmtId="0" fontId="43" fillId="25" borderId="48" xfId="0" applyFont="1" applyFill="1" applyBorder="1" applyAlignment="1">
      <alignment vertical="center" wrapText="1"/>
    </xf>
    <xf numFmtId="0" fontId="14" fillId="0" borderId="45" xfId="0" applyFont="1" applyBorder="1" applyAlignment="1">
      <alignment vertical="center" wrapText="1"/>
    </xf>
    <xf numFmtId="0" fontId="14" fillId="0" borderId="44" xfId="0" applyFont="1" applyBorder="1" applyAlignment="1">
      <alignment vertical="center" wrapText="1"/>
    </xf>
    <xf numFmtId="0" fontId="37" fillId="25" borderId="48" xfId="0" applyFont="1" applyFill="1" applyBorder="1" applyAlignment="1">
      <alignment vertical="center" wrapText="1"/>
    </xf>
    <xf numFmtId="0" fontId="37" fillId="0" borderId="20" xfId="0" applyFont="1" applyBorder="1" applyAlignment="1">
      <alignment vertical="center" wrapText="1"/>
    </xf>
    <xf numFmtId="0" fontId="14" fillId="0" borderId="41" xfId="0" applyFont="1" applyBorder="1" applyAlignment="1">
      <alignment vertical="center" wrapText="1"/>
    </xf>
    <xf numFmtId="0" fontId="43" fillId="25" borderId="44" xfId="0" applyFont="1" applyFill="1" applyBorder="1" applyAlignment="1">
      <alignment vertical="center" wrapText="1"/>
    </xf>
    <xf numFmtId="0" fontId="14" fillId="0" borderId="46" xfId="0" applyFont="1" applyBorder="1" applyAlignment="1">
      <alignment vertical="center" wrapText="1"/>
    </xf>
    <xf numFmtId="0" fontId="14" fillId="27" borderId="44" xfId="0" applyFont="1" applyFill="1" applyBorder="1" applyAlignment="1">
      <alignment vertical="center" wrapText="1"/>
    </xf>
    <xf numFmtId="0" fontId="14" fillId="27" borderId="45" xfId="0" applyFont="1" applyFill="1" applyBorder="1" applyAlignment="1">
      <alignment vertical="center" wrapText="1"/>
    </xf>
    <xf numFmtId="0" fontId="14" fillId="27" borderId="46" xfId="0" applyFont="1" applyFill="1" applyBorder="1" applyAlignment="1">
      <alignment vertical="center" wrapText="1"/>
    </xf>
    <xf numFmtId="0" fontId="43" fillId="25" borderId="49" xfId="0" applyFont="1" applyFill="1" applyBorder="1" applyAlignment="1">
      <alignment vertical="center" wrapText="1"/>
    </xf>
    <xf numFmtId="0" fontId="14" fillId="0" borderId="38" xfId="0" applyFont="1" applyBorder="1" applyAlignment="1">
      <alignment vertical="center" wrapText="1"/>
    </xf>
    <xf numFmtId="0" fontId="14" fillId="0" borderId="55" xfId="0" applyFont="1" applyBorder="1" applyAlignment="1">
      <alignment vertical="center" wrapText="1"/>
    </xf>
    <xf numFmtId="0" fontId="37" fillId="0" borderId="19" xfId="0" applyFont="1" applyBorder="1" applyAlignment="1">
      <alignment vertical="center" wrapText="1"/>
    </xf>
    <xf numFmtId="0" fontId="14" fillId="0" borderId="18" xfId="0" applyFont="1" applyBorder="1" applyAlignment="1">
      <alignment vertical="center"/>
    </xf>
    <xf numFmtId="0" fontId="14" fillId="0" borderId="39" xfId="0" applyFont="1" applyBorder="1" applyAlignment="1">
      <alignment vertical="center" wrapText="1"/>
    </xf>
    <xf numFmtId="0" fontId="14" fillId="0" borderId="56" xfId="0" applyFont="1" applyBorder="1" applyAlignment="1">
      <alignment vertical="center" wrapText="1"/>
    </xf>
    <xf numFmtId="0" fontId="14" fillId="27" borderId="55" xfId="0" applyFont="1" applyFill="1" applyBorder="1" applyAlignment="1">
      <alignment vertical="center" wrapText="1"/>
    </xf>
    <xf numFmtId="0" fontId="37" fillId="0" borderId="20" xfId="0" applyFont="1" applyBorder="1" applyAlignment="1">
      <alignment horizontal="left" vertical="center" wrapText="1"/>
    </xf>
    <xf numFmtId="0" fontId="14" fillId="0" borderId="18" xfId="0" applyFont="1" applyBorder="1" applyAlignment="1">
      <alignment horizontal="left" vertical="center" wrapText="1"/>
    </xf>
    <xf numFmtId="0" fontId="14" fillId="0" borderId="49" xfId="0" applyFont="1" applyBorder="1" applyAlignment="1">
      <alignment vertical="center" wrapText="1"/>
    </xf>
    <xf numFmtId="0" fontId="37" fillId="0" borderId="35" xfId="0" applyFont="1" applyBorder="1" applyAlignment="1">
      <alignment vertical="center" wrapText="1"/>
    </xf>
    <xf numFmtId="0" fontId="14" fillId="0" borderId="39" xfId="0" applyFont="1" applyBorder="1" applyAlignment="1">
      <alignment horizontal="left" vertical="center" wrapText="1"/>
    </xf>
    <xf numFmtId="0" fontId="14" fillId="0" borderId="58" xfId="0" applyFont="1" applyBorder="1" applyAlignment="1">
      <alignment vertical="center" wrapText="1"/>
    </xf>
    <xf numFmtId="0" fontId="14" fillId="0" borderId="13" xfId="0" applyFont="1" applyBorder="1" applyAlignment="1">
      <alignment horizontal="left" vertical="center" wrapText="1"/>
    </xf>
    <xf numFmtId="0" fontId="37" fillId="0" borderId="13" xfId="0" applyFont="1" applyBorder="1" applyAlignment="1">
      <alignment horizontal="left" vertical="center" wrapText="1"/>
    </xf>
    <xf numFmtId="0" fontId="29" fillId="0" borderId="0" xfId="0" applyFont="1" applyAlignment="1">
      <alignment horizontal="center" vertical="center"/>
    </xf>
    <xf numFmtId="0" fontId="12" fillId="0" borderId="49" xfId="0" applyFont="1" applyBorder="1" applyAlignment="1">
      <alignment horizontal="center" vertical="center"/>
    </xf>
    <xf numFmtId="0" fontId="0" fillId="24" borderId="31" xfId="0" applyFill="1" applyBorder="1" applyAlignment="1">
      <alignment vertical="center"/>
    </xf>
    <xf numFmtId="0" fontId="0" fillId="24" borderId="29" xfId="0" applyFill="1" applyBorder="1" applyAlignment="1">
      <alignment vertical="center"/>
    </xf>
    <xf numFmtId="0" fontId="14" fillId="26" borderId="39" xfId="0" applyFont="1" applyFill="1" applyBorder="1" applyAlignment="1">
      <alignment horizontal="left" vertical="center" wrapText="1"/>
    </xf>
    <xf numFmtId="0" fontId="0" fillId="24" borderId="32" xfId="0" applyFill="1" applyBorder="1" applyAlignment="1">
      <alignment vertical="center"/>
    </xf>
    <xf numFmtId="0" fontId="0" fillId="24" borderId="33" xfId="0" applyFill="1" applyBorder="1" applyAlignment="1">
      <alignment vertical="center"/>
    </xf>
    <xf numFmtId="0" fontId="0" fillId="24" borderId="37" xfId="0" applyFill="1" applyBorder="1" applyAlignment="1">
      <alignment vertical="center"/>
    </xf>
    <xf numFmtId="0" fontId="7" fillId="0" borderId="58" xfId="0" applyFont="1" applyBorder="1" applyAlignment="1">
      <alignment horizontal="left" vertical="center"/>
    </xf>
    <xf numFmtId="0" fontId="14" fillId="26" borderId="38" xfId="0" applyFont="1" applyFill="1" applyBorder="1" applyAlignment="1">
      <alignment horizontal="left" vertical="center" wrapText="1"/>
    </xf>
    <xf numFmtId="0" fontId="14" fillId="26" borderId="18" xfId="0" applyFont="1" applyFill="1" applyBorder="1" applyAlignment="1">
      <alignment horizontal="left" vertical="center" wrapText="1"/>
    </xf>
    <xf numFmtId="0" fontId="17" fillId="25" borderId="45" xfId="0" applyFont="1" applyFill="1" applyBorder="1" applyAlignment="1">
      <alignment horizontal="center" vertical="center"/>
    </xf>
    <xf numFmtId="0" fontId="14" fillId="27" borderId="39" xfId="0" applyFont="1" applyFill="1" applyBorder="1" applyAlignment="1">
      <alignment horizontal="left" vertical="center" wrapText="1"/>
    </xf>
    <xf numFmtId="0" fontId="23" fillId="24" borderId="31" xfId="0" applyFont="1" applyFill="1" applyBorder="1" applyAlignment="1">
      <alignment vertical="center"/>
    </xf>
    <xf numFmtId="0" fontId="15" fillId="24" borderId="68" xfId="0" applyFont="1" applyFill="1" applyBorder="1" applyAlignment="1">
      <alignment horizontal="center" vertical="center"/>
    </xf>
    <xf numFmtId="0" fontId="23" fillId="24" borderId="33" xfId="0" applyFont="1" applyFill="1" applyBorder="1" applyAlignment="1">
      <alignment vertical="center"/>
    </xf>
    <xf numFmtId="0" fontId="37" fillId="0" borderId="35" xfId="0" applyFont="1" applyBorder="1" applyAlignment="1">
      <alignment horizontal="left" vertical="center" wrapText="1"/>
    </xf>
    <xf numFmtId="0" fontId="43" fillId="25" borderId="42" xfId="0" applyFont="1" applyFill="1" applyBorder="1" applyAlignment="1">
      <alignment horizontal="left" vertical="center" wrapText="1"/>
    </xf>
    <xf numFmtId="0" fontId="43" fillId="25" borderId="18" xfId="0" applyFont="1" applyFill="1" applyBorder="1" applyAlignment="1">
      <alignment horizontal="left" vertical="center" wrapText="1"/>
    </xf>
    <xf numFmtId="0" fontId="37" fillId="0" borderId="37" xfId="0" applyFont="1" applyBorder="1" applyAlignment="1">
      <alignment horizontal="left" vertical="center" wrapText="1"/>
    </xf>
    <xf numFmtId="0" fontId="15" fillId="24" borderId="31" xfId="0" applyFont="1" applyFill="1" applyBorder="1" applyAlignment="1">
      <alignment vertical="center"/>
    </xf>
    <xf numFmtId="0" fontId="15" fillId="24" borderId="33" xfId="0" applyFont="1" applyFill="1" applyBorder="1" applyAlignment="1">
      <alignment vertical="center"/>
    </xf>
    <xf numFmtId="0" fontId="15" fillId="24" borderId="29" xfId="0" applyFont="1" applyFill="1" applyBorder="1" applyAlignment="1">
      <alignment vertical="center"/>
    </xf>
    <xf numFmtId="0" fontId="15" fillId="24" borderId="32" xfId="0" applyFont="1" applyFill="1" applyBorder="1" applyAlignment="1">
      <alignment vertical="center"/>
    </xf>
    <xf numFmtId="0" fontId="19" fillId="24" borderId="34" xfId="0" applyFont="1" applyFill="1" applyBorder="1" applyAlignment="1">
      <alignment vertical="center"/>
    </xf>
    <xf numFmtId="0" fontId="7" fillId="24" borderId="42" xfId="0" applyFont="1" applyFill="1" applyBorder="1" applyAlignment="1" applyProtection="1">
      <alignment horizontal="center" vertical="center"/>
      <protection locked="0"/>
    </xf>
    <xf numFmtId="0" fontId="7" fillId="24" borderId="42" xfId="0" applyFont="1" applyFill="1" applyBorder="1" applyAlignment="1">
      <alignment horizontal="center" vertical="center"/>
    </xf>
    <xf numFmtId="0" fontId="37" fillId="0" borderId="23" xfId="0" applyFont="1" applyBorder="1" applyAlignment="1">
      <alignment horizontal="left" vertical="center" wrapText="1"/>
    </xf>
    <xf numFmtId="0" fontId="22" fillId="24" borderId="35" xfId="0" applyFont="1" applyFill="1" applyBorder="1" applyAlignment="1">
      <alignment horizontal="center" vertical="center"/>
    </xf>
    <xf numFmtId="0" fontId="14" fillId="27" borderId="18" xfId="0" applyFont="1" applyFill="1" applyBorder="1" applyAlignment="1">
      <alignment horizontal="left" vertical="center" wrapText="1"/>
    </xf>
    <xf numFmtId="0" fontId="38" fillId="26" borderId="0" xfId="0" applyFont="1" applyFill="1" applyAlignment="1">
      <alignment vertical="center"/>
    </xf>
    <xf numFmtId="0" fontId="12" fillId="26" borderId="0" xfId="0" applyFont="1" applyFill="1" applyAlignment="1">
      <alignment vertical="center"/>
    </xf>
    <xf numFmtId="0" fontId="15" fillId="26" borderId="0" xfId="0" applyFont="1" applyFill="1" applyAlignment="1">
      <alignment vertical="center"/>
    </xf>
    <xf numFmtId="0" fontId="0" fillId="26" borderId="0" xfId="0" applyFill="1" applyAlignment="1">
      <alignment horizontal="center" vertical="center"/>
    </xf>
    <xf numFmtId="0" fontId="11" fillId="26" borderId="0" xfId="0" applyFont="1" applyFill="1" applyAlignment="1">
      <alignment horizontal="center" vertical="center"/>
    </xf>
    <xf numFmtId="0" fontId="37" fillId="26" borderId="0" xfId="0" applyFont="1" applyFill="1" applyAlignment="1">
      <alignment horizontal="center" vertical="center"/>
    </xf>
    <xf numFmtId="0" fontId="15"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7" fillId="25" borderId="25" xfId="0" applyFont="1" applyFill="1" applyBorder="1" applyAlignment="1">
      <alignment horizontal="center" vertical="center"/>
    </xf>
    <xf numFmtId="0" fontId="0" fillId="30" borderId="25" xfId="0" applyFill="1" applyBorder="1" applyAlignment="1">
      <alignment vertical="center"/>
    </xf>
    <xf numFmtId="0" fontId="36" fillId="26" borderId="0" xfId="0" applyFont="1" applyFill="1"/>
    <xf numFmtId="0" fontId="17" fillId="31" borderId="25" xfId="0" applyFont="1" applyFill="1" applyBorder="1" applyAlignment="1">
      <alignment horizontal="center" vertical="center"/>
    </xf>
    <xf numFmtId="0" fontId="0" fillId="27" borderId="25" xfId="0" applyFill="1" applyBorder="1" applyAlignment="1">
      <alignment vertical="center"/>
    </xf>
    <xf numFmtId="0" fontId="0" fillId="26" borderId="19" xfId="0" applyFill="1" applyBorder="1" applyAlignment="1">
      <alignment vertical="center"/>
    </xf>
    <xf numFmtId="49" fontId="7" fillId="0" borderId="39"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0" borderId="23" xfId="0" applyNumberFormat="1" applyFont="1" applyBorder="1" applyAlignment="1">
      <alignment horizontal="left" vertical="center"/>
    </xf>
    <xf numFmtId="49" fontId="7" fillId="0" borderId="45" xfId="0" applyNumberFormat="1" applyFont="1" applyBorder="1" applyAlignment="1">
      <alignment horizontal="left" vertical="center"/>
    </xf>
    <xf numFmtId="49" fontId="7" fillId="26" borderId="18" xfId="0" applyNumberFormat="1" applyFont="1" applyFill="1" applyBorder="1" applyAlignment="1">
      <alignment vertical="center"/>
    </xf>
    <xf numFmtId="49" fontId="7" fillId="0" borderId="37" xfId="0" applyNumberFormat="1" applyFont="1" applyBorder="1" applyAlignment="1">
      <alignment horizontal="left" vertical="center"/>
    </xf>
    <xf numFmtId="49" fontId="7" fillId="0" borderId="46" xfId="0" applyNumberFormat="1" applyFont="1" applyBorder="1" applyAlignment="1">
      <alignment horizontal="left" vertical="center"/>
    </xf>
    <xf numFmtId="49" fontId="7" fillId="0" borderId="38" xfId="0" applyNumberFormat="1" applyFont="1" applyBorder="1" applyAlignment="1">
      <alignment horizontal="left" vertical="center"/>
    </xf>
    <xf numFmtId="49" fontId="7" fillId="0" borderId="35" xfId="0" applyNumberFormat="1" applyFont="1" applyBorder="1" applyAlignment="1">
      <alignment horizontal="left" vertical="center"/>
    </xf>
    <xf numFmtId="49" fontId="7" fillId="0" borderId="41"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25" borderId="18" xfId="0" applyNumberFormat="1" applyFont="1" applyFill="1" applyBorder="1" applyAlignment="1">
      <alignment horizontal="left" vertical="center"/>
    </xf>
    <xf numFmtId="49" fontId="7" fillId="0" borderId="20" xfId="0" applyNumberFormat="1" applyFont="1" applyBorder="1" applyAlignment="1">
      <alignment horizontal="left" vertical="center"/>
    </xf>
    <xf numFmtId="49" fontId="13" fillId="0" borderId="20" xfId="0" applyNumberFormat="1" applyFont="1" applyBorder="1" applyAlignment="1">
      <alignment horizontal="left" vertical="center"/>
    </xf>
    <xf numFmtId="49" fontId="7" fillId="0" borderId="23" xfId="0" applyNumberFormat="1" applyFont="1" applyBorder="1" applyAlignment="1">
      <alignment horizontal="left" vertical="center" wrapText="1"/>
    </xf>
    <xf numFmtId="49" fontId="7" fillId="26" borderId="45" xfId="0" applyNumberFormat="1" applyFont="1" applyFill="1" applyBorder="1" applyAlignment="1">
      <alignment horizontal="left" vertical="center"/>
    </xf>
    <xf numFmtId="49" fontId="7" fillId="0" borderId="27" xfId="0" applyNumberFormat="1" applyFont="1" applyBorder="1" applyAlignment="1">
      <alignment horizontal="left" vertical="center"/>
    </xf>
    <xf numFmtId="49" fontId="7" fillId="0" borderId="49" xfId="0" applyNumberFormat="1" applyFont="1" applyBorder="1" applyAlignment="1">
      <alignment horizontal="left" vertical="center"/>
    </xf>
    <xf numFmtId="49" fontId="7" fillId="25" borderId="44" xfId="0" applyNumberFormat="1" applyFont="1" applyFill="1" applyBorder="1" applyAlignment="1">
      <alignment horizontal="left" vertical="center"/>
    </xf>
    <xf numFmtId="49" fontId="13" fillId="0" borderId="57"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25" borderId="58" xfId="0" applyNumberFormat="1" applyFont="1" applyFill="1" applyBorder="1" applyAlignment="1">
      <alignment horizontal="left" vertical="center"/>
    </xf>
    <xf numFmtId="49" fontId="13" fillId="0" borderId="38" xfId="0" applyNumberFormat="1" applyFont="1" applyBorder="1" applyAlignment="1">
      <alignment horizontal="left" vertical="center"/>
    </xf>
    <xf numFmtId="49" fontId="7" fillId="0" borderId="20" xfId="0" applyNumberFormat="1" applyFont="1" applyBorder="1" applyAlignment="1">
      <alignment horizontal="left" vertical="center" wrapText="1"/>
    </xf>
    <xf numFmtId="49" fontId="7" fillId="0" borderId="57" xfId="0" applyNumberFormat="1" applyFont="1" applyBorder="1" applyAlignment="1">
      <alignment horizontal="left" vertical="center" wrapText="1"/>
    </xf>
    <xf numFmtId="49" fontId="7" fillId="0" borderId="35" xfId="0" applyNumberFormat="1" applyFont="1" applyBorder="1" applyAlignment="1">
      <alignment horizontal="left" vertical="center" wrapText="1"/>
    </xf>
    <xf numFmtId="49" fontId="7" fillId="26" borderId="18" xfId="0" applyNumberFormat="1" applyFont="1" applyFill="1" applyBorder="1" applyAlignment="1">
      <alignment horizontal="left" vertical="center"/>
    </xf>
    <xf numFmtId="49" fontId="7" fillId="0" borderId="69" xfId="0" applyNumberFormat="1" applyFont="1" applyBorder="1" applyAlignment="1">
      <alignment horizontal="left" vertical="center"/>
    </xf>
    <xf numFmtId="49" fontId="13" fillId="0" borderId="35" xfId="0" applyNumberFormat="1" applyFont="1" applyBorder="1" applyAlignment="1">
      <alignment horizontal="left" vertical="center"/>
    </xf>
    <xf numFmtId="0" fontId="52" fillId="26" borderId="0" xfId="0" applyFont="1" applyFill="1" applyAlignment="1">
      <alignment vertical="center"/>
    </xf>
    <xf numFmtId="0" fontId="0" fillId="26" borderId="0" xfId="0" applyFill="1" applyAlignment="1">
      <alignment vertical="center" wrapText="1"/>
    </xf>
    <xf numFmtId="0" fontId="33" fillId="26" borderId="0" xfId="0" applyFont="1" applyFill="1" applyAlignment="1">
      <alignment vertical="center"/>
    </xf>
    <xf numFmtId="0" fontId="36" fillId="26" borderId="0" xfId="0" applyFont="1" applyFill="1" applyAlignment="1">
      <alignment vertical="center"/>
    </xf>
    <xf numFmtId="0" fontId="8" fillId="25" borderId="0" xfId="0" applyFont="1" applyFill="1" applyAlignment="1">
      <alignment vertical="center" textRotation="90" wrapText="1"/>
    </xf>
    <xf numFmtId="0" fontId="50" fillId="25" borderId="0" xfId="0" applyFont="1" applyFill="1" applyAlignment="1">
      <alignment vertical="center"/>
    </xf>
    <xf numFmtId="0" fontId="0" fillId="25" borderId="19" xfId="0" applyFill="1" applyBorder="1" applyAlignment="1">
      <alignment vertical="center"/>
    </xf>
    <xf numFmtId="0" fontId="12" fillId="25" borderId="0" xfId="0" applyFont="1" applyFill="1" applyAlignment="1">
      <alignment vertical="center"/>
    </xf>
    <xf numFmtId="0" fontId="0" fillId="25" borderId="0" xfId="0" applyFill="1"/>
    <xf numFmtId="0" fontId="14" fillId="25" borderId="65" xfId="0" applyFont="1" applyFill="1" applyBorder="1" applyAlignment="1">
      <alignment horizontal="center" vertical="center"/>
    </xf>
    <xf numFmtId="201" fontId="14" fillId="25" borderId="70" xfId="38" applyNumberFormat="1" applyFont="1" applyFill="1" applyBorder="1" applyAlignment="1" applyProtection="1">
      <alignment horizontal="center" vertical="center"/>
    </xf>
    <xf numFmtId="0" fontId="51" fillId="25" borderId="51" xfId="0" applyFont="1" applyFill="1" applyBorder="1" applyAlignment="1">
      <alignment horizontal="center" vertical="center"/>
    </xf>
    <xf numFmtId="0" fontId="51"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36" fillId="25" borderId="0" xfId="0" applyFont="1" applyFill="1"/>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4" xfId="0" applyFont="1" applyFill="1" applyBorder="1" applyAlignment="1">
      <alignment vertical="center"/>
    </xf>
    <xf numFmtId="0" fontId="5" fillId="24" borderId="15" xfId="0" applyFont="1" applyFill="1" applyBorder="1" applyAlignment="1">
      <alignment vertical="center"/>
    </xf>
    <xf numFmtId="0" fontId="5" fillId="24" borderId="16" xfId="0" applyFont="1" applyFill="1" applyBorder="1" applyAlignment="1">
      <alignment vertical="center"/>
    </xf>
    <xf numFmtId="0" fontId="5" fillId="24" borderId="17" xfId="0" applyFont="1" applyFill="1" applyBorder="1" applyAlignment="1">
      <alignment vertical="center"/>
    </xf>
    <xf numFmtId="0" fontId="5" fillId="24" borderId="23" xfId="0" applyFont="1" applyFill="1" applyBorder="1" applyAlignment="1">
      <alignment vertical="center"/>
    </xf>
    <xf numFmtId="0" fontId="5" fillId="0" borderId="42" xfId="0" applyFont="1" applyBorder="1" applyAlignment="1">
      <alignment horizontal="center"/>
    </xf>
    <xf numFmtId="49" fontId="7" fillId="0" borderId="58" xfId="0" applyNumberFormat="1" applyFont="1" applyBorder="1" applyAlignment="1">
      <alignment horizontal="left" vertical="center"/>
    </xf>
    <xf numFmtId="0" fontId="5" fillId="0" borderId="19" xfId="0" applyFont="1" applyBorder="1" applyAlignment="1">
      <alignment vertical="center"/>
    </xf>
    <xf numFmtId="0" fontId="0" fillId="0" borderId="0" xfId="0" applyAlignment="1">
      <alignment horizontal="center"/>
    </xf>
    <xf numFmtId="0" fontId="15" fillId="24" borderId="35" xfId="0" applyFont="1" applyFill="1" applyBorder="1" applyAlignment="1">
      <alignment horizontal="left" vertical="center"/>
    </xf>
    <xf numFmtId="0" fontId="0" fillId="24" borderId="35" xfId="0" applyFill="1" applyBorder="1" applyAlignment="1">
      <alignment horizontal="left" vertical="center"/>
    </xf>
    <xf numFmtId="0" fontId="0" fillId="24" borderId="35" xfId="0" applyFill="1" applyBorder="1" applyAlignment="1">
      <alignment vertical="center"/>
    </xf>
    <xf numFmtId="0" fontId="18" fillId="24" borderId="29" xfId="0" applyFont="1" applyFill="1" applyBorder="1" applyAlignment="1">
      <alignment horizontal="center" vertical="center"/>
    </xf>
    <xf numFmtId="0" fontId="18" fillId="24" borderId="31" xfId="0" applyFont="1" applyFill="1" applyBorder="1" applyAlignment="1">
      <alignment horizontal="center" vertical="center"/>
    </xf>
    <xf numFmtId="49" fontId="7" fillId="26" borderId="39" xfId="0" applyNumberFormat="1" applyFont="1" applyFill="1" applyBorder="1" applyAlignment="1">
      <alignment vertical="center"/>
    </xf>
    <xf numFmtId="0" fontId="47" fillId="0" borderId="46" xfId="0" applyFont="1" applyBorder="1" applyAlignment="1">
      <alignment vertical="center" wrapText="1"/>
    </xf>
    <xf numFmtId="0" fontId="33" fillId="25" borderId="0" xfId="0" applyFont="1" applyFill="1" applyAlignment="1">
      <alignment vertical="center"/>
    </xf>
    <xf numFmtId="0" fontId="33" fillId="0" borderId="0" xfId="0" applyFont="1" applyAlignment="1">
      <alignment vertical="center"/>
    </xf>
    <xf numFmtId="0" fontId="43" fillId="0" borderId="18" xfId="0" applyFont="1" applyBorder="1" applyAlignment="1">
      <alignment vertical="center" wrapText="1"/>
    </xf>
    <xf numFmtId="49" fontId="7" fillId="25" borderId="45" xfId="0" applyNumberFormat="1" applyFont="1" applyFill="1" applyBorder="1" applyAlignment="1">
      <alignment horizontal="left" vertical="center"/>
    </xf>
    <xf numFmtId="0" fontId="15" fillId="24" borderId="32" xfId="0" applyFont="1" applyFill="1" applyBorder="1" applyAlignment="1">
      <alignment horizontal="center" vertical="center"/>
    </xf>
    <xf numFmtId="0" fontId="0" fillId="32" borderId="25" xfId="0" applyFill="1" applyBorder="1" applyAlignment="1">
      <alignment vertical="center"/>
    </xf>
    <xf numFmtId="49" fontId="7" fillId="0" borderId="18" xfId="0" applyNumberFormat="1" applyFont="1" applyBorder="1" applyAlignment="1">
      <alignment vertical="center"/>
    </xf>
    <xf numFmtId="0" fontId="43" fillId="0" borderId="39" xfId="0" applyFont="1" applyBorder="1" applyAlignment="1">
      <alignment horizontal="left" vertical="center" wrapText="1"/>
    </xf>
    <xf numFmtId="0" fontId="14" fillId="0" borderId="60" xfId="0" applyFont="1" applyBorder="1" applyAlignment="1">
      <alignment vertical="center" wrapText="1"/>
    </xf>
    <xf numFmtId="49" fontId="7" fillId="25" borderId="20" xfId="0" applyNumberFormat="1" applyFont="1" applyFill="1" applyBorder="1" applyAlignment="1">
      <alignment horizontal="left" vertical="center"/>
    </xf>
    <xf numFmtId="0" fontId="17" fillId="26" borderId="47" xfId="0" applyFont="1" applyFill="1" applyBorder="1" applyAlignment="1">
      <alignment horizontal="center" vertical="center"/>
    </xf>
    <xf numFmtId="0" fontId="70" fillId="26" borderId="0" xfId="0" applyFont="1" applyFill="1" applyAlignment="1">
      <alignment horizontal="left" vertical="center"/>
    </xf>
    <xf numFmtId="0" fontId="70" fillId="26" borderId="0" xfId="0" applyFont="1" applyFill="1" applyAlignment="1">
      <alignment vertical="center"/>
    </xf>
    <xf numFmtId="0" fontId="70" fillId="26" borderId="0" xfId="0" applyFont="1" applyFill="1" applyAlignment="1">
      <alignment horizontal="center" vertical="center"/>
    </xf>
    <xf numFmtId="0" fontId="70" fillId="26" borderId="0" xfId="0" applyFont="1" applyFill="1" applyAlignment="1">
      <alignment horizontal="right" vertical="center"/>
    </xf>
    <xf numFmtId="0" fontId="70" fillId="26" borderId="0" xfId="0" applyFont="1" applyFill="1" applyAlignment="1" applyProtection="1">
      <alignment vertical="center"/>
      <protection locked="0"/>
    </xf>
    <xf numFmtId="0" fontId="70" fillId="26" borderId="0" xfId="0" applyFont="1" applyFill="1" applyAlignment="1" applyProtection="1">
      <alignment horizontal="left" vertical="center"/>
      <protection locked="0"/>
    </xf>
    <xf numFmtId="0" fontId="70" fillId="26" borderId="0" xfId="0" applyFont="1" applyFill="1" applyAlignment="1" applyProtection="1">
      <alignment horizontal="center" vertical="center"/>
      <protection locked="0"/>
    </xf>
    <xf numFmtId="0" fontId="70" fillId="26" borderId="0" xfId="0" applyFont="1" applyFill="1" applyAlignment="1" applyProtection="1">
      <alignment horizontal="right" vertical="center"/>
      <protection locked="0"/>
    </xf>
    <xf numFmtId="0" fontId="15" fillId="24" borderId="35" xfId="0" applyFont="1" applyFill="1" applyBorder="1" applyAlignment="1">
      <alignment vertical="center"/>
    </xf>
    <xf numFmtId="0" fontId="7" fillId="0" borderId="35" xfId="0" applyFont="1" applyBorder="1" applyAlignment="1">
      <alignment horizontal="left" vertical="center"/>
    </xf>
    <xf numFmtId="49" fontId="7" fillId="26" borderId="20" xfId="0" applyNumberFormat="1" applyFont="1" applyFill="1" applyBorder="1" applyAlignment="1">
      <alignment horizontal="left" vertical="center" wrapText="1"/>
    </xf>
    <xf numFmtId="0" fontId="37" fillId="0" borderId="37" xfId="0" applyFont="1" applyBorder="1" applyAlignment="1">
      <alignment vertical="center" wrapText="1"/>
    </xf>
    <xf numFmtId="0" fontId="23" fillId="24" borderId="68" xfId="0" applyFont="1" applyFill="1" applyBorder="1" applyAlignment="1">
      <alignment vertical="center"/>
    </xf>
    <xf numFmtId="0" fontId="23" fillId="24" borderId="29" xfId="0" applyFont="1" applyFill="1" applyBorder="1" applyAlignment="1">
      <alignment vertical="center"/>
    </xf>
    <xf numFmtId="0" fontId="22" fillId="24" borderId="37" xfId="0" applyFont="1" applyFill="1" applyBorder="1" applyAlignment="1">
      <alignment horizontal="center" vertical="center"/>
    </xf>
    <xf numFmtId="0" fontId="8" fillId="0" borderId="58" xfId="0" applyFont="1" applyBorder="1" applyAlignment="1">
      <alignment horizontal="center" vertical="center"/>
    </xf>
    <xf numFmtId="0" fontId="14" fillId="0" borderId="37" xfId="0" applyFont="1" applyBorder="1" applyAlignment="1">
      <alignment vertical="center" wrapText="1"/>
    </xf>
    <xf numFmtId="0" fontId="12" fillId="0" borderId="58" xfId="0" applyFont="1" applyBorder="1" applyAlignment="1">
      <alignment vertical="center" wrapText="1"/>
    </xf>
    <xf numFmtId="0" fontId="45" fillId="0" borderId="56" xfId="0" applyFont="1" applyBorder="1" applyAlignment="1">
      <alignment vertical="center" wrapText="1"/>
    </xf>
    <xf numFmtId="0" fontId="7" fillId="0" borderId="58" xfId="0" applyFont="1" applyBorder="1" applyAlignment="1">
      <alignment horizontal="center" vertical="center"/>
    </xf>
    <xf numFmtId="0" fontId="47" fillId="0" borderId="58" xfId="0" applyFont="1" applyBorder="1" applyAlignment="1">
      <alignment vertical="center" wrapText="1"/>
    </xf>
    <xf numFmtId="0" fontId="18" fillId="24" borderId="29" xfId="0" applyFont="1" applyFill="1" applyBorder="1" applyAlignment="1">
      <alignment horizontal="left" vertical="center"/>
    </xf>
    <xf numFmtId="0" fontId="18" fillId="24" borderId="31" xfId="0" applyFont="1" applyFill="1" applyBorder="1" applyAlignment="1">
      <alignment horizontal="left" vertical="center"/>
    </xf>
    <xf numFmtId="0" fontId="0" fillId="24" borderId="37" xfId="0" applyFill="1" applyBorder="1" applyAlignment="1">
      <alignment horizontal="left" vertical="center"/>
    </xf>
    <xf numFmtId="0" fontId="0" fillId="24" borderId="68" xfId="0" applyFill="1" applyBorder="1" applyAlignment="1">
      <alignment vertical="center"/>
    </xf>
    <xf numFmtId="0" fontId="5" fillId="24" borderId="29" xfId="0" applyFont="1" applyFill="1" applyBorder="1" applyAlignment="1">
      <alignment vertical="center"/>
    </xf>
    <xf numFmtId="0" fontId="5" fillId="24" borderId="31" xfId="0" applyFont="1" applyFill="1" applyBorder="1" applyAlignment="1">
      <alignment vertical="center"/>
    </xf>
    <xf numFmtId="0" fontId="5" fillId="24" borderId="32" xfId="0" applyFont="1" applyFill="1" applyBorder="1" applyAlignment="1">
      <alignment vertical="center"/>
    </xf>
    <xf numFmtId="0" fontId="5" fillId="24" borderId="33" xfId="0" applyFont="1" applyFill="1" applyBorder="1" applyAlignment="1">
      <alignment vertical="center"/>
    </xf>
    <xf numFmtId="0" fontId="5" fillId="24" borderId="68" xfId="0" applyFont="1" applyFill="1" applyBorder="1" applyAlignment="1">
      <alignment vertical="center"/>
    </xf>
    <xf numFmtId="0" fontId="5" fillId="24" borderId="37" xfId="0" applyFont="1" applyFill="1" applyBorder="1" applyAlignment="1">
      <alignment vertical="center"/>
    </xf>
    <xf numFmtId="0" fontId="7" fillId="26" borderId="42" xfId="0" applyFont="1" applyFill="1" applyBorder="1" applyAlignment="1">
      <alignment horizontal="center" vertical="center"/>
    </xf>
    <xf numFmtId="0" fontId="14" fillId="25" borderId="39" xfId="0" applyFont="1" applyFill="1" applyBorder="1" applyAlignment="1">
      <alignment vertical="center" wrapText="1"/>
    </xf>
    <xf numFmtId="0" fontId="14" fillId="25" borderId="18" xfId="0" applyFont="1" applyFill="1" applyBorder="1" applyAlignment="1">
      <alignment vertical="center" wrapText="1"/>
    </xf>
    <xf numFmtId="0" fontId="0" fillId="24" borderId="13" xfId="0" applyFill="1" applyBorder="1" applyAlignment="1">
      <alignment vertical="center"/>
    </xf>
    <xf numFmtId="0" fontId="0" fillId="26" borderId="0" xfId="0" applyFill="1" applyAlignment="1">
      <alignment horizontal="right"/>
    </xf>
    <xf numFmtId="0" fontId="0" fillId="29" borderId="0" xfId="0" applyFill="1" applyAlignment="1">
      <alignment vertical="center" wrapText="1"/>
    </xf>
    <xf numFmtId="0" fontId="0" fillId="29" borderId="0" xfId="0" applyFill="1" applyAlignment="1">
      <alignment vertical="center"/>
    </xf>
    <xf numFmtId="0" fontId="11" fillId="29" borderId="0" xfId="0" applyFont="1" applyFill="1" applyAlignment="1">
      <alignment horizontal="center" vertical="center"/>
    </xf>
    <xf numFmtId="0" fontId="12" fillId="29" borderId="0" xfId="0" applyFont="1" applyFill="1" applyAlignment="1">
      <alignment vertical="center"/>
    </xf>
    <xf numFmtId="0" fontId="72" fillId="29" borderId="0" xfId="0" applyFont="1" applyFill="1" applyAlignment="1">
      <alignment vertical="center"/>
    </xf>
    <xf numFmtId="0" fontId="7" fillId="24" borderId="0" xfId="0" applyFont="1" applyFill="1" applyAlignment="1" applyProtection="1">
      <alignment horizontal="center" vertical="center"/>
      <protection locked="0"/>
    </xf>
    <xf numFmtId="0" fontId="37" fillId="0" borderId="23" xfId="0" applyFont="1" applyBorder="1" applyAlignment="1">
      <alignment vertical="center" wrapText="1"/>
    </xf>
    <xf numFmtId="0" fontId="48" fillId="0" borderId="41" xfId="0" applyFont="1" applyBorder="1" applyAlignment="1">
      <alignment horizontal="left" vertical="center"/>
    </xf>
    <xf numFmtId="0" fontId="37" fillId="0" borderId="18" xfId="0" applyFont="1" applyBorder="1" applyAlignment="1">
      <alignment horizontal="left" vertical="center" wrapText="1"/>
    </xf>
    <xf numFmtId="0" fontId="7" fillId="0" borderId="42" xfId="0" applyFont="1" applyBorder="1" applyAlignment="1">
      <alignment horizontal="center" vertical="center"/>
    </xf>
    <xf numFmtId="49" fontId="13" fillId="0" borderId="37" xfId="0" applyNumberFormat="1" applyFont="1" applyBorder="1" applyAlignment="1">
      <alignment horizontal="left" vertical="center"/>
    </xf>
    <xf numFmtId="0" fontId="40" fillId="0" borderId="18" xfId="0" applyFont="1" applyBorder="1" applyAlignment="1">
      <alignment horizontal="center" vertical="center"/>
    </xf>
    <xf numFmtId="0" fontId="0" fillId="24" borderId="20" xfId="0" applyFill="1" applyBorder="1" applyAlignment="1">
      <alignment horizontal="center"/>
    </xf>
    <xf numFmtId="0" fontId="29" fillId="0" borderId="39" xfId="0" applyFont="1" applyBorder="1" applyAlignment="1">
      <alignment horizontal="center" vertical="center"/>
    </xf>
    <xf numFmtId="0" fontId="29" fillId="0" borderId="27" xfId="0" applyFont="1" applyBorder="1" applyAlignment="1">
      <alignment horizontal="center" vertical="center"/>
    </xf>
    <xf numFmtId="0" fontId="34" fillId="24" borderId="20" xfId="0" applyFont="1" applyFill="1" applyBorder="1"/>
    <xf numFmtId="0" fontId="29" fillId="0" borderId="38" xfId="0" applyFont="1" applyBorder="1" applyAlignment="1">
      <alignment horizontal="center" vertical="center"/>
    </xf>
    <xf numFmtId="0" fontId="7" fillId="24" borderId="18" xfId="0" applyFont="1" applyFill="1" applyBorder="1" applyAlignment="1">
      <alignment horizontal="center" vertical="center"/>
    </xf>
    <xf numFmtId="0" fontId="40" fillId="0" borderId="49" xfId="0" applyFont="1" applyBorder="1" applyAlignment="1">
      <alignment horizontal="center" vertical="center"/>
    </xf>
    <xf numFmtId="0" fontId="29" fillId="0" borderId="49" xfId="0" applyFont="1" applyBorder="1" applyAlignment="1">
      <alignment horizontal="center" vertical="center"/>
    </xf>
    <xf numFmtId="0" fontId="29" fillId="0" borderId="35" xfId="0" applyFont="1" applyBorder="1" applyAlignment="1">
      <alignment horizontal="center" vertical="center"/>
    </xf>
    <xf numFmtId="0" fontId="7" fillId="0" borderId="20" xfId="0" applyFont="1" applyBorder="1" applyAlignment="1">
      <alignment horizontal="center" vertical="center" textRotation="90"/>
    </xf>
    <xf numFmtId="0" fontId="9" fillId="0" borderId="17" xfId="0" applyFont="1" applyBorder="1" applyAlignment="1">
      <alignment horizontal="center" textRotation="90"/>
    </xf>
    <xf numFmtId="0" fontId="8" fillId="0" borderId="17" xfId="0" applyFont="1" applyBorder="1" applyAlignment="1">
      <alignment horizontal="right" textRotation="90"/>
    </xf>
    <xf numFmtId="0" fontId="35" fillId="0" borderId="20" xfId="0" applyFont="1" applyBorder="1" applyAlignment="1">
      <alignment horizontal="center" textRotation="90"/>
    </xf>
    <xf numFmtId="0" fontId="29" fillId="0" borderId="41" xfId="0" applyFont="1" applyBorder="1" applyAlignment="1">
      <alignment horizontal="center" vertical="center"/>
    </xf>
    <xf numFmtId="0" fontId="11" fillId="24" borderId="35" xfId="0" applyFont="1" applyFill="1" applyBorder="1" applyAlignment="1">
      <alignment horizontal="center" vertical="center"/>
    </xf>
    <xf numFmtId="0" fontId="18" fillId="26" borderId="39" xfId="0" applyFont="1" applyFill="1" applyBorder="1" applyAlignment="1">
      <alignment horizontal="center" vertical="center"/>
    </xf>
    <xf numFmtId="0" fontId="18" fillId="26" borderId="18" xfId="0" applyFont="1" applyFill="1" applyBorder="1" applyAlignment="1">
      <alignment horizontal="center" vertical="center"/>
    </xf>
    <xf numFmtId="0" fontId="18" fillId="0" borderId="18" xfId="0" applyFont="1" applyBorder="1" applyAlignment="1">
      <alignment horizontal="center" vertical="center"/>
    </xf>
    <xf numFmtId="0" fontId="18" fillId="0" borderId="12" xfId="0" applyFont="1" applyBorder="1" applyAlignment="1">
      <alignment horizontal="center" vertical="center"/>
    </xf>
    <xf numFmtId="0" fontId="11" fillId="24" borderId="20" xfId="0" applyFont="1" applyFill="1" applyBorder="1" applyAlignment="1">
      <alignment horizontal="center" vertical="center"/>
    </xf>
    <xf numFmtId="0" fontId="18" fillId="0" borderId="39" xfId="0" applyFont="1" applyBorder="1" applyAlignment="1">
      <alignment horizontal="center" vertical="center"/>
    </xf>
    <xf numFmtId="0" fontId="29" fillId="0" borderId="18" xfId="0" applyFont="1" applyBorder="1" applyAlignment="1">
      <alignment horizontal="center" vertical="center"/>
    </xf>
    <xf numFmtId="0" fontId="18" fillId="0" borderId="27" xfId="0" applyFont="1" applyBorder="1" applyAlignment="1">
      <alignment horizontal="center" vertical="center"/>
    </xf>
    <xf numFmtId="0" fontId="18" fillId="0" borderId="11" xfId="0" applyFont="1" applyBorder="1" applyAlignment="1">
      <alignment horizontal="center" vertical="center"/>
    </xf>
    <xf numFmtId="0" fontId="20" fillId="24" borderId="20" xfId="0" applyFont="1" applyFill="1" applyBorder="1" applyAlignment="1">
      <alignment horizontal="center" vertical="center"/>
    </xf>
    <xf numFmtId="0" fontId="18" fillId="0" borderId="38" xfId="0" applyFont="1" applyBorder="1" applyAlignment="1">
      <alignment horizontal="center" vertical="center"/>
    </xf>
    <xf numFmtId="0" fontId="18" fillId="0" borderId="41" xfId="0" applyFont="1" applyBorder="1" applyAlignment="1">
      <alignment horizontal="center" vertical="center"/>
    </xf>
    <xf numFmtId="0" fontId="20" fillId="24" borderId="35" xfId="0" applyFont="1" applyFill="1" applyBorder="1" applyAlignment="1">
      <alignment horizontal="center" vertical="center"/>
    </xf>
    <xf numFmtId="0" fontId="29" fillId="26" borderId="18" xfId="0" applyFont="1" applyFill="1" applyBorder="1" applyAlignment="1">
      <alignment horizontal="center" vertical="center"/>
    </xf>
    <xf numFmtId="0" fontId="29" fillId="26" borderId="18" xfId="0" applyFont="1" applyFill="1" applyBorder="1" applyAlignment="1">
      <alignment horizontal="center" vertical="center" wrapText="1"/>
    </xf>
    <xf numFmtId="0" fontId="29" fillId="0" borderId="18" xfId="0" applyFont="1" applyBorder="1" applyAlignment="1">
      <alignment horizontal="center" vertical="center" wrapText="1"/>
    </xf>
    <xf numFmtId="0" fontId="18" fillId="0" borderId="40" xfId="0" applyFont="1" applyBorder="1" applyAlignment="1">
      <alignment horizontal="center" vertical="center"/>
    </xf>
    <xf numFmtId="0" fontId="12" fillId="0" borderId="18" xfId="0" applyFont="1" applyBorder="1" applyAlignment="1">
      <alignment horizontal="center" vertical="center"/>
    </xf>
    <xf numFmtId="49" fontId="7" fillId="0" borderId="34" xfId="0" applyNumberFormat="1" applyFont="1" applyBorder="1" applyAlignment="1">
      <alignment horizontal="left" vertical="center"/>
    </xf>
    <xf numFmtId="49" fontId="7" fillId="0" borderId="37" xfId="0" applyNumberFormat="1" applyFont="1" applyBorder="1" applyAlignment="1">
      <alignment horizontal="left" vertical="center" wrapText="1"/>
    </xf>
    <xf numFmtId="0" fontId="13" fillId="0" borderId="58" xfId="0" applyFont="1" applyBorder="1" applyAlignment="1">
      <alignment vertical="center" wrapText="1"/>
    </xf>
    <xf numFmtId="49" fontId="18" fillId="0" borderId="35" xfId="0" applyNumberFormat="1" applyFont="1" applyBorder="1" applyAlignment="1">
      <alignment horizontal="left" vertical="center"/>
    </xf>
    <xf numFmtId="0" fontId="12" fillId="0" borderId="39" xfId="0" applyFont="1" applyBorder="1" applyAlignment="1">
      <alignment horizontal="center" vertical="center"/>
    </xf>
    <xf numFmtId="0" fontId="12" fillId="0" borderId="0" xfId="0" applyFont="1" applyAlignment="1">
      <alignment horizontal="center" vertical="center" textRotation="90"/>
    </xf>
    <xf numFmtId="0" fontId="29" fillId="0" borderId="0" xfId="0" applyFont="1" applyAlignment="1">
      <alignment horizontal="center" vertical="center" wrapText="1"/>
    </xf>
    <xf numFmtId="0" fontId="12" fillId="0" borderId="20" xfId="0" applyFont="1" applyBorder="1" applyAlignment="1">
      <alignment vertical="center"/>
    </xf>
    <xf numFmtId="49" fontId="13" fillId="0" borderId="20" xfId="0" applyNumberFormat="1" applyFont="1" applyBorder="1" applyAlignment="1">
      <alignment horizontal="center" vertical="center"/>
    </xf>
    <xf numFmtId="49" fontId="37" fillId="0" borderId="18" xfId="0" applyNumberFormat="1" applyFont="1" applyBorder="1" applyAlignment="1">
      <alignment horizontal="center" vertical="center"/>
    </xf>
    <xf numFmtId="0" fontId="38" fillId="26" borderId="23" xfId="0" applyFont="1" applyFill="1" applyBorder="1" applyAlignment="1">
      <alignment vertical="center"/>
    </xf>
    <xf numFmtId="0" fontId="12" fillId="26" borderId="30" xfId="0" applyFont="1" applyFill="1" applyBorder="1" applyAlignment="1">
      <alignment vertical="center"/>
    </xf>
    <xf numFmtId="0" fontId="0" fillId="0" borderId="38" xfId="0" applyBorder="1" applyAlignment="1">
      <alignment horizontal="center"/>
    </xf>
    <xf numFmtId="0" fontId="0" fillId="0" borderId="39" xfId="0" applyBorder="1" applyAlignment="1">
      <alignment horizontal="center"/>
    </xf>
    <xf numFmtId="0" fontId="0" fillId="0" borderId="27" xfId="0" applyBorder="1" applyAlignment="1">
      <alignment horizontal="center"/>
    </xf>
    <xf numFmtId="49" fontId="37" fillId="0" borderId="35" xfId="0" applyNumberFormat="1" applyFont="1" applyBorder="1" applyAlignment="1">
      <alignment horizontal="center" vertical="center"/>
    </xf>
    <xf numFmtId="0" fontId="0" fillId="0" borderId="41" xfId="0" applyBorder="1" applyAlignment="1">
      <alignment horizontal="center"/>
    </xf>
    <xf numFmtId="49" fontId="7" fillId="0" borderId="41" xfId="0" applyNumberFormat="1" applyFont="1" applyBorder="1" applyAlignment="1">
      <alignment horizontal="left" vertical="center" wrapText="1"/>
    </xf>
    <xf numFmtId="0" fontId="14" fillId="0" borderId="77" xfId="0" applyFont="1" applyBorder="1" applyAlignment="1">
      <alignment horizontal="left" vertical="center" wrapText="1"/>
    </xf>
    <xf numFmtId="0" fontId="29" fillId="34" borderId="0" xfId="0" applyFont="1" applyFill="1" applyAlignment="1">
      <alignment horizontal="center" vertical="center"/>
    </xf>
    <xf numFmtId="0" fontId="0" fillId="34" borderId="0" xfId="0" applyFill="1"/>
    <xf numFmtId="0" fontId="40" fillId="0" borderId="18" xfId="0" applyFont="1" applyBorder="1" applyAlignment="1">
      <alignment horizontal="center"/>
    </xf>
    <xf numFmtId="0" fontId="23" fillId="24" borderId="10" xfId="0" applyFont="1" applyFill="1" applyBorder="1" applyAlignment="1">
      <alignment horizontal="center"/>
    </xf>
    <xf numFmtId="0" fontId="23" fillId="24" borderId="14" xfId="0" applyFont="1" applyFill="1" applyBorder="1" applyAlignment="1">
      <alignment horizontal="center"/>
    </xf>
    <xf numFmtId="0" fontId="7" fillId="26" borderId="0" xfId="0" applyFont="1" applyFill="1" applyAlignment="1">
      <alignment vertical="center"/>
    </xf>
    <xf numFmtId="0" fontId="14" fillId="34" borderId="18" xfId="0" applyFont="1" applyFill="1" applyBorder="1" applyAlignment="1">
      <alignment vertical="center" wrapText="1"/>
    </xf>
    <xf numFmtId="0" fontId="29" fillId="34" borderId="18" xfId="0" applyFont="1" applyFill="1" applyBorder="1" applyAlignment="1">
      <alignment horizontal="center" vertical="center"/>
    </xf>
    <xf numFmtId="0" fontId="74" fillId="26" borderId="20" xfId="0" applyFont="1" applyFill="1" applyBorder="1" applyAlignment="1">
      <alignment vertical="center" wrapText="1"/>
    </xf>
    <xf numFmtId="49" fontId="7" fillId="34" borderId="39" xfId="0" applyNumberFormat="1" applyFont="1" applyFill="1" applyBorder="1" applyAlignment="1">
      <alignment horizontal="left" vertical="center"/>
    </xf>
    <xf numFmtId="0" fontId="14" fillId="34" borderId="22" xfId="0" applyFont="1" applyFill="1" applyBorder="1" applyAlignment="1">
      <alignment vertical="center" wrapText="1"/>
    </xf>
    <xf numFmtId="49" fontId="7" fillId="34" borderId="18" xfId="0" applyNumberFormat="1" applyFont="1" applyFill="1" applyBorder="1" applyAlignment="1">
      <alignment horizontal="left" vertical="center"/>
    </xf>
    <xf numFmtId="0" fontId="14" fillId="34" borderId="39" xfId="0" applyFont="1" applyFill="1" applyBorder="1" applyAlignment="1">
      <alignment vertical="center" wrapText="1"/>
    </xf>
    <xf numFmtId="0" fontId="14" fillId="34" borderId="48" xfId="0" applyFont="1" applyFill="1" applyBorder="1" applyAlignment="1">
      <alignment vertical="center" wrapText="1"/>
    </xf>
    <xf numFmtId="0" fontId="14" fillId="25" borderId="0" xfId="0" applyFont="1" applyFill="1" applyAlignment="1">
      <alignment vertical="center"/>
    </xf>
    <xf numFmtId="0" fontId="14" fillId="26" borderId="39" xfId="0" applyFont="1" applyFill="1" applyBorder="1" applyAlignment="1">
      <alignment horizontal="left" vertical="center" wrapText="1" readingOrder="1"/>
    </xf>
    <xf numFmtId="0" fontId="14" fillId="26" borderId="18" xfId="0" applyFont="1" applyFill="1" applyBorder="1" applyAlignment="1">
      <alignment horizontal="left" vertical="center" wrapText="1" readingOrder="1"/>
    </xf>
    <xf numFmtId="0" fontId="14" fillId="26" borderId="27" xfId="0" applyFont="1" applyFill="1" applyBorder="1" applyAlignment="1">
      <alignment horizontal="left" vertical="center" wrapText="1" readingOrder="1"/>
    </xf>
    <xf numFmtId="0" fontId="41" fillId="0" borderId="18" xfId="0" applyFont="1" applyBorder="1"/>
    <xf numFmtId="0" fontId="40" fillId="0" borderId="39" xfId="0" applyFont="1" applyBorder="1" applyAlignment="1">
      <alignment horizontal="center" vertical="center"/>
    </xf>
    <xf numFmtId="0" fontId="40" fillId="0" borderId="39" xfId="0" applyFont="1" applyBorder="1" applyAlignment="1">
      <alignment horizontal="center"/>
    </xf>
    <xf numFmtId="0" fontId="40" fillId="0" borderId="39" xfId="0" applyFont="1" applyBorder="1"/>
    <xf numFmtId="0" fontId="41" fillId="0" borderId="39" xfId="0" applyFont="1" applyBorder="1" applyAlignment="1">
      <alignment horizontal="center" vertical="center"/>
    </xf>
    <xf numFmtId="0" fontId="20" fillId="0" borderId="39" xfId="0" applyFont="1" applyBorder="1" applyAlignment="1">
      <alignment horizontal="center" vertical="center"/>
    </xf>
    <xf numFmtId="0" fontId="12" fillId="0" borderId="37" xfId="0" applyFont="1" applyBorder="1" applyAlignment="1">
      <alignment vertical="center" wrapText="1"/>
    </xf>
    <xf numFmtId="0" fontId="12" fillId="0" borderId="13" xfId="0" applyFont="1" applyBorder="1" applyAlignment="1">
      <alignment vertical="center" wrapText="1"/>
    </xf>
    <xf numFmtId="0" fontId="16" fillId="24" borderId="29" xfId="0" applyFont="1" applyFill="1" applyBorder="1" applyAlignment="1">
      <alignment horizontal="center" vertical="center"/>
    </xf>
    <xf numFmtId="0" fontId="7" fillId="0" borderId="49" xfId="0" applyFont="1" applyBorder="1" applyAlignment="1">
      <alignment horizontal="center" vertical="center"/>
    </xf>
    <xf numFmtId="0" fontId="22" fillId="24" borderId="13" xfId="0" applyFont="1" applyFill="1" applyBorder="1" applyAlignment="1">
      <alignment vertical="center"/>
    </xf>
    <xf numFmtId="0" fontId="7" fillId="26" borderId="20" xfId="0" applyFont="1" applyFill="1" applyBorder="1" applyAlignment="1">
      <alignment horizontal="left" vertical="center" wrapText="1"/>
    </xf>
    <xf numFmtId="49" fontId="37" fillId="0" borderId="39" xfId="0" applyNumberFormat="1" applyFont="1" applyBorder="1" applyAlignment="1">
      <alignment horizontal="center" vertical="center"/>
    </xf>
    <xf numFmtId="49" fontId="13" fillId="0" borderId="35" xfId="0" applyNumberFormat="1" applyFont="1" applyBorder="1" applyAlignment="1">
      <alignment horizontal="center" vertical="center"/>
    </xf>
    <xf numFmtId="0" fontId="7" fillId="0" borderId="39" xfId="0" applyFont="1" applyBorder="1" applyAlignment="1">
      <alignment horizontal="center" vertical="center"/>
    </xf>
    <xf numFmtId="0" fontId="7" fillId="0" borderId="18" xfId="0" applyFont="1" applyBorder="1" applyAlignment="1">
      <alignment vertical="center"/>
    </xf>
    <xf numFmtId="2" fontId="7" fillId="0" borderId="18" xfId="0" applyNumberFormat="1" applyFont="1" applyBorder="1" applyAlignment="1">
      <alignment horizontal="left" vertical="center"/>
    </xf>
    <xf numFmtId="0" fontId="14" fillId="35" borderId="18" xfId="0" applyFont="1" applyFill="1" applyBorder="1" applyAlignment="1">
      <alignment vertical="center" wrapText="1"/>
    </xf>
    <xf numFmtId="0" fontId="14" fillId="0" borderId="0" xfId="0" applyFont="1" applyAlignment="1">
      <alignment horizontal="left" vertical="center"/>
    </xf>
    <xf numFmtId="0" fontId="14" fillId="0" borderId="60" xfId="0" applyFont="1" applyBorder="1" applyAlignment="1">
      <alignment horizontal="left" vertical="center"/>
    </xf>
    <xf numFmtId="0" fontId="15" fillId="24" borderId="31" xfId="0" applyFont="1" applyFill="1" applyBorder="1" applyAlignment="1">
      <alignment horizontal="center" vertical="center"/>
    </xf>
    <xf numFmtId="0" fontId="15" fillId="24" borderId="29" xfId="0" applyFont="1" applyFill="1" applyBorder="1" applyAlignment="1">
      <alignment horizontal="center" vertical="center"/>
    </xf>
    <xf numFmtId="0" fontId="0" fillId="0" borderId="48" xfId="0" applyBorder="1" applyAlignment="1">
      <alignment horizontal="center"/>
    </xf>
    <xf numFmtId="0" fontId="18" fillId="24" borderId="98" xfId="0" applyFont="1" applyFill="1" applyBorder="1" applyAlignment="1">
      <alignment horizontal="center" vertical="center"/>
    </xf>
    <xf numFmtId="0" fontId="18" fillId="24" borderId="99" xfId="0" applyFont="1" applyFill="1" applyBorder="1" applyAlignment="1">
      <alignment horizontal="center" vertical="center"/>
    </xf>
    <xf numFmtId="0" fontId="29" fillId="34" borderId="39" xfId="0" applyFont="1" applyFill="1" applyBorder="1" applyAlignment="1">
      <alignment horizontal="center" vertical="center"/>
    </xf>
    <xf numFmtId="0" fontId="37" fillId="0" borderId="13" xfId="0" applyFont="1" applyBorder="1" applyAlignment="1">
      <alignment vertical="center" wrapText="1"/>
    </xf>
    <xf numFmtId="49" fontId="7" fillId="35" borderId="18" xfId="0" applyNumberFormat="1" applyFont="1" applyFill="1" applyBorder="1" applyAlignment="1">
      <alignment horizontal="left" vertical="center"/>
    </xf>
    <xf numFmtId="0" fontId="14" fillId="35" borderId="18" xfId="0" applyFont="1" applyFill="1" applyBorder="1" applyAlignment="1">
      <alignment horizontal="left" vertical="center" wrapText="1"/>
    </xf>
    <xf numFmtId="0" fontId="14" fillId="0" borderId="48" xfId="0" applyFont="1" applyBorder="1" applyAlignment="1">
      <alignment horizontal="right" vertical="center" wrapText="1"/>
    </xf>
    <xf numFmtId="0" fontId="18" fillId="0" borderId="49" xfId="0" applyFont="1" applyBorder="1" applyAlignment="1">
      <alignment horizontal="center" vertical="center"/>
    </xf>
    <xf numFmtId="0" fontId="7" fillId="0" borderId="37" xfId="0" applyFont="1" applyBorder="1" applyAlignment="1">
      <alignment horizontal="center" vertical="center" textRotation="90"/>
    </xf>
    <xf numFmtId="0" fontId="7" fillId="0" borderId="35" xfId="0" applyFont="1" applyBorder="1" applyAlignment="1">
      <alignment horizontal="right" vertical="center" textRotation="90" wrapText="1"/>
    </xf>
    <xf numFmtId="0" fontId="8" fillId="0" borderId="29" xfId="0" applyFont="1" applyBorder="1" applyAlignment="1">
      <alignment horizontal="center" textRotation="90"/>
    </xf>
    <xf numFmtId="0" fontId="9" fillId="0" borderId="31" xfId="0" applyFont="1" applyBorder="1" applyAlignment="1">
      <alignment horizontal="center" textRotation="90"/>
    </xf>
    <xf numFmtId="0" fontId="9" fillId="0" borderId="33" xfId="0" applyFont="1" applyBorder="1" applyAlignment="1">
      <alignment horizontal="center" textRotation="90"/>
    </xf>
    <xf numFmtId="0" fontId="35" fillId="0" borderId="29" xfId="0" applyFont="1" applyBorder="1" applyAlignment="1">
      <alignment horizontal="center" textRotation="90"/>
    </xf>
    <xf numFmtId="0" fontId="10" fillId="0" borderId="29" xfId="0" applyFont="1" applyBorder="1" applyAlignment="1">
      <alignment horizontal="center" textRotation="90"/>
    </xf>
    <xf numFmtId="0" fontId="30" fillId="0" borderId="31" xfId="0" applyFont="1" applyBorder="1" applyAlignment="1">
      <alignment horizontal="center" textRotation="90"/>
    </xf>
    <xf numFmtId="0" fontId="15" fillId="24" borderId="35" xfId="0" applyFont="1" applyFill="1" applyBorder="1" applyAlignment="1">
      <alignment horizontal="center" vertical="center"/>
    </xf>
    <xf numFmtId="0" fontId="2" fillId="34" borderId="0" xfId="51" applyFill="1" applyProtection="1">
      <protection locked="0"/>
    </xf>
    <xf numFmtId="0" fontId="2" fillId="34" borderId="0" xfId="51" applyFill="1"/>
    <xf numFmtId="0" fontId="77" fillId="34" borderId="0" xfId="51" applyFont="1" applyFill="1"/>
    <xf numFmtId="0" fontId="82" fillId="34" borderId="0" xfId="52" applyFill="1"/>
    <xf numFmtId="0" fontId="80" fillId="34" borderId="0" xfId="51" applyFont="1" applyFill="1"/>
    <xf numFmtId="0" fontId="2" fillId="34" borderId="10" xfId="51" applyFill="1" applyBorder="1"/>
    <xf numFmtId="0" fontId="2" fillId="34" borderId="17" xfId="51" applyFill="1" applyBorder="1"/>
    <xf numFmtId="0" fontId="2" fillId="34" borderId="14" xfId="51" applyFill="1" applyBorder="1"/>
    <xf numFmtId="0" fontId="2" fillId="34" borderId="52" xfId="51" applyFill="1" applyBorder="1"/>
    <xf numFmtId="0" fontId="2" fillId="34" borderId="98" xfId="51" applyFill="1" applyBorder="1"/>
    <xf numFmtId="0" fontId="2" fillId="34" borderId="100" xfId="51" applyFill="1" applyBorder="1"/>
    <xf numFmtId="0" fontId="2" fillId="34" borderId="99" xfId="51" applyFill="1" applyBorder="1"/>
    <xf numFmtId="0" fontId="83" fillId="34" borderId="41" xfId="51" applyFont="1" applyFill="1" applyBorder="1" applyAlignment="1" applyProtection="1">
      <alignment wrapText="1"/>
      <protection locked="0"/>
    </xf>
    <xf numFmtId="0" fontId="79" fillId="34" borderId="62" xfId="46" applyFill="1" applyBorder="1" applyAlignment="1">
      <alignment vertical="center" wrapText="1"/>
    </xf>
    <xf numFmtId="0" fontId="2" fillId="34" borderId="101" xfId="51" applyFill="1" applyBorder="1" applyAlignment="1">
      <alignment vertical="center" wrapText="1"/>
    </xf>
    <xf numFmtId="0" fontId="2" fillId="34" borderId="102"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3" fillId="34" borderId="18" xfId="51" applyFont="1" applyFill="1" applyBorder="1" applyAlignment="1" applyProtection="1">
      <alignment wrapText="1"/>
      <protection locked="0"/>
    </xf>
    <xf numFmtId="0" fontId="79" fillId="34" borderId="63" xfId="46" applyFill="1" applyBorder="1" applyAlignment="1">
      <alignment horizontal="left" vertical="center" wrapText="1"/>
    </xf>
    <xf numFmtId="0" fontId="84" fillId="34" borderId="25" xfId="51" applyFont="1" applyFill="1" applyBorder="1" applyAlignment="1">
      <alignment horizontal="left" vertical="center" wrapText="1"/>
    </xf>
    <xf numFmtId="0" fontId="84" fillId="34" borderId="72" xfId="51" applyFont="1" applyFill="1" applyBorder="1" applyAlignment="1">
      <alignment horizontal="left" vertical="center" wrapText="1"/>
    </xf>
    <xf numFmtId="0" fontId="83" fillId="34" borderId="49" xfId="51" applyFont="1" applyFill="1" applyBorder="1" applyAlignment="1" applyProtection="1">
      <alignment wrapText="1"/>
      <protection locked="0"/>
    </xf>
    <xf numFmtId="0" fontId="79" fillId="34" borderId="66" xfId="46" applyFill="1" applyBorder="1" applyAlignment="1">
      <alignment horizontal="left" vertical="center" wrapText="1"/>
    </xf>
    <xf numFmtId="0" fontId="84" fillId="34" borderId="26" xfId="51" applyFont="1" applyFill="1" applyBorder="1" applyAlignment="1">
      <alignment horizontal="left" vertical="center" wrapText="1"/>
    </xf>
    <xf numFmtId="0" fontId="84" fillId="34" borderId="73" xfId="51" applyFont="1" applyFill="1" applyBorder="1" applyAlignment="1">
      <alignment horizontal="left" vertical="center" wrapText="1"/>
    </xf>
    <xf numFmtId="0" fontId="2" fillId="34" borderId="0" xfId="51" applyFill="1" applyAlignment="1">
      <alignment vertical="center"/>
    </xf>
    <xf numFmtId="0" fontId="80" fillId="34" borderId="0" xfId="51" applyFont="1" applyFill="1" applyAlignment="1">
      <alignment vertical="center"/>
    </xf>
    <xf numFmtId="0" fontId="2" fillId="34" borderId="20" xfId="51" applyFill="1" applyBorder="1"/>
    <xf numFmtId="0" fontId="2" fillId="34" borderId="10" xfId="51" applyFill="1" applyBorder="1" applyAlignment="1">
      <alignment vertical="center"/>
    </xf>
    <xf numFmtId="0" fontId="2" fillId="34" borderId="17" xfId="51" applyFill="1" applyBorder="1" applyAlignment="1">
      <alignment vertical="center"/>
    </xf>
    <xf numFmtId="0" fontId="2" fillId="34" borderId="14" xfId="51" applyFill="1" applyBorder="1" applyAlignment="1">
      <alignment vertical="center"/>
    </xf>
    <xf numFmtId="0" fontId="2" fillId="34" borderId="57" xfId="51" applyFill="1" applyBorder="1"/>
    <xf numFmtId="0" fontId="2" fillId="34" borderId="67" xfId="51" applyFill="1" applyBorder="1" applyAlignment="1">
      <alignment vertical="center"/>
    </xf>
    <xf numFmtId="0" fontId="2" fillId="34" borderId="103" xfId="51" applyFill="1" applyBorder="1" applyAlignment="1">
      <alignment vertical="center"/>
    </xf>
    <xf numFmtId="0" fontId="2" fillId="34" borderId="74" xfId="51" applyFill="1" applyBorder="1" applyAlignment="1">
      <alignment vertical="center"/>
    </xf>
    <xf numFmtId="0" fontId="79" fillId="34" borderId="61" xfId="46" applyFill="1" applyBorder="1" applyAlignment="1">
      <alignment horizontal="left" vertical="center" wrapText="1"/>
    </xf>
    <xf numFmtId="0" fontId="84" fillId="34" borderId="24" xfId="51" applyFont="1" applyFill="1" applyBorder="1" applyAlignment="1">
      <alignment horizontal="left" vertical="center" wrapText="1"/>
    </xf>
    <xf numFmtId="0" fontId="84" fillId="34" borderId="71" xfId="51" applyFont="1" applyFill="1" applyBorder="1" applyAlignment="1">
      <alignment horizontal="left" vertical="center" wrapText="1"/>
    </xf>
    <xf numFmtId="0" fontId="78" fillId="34" borderId="0" xfId="51" applyFont="1" applyFill="1"/>
    <xf numFmtId="0" fontId="84" fillId="34" borderId="0" xfId="51" applyFont="1" applyFill="1" applyAlignment="1">
      <alignment horizontal="left" vertical="center" wrapText="1"/>
    </xf>
    <xf numFmtId="0" fontId="84" fillId="34" borderId="0" xfId="51" applyFont="1" applyFill="1" applyAlignment="1">
      <alignment horizontal="left" vertical="top" wrapText="1"/>
    </xf>
    <xf numFmtId="0" fontId="79" fillId="34" borderId="0" xfId="46" applyFill="1"/>
    <xf numFmtId="0" fontId="2" fillId="0" borderId="0" xfId="51" applyProtection="1">
      <protection locked="0"/>
    </xf>
    <xf numFmtId="0" fontId="2" fillId="0" borderId="0" xfId="51"/>
    <xf numFmtId="0" fontId="73" fillId="0" borderId="23" xfId="0" applyFont="1" applyBorder="1" applyAlignment="1">
      <alignment horizontal="left" vertical="center" wrapText="1"/>
    </xf>
    <xf numFmtId="0" fontId="7" fillId="0" borderId="38" xfId="0" applyFont="1" applyBorder="1" applyAlignment="1">
      <alignment vertical="center"/>
    </xf>
    <xf numFmtId="0" fontId="48" fillId="0" borderId="18" xfId="0" applyFont="1" applyBorder="1" applyAlignment="1">
      <alignment horizontal="left" vertical="center"/>
    </xf>
    <xf numFmtId="0" fontId="17" fillId="0" borderId="22" xfId="0" applyFont="1" applyBorder="1" applyAlignment="1">
      <alignment horizontal="center" vertical="center"/>
    </xf>
    <xf numFmtId="0" fontId="14" fillId="0" borderId="21" xfId="0" applyFont="1" applyBorder="1" applyAlignment="1">
      <alignment vertical="center" wrapText="1"/>
    </xf>
    <xf numFmtId="0" fontId="7" fillId="0" borderId="35" xfId="0" applyFont="1" applyBorder="1" applyAlignment="1" applyProtection="1">
      <alignment horizontal="center" vertical="center"/>
      <protection locked="0"/>
    </xf>
    <xf numFmtId="0" fontId="37" fillId="0" borderId="41" xfId="0" applyFont="1" applyBorder="1" applyAlignment="1">
      <alignment horizontal="left" vertical="center" wrapText="1"/>
    </xf>
    <xf numFmtId="0" fontId="14" fillId="0" borderId="38" xfId="0" applyFont="1" applyBorder="1" applyAlignment="1">
      <alignment horizontal="left" vertical="center" wrapText="1"/>
    </xf>
    <xf numFmtId="0" fontId="7" fillId="37" borderId="38" xfId="0" applyFont="1" applyFill="1" applyBorder="1" applyAlignment="1" applyProtection="1">
      <alignment horizontal="center" vertical="center"/>
      <protection locked="0"/>
    </xf>
    <xf numFmtId="0" fontId="18" fillId="26" borderId="38" xfId="0" applyFont="1" applyFill="1" applyBorder="1" applyAlignment="1">
      <alignment horizontal="center" vertical="center"/>
    </xf>
    <xf numFmtId="0" fontId="37" fillId="0" borderId="18" xfId="0" applyFont="1" applyBorder="1" applyAlignment="1">
      <alignment vertical="center" wrapText="1"/>
    </xf>
    <xf numFmtId="0" fontId="7" fillId="37" borderId="38" xfId="0" applyFont="1" applyFill="1" applyBorder="1" applyAlignment="1">
      <alignment horizontal="center" vertical="center"/>
    </xf>
    <xf numFmtId="0" fontId="7" fillId="37" borderId="39" xfId="0" applyFont="1" applyFill="1" applyBorder="1" applyAlignment="1" applyProtection="1">
      <alignment horizontal="center" vertical="center"/>
      <protection locked="0"/>
    </xf>
    <xf numFmtId="0" fontId="7" fillId="37" borderId="39" xfId="0" applyFont="1" applyFill="1" applyBorder="1" applyAlignment="1">
      <alignment horizontal="center" vertical="center"/>
    </xf>
    <xf numFmtId="0" fontId="7" fillId="37" borderId="38" xfId="0" applyFont="1" applyFill="1" applyBorder="1" applyAlignment="1" applyProtection="1">
      <alignment vertical="center"/>
      <protection locked="0"/>
    </xf>
    <xf numFmtId="0" fontId="14" fillId="0" borderId="38" xfId="47" applyFont="1" applyBorder="1" applyAlignment="1">
      <alignment vertical="center" wrapText="1"/>
    </xf>
    <xf numFmtId="0" fontId="7" fillId="24" borderId="38" xfId="0" applyFont="1" applyFill="1" applyBorder="1" applyAlignment="1">
      <alignment horizontal="center" vertical="center"/>
    </xf>
    <xf numFmtId="0" fontId="14" fillId="0" borderId="39" xfId="47" applyFont="1" applyBorder="1" applyAlignment="1">
      <alignment vertical="center" wrapText="1"/>
    </xf>
    <xf numFmtId="0" fontId="14" fillId="0" borderId="18" xfId="47" applyFont="1" applyBorder="1" applyAlignment="1">
      <alignment vertical="center" wrapText="1"/>
    </xf>
    <xf numFmtId="0" fontId="86" fillId="0" borderId="41" xfId="0" applyFont="1" applyBorder="1" applyAlignment="1">
      <alignment vertical="center"/>
    </xf>
    <xf numFmtId="0" fontId="17" fillId="0" borderId="69" xfId="0" applyFont="1" applyBorder="1" applyAlignment="1">
      <alignment horizontal="center" vertical="center"/>
    </xf>
    <xf numFmtId="0" fontId="37" fillId="0" borderId="38" xfId="0" applyFont="1" applyBorder="1" applyAlignment="1">
      <alignment vertical="center" wrapText="1"/>
    </xf>
    <xf numFmtId="0" fontId="0" fillId="24" borderId="38" xfId="0" applyFill="1" applyBorder="1" applyAlignment="1">
      <alignment vertical="center"/>
    </xf>
    <xf numFmtId="0" fontId="11" fillId="24" borderId="38" xfId="0" applyFont="1" applyFill="1" applyBorder="1" applyAlignment="1">
      <alignment horizontal="center" vertical="center"/>
    </xf>
    <xf numFmtId="49" fontId="7" fillId="0" borderId="39" xfId="0" applyNumberFormat="1" applyFont="1" applyBorder="1" applyAlignment="1">
      <alignment vertical="center"/>
    </xf>
    <xf numFmtId="0" fontId="7" fillId="37" borderId="39" xfId="0" applyFont="1" applyFill="1" applyBorder="1" applyAlignment="1" applyProtection="1">
      <alignment vertical="center"/>
      <protection locked="0"/>
    </xf>
    <xf numFmtId="49" fontId="7" fillId="26" borderId="27" xfId="0" applyNumberFormat="1" applyFont="1" applyFill="1" applyBorder="1" applyAlignment="1">
      <alignment vertical="center"/>
    </xf>
    <xf numFmtId="0" fontId="17" fillId="0" borderId="38" xfId="0" applyFont="1" applyBorder="1" applyAlignment="1">
      <alignment horizontal="center" vertical="center"/>
    </xf>
    <xf numFmtId="0" fontId="14" fillId="35" borderId="49" xfId="0" applyFont="1" applyFill="1" applyBorder="1" applyAlignment="1">
      <alignment vertical="center" wrapText="1"/>
    </xf>
    <xf numFmtId="0" fontId="7" fillId="37" borderId="35" xfId="0" applyFont="1" applyFill="1" applyBorder="1" applyAlignment="1">
      <alignment vertical="center"/>
    </xf>
    <xf numFmtId="0" fontId="17" fillId="25" borderId="49" xfId="0" applyFont="1" applyFill="1" applyBorder="1" applyAlignment="1">
      <alignment horizontal="center" vertical="center"/>
    </xf>
    <xf numFmtId="0" fontId="37" fillId="0" borderId="39" xfId="0" applyFont="1" applyBorder="1" applyAlignment="1">
      <alignment horizontal="left" vertical="center" wrapText="1"/>
    </xf>
    <xf numFmtId="0" fontId="14" fillId="0" borderId="60" xfId="0" applyFont="1" applyBorder="1" applyAlignment="1">
      <alignment horizontal="right" vertical="center" wrapText="1"/>
    </xf>
    <xf numFmtId="0" fontId="37" fillId="0" borderId="69" xfId="0" applyFont="1" applyBorder="1" applyAlignment="1">
      <alignment vertical="center" wrapText="1"/>
    </xf>
    <xf numFmtId="0" fontId="17" fillId="35" borderId="45" xfId="0" applyFont="1" applyFill="1" applyBorder="1" applyAlignment="1">
      <alignment horizontal="center" vertical="center"/>
    </xf>
    <xf numFmtId="49" fontId="13" fillId="0" borderId="23" xfId="0" applyNumberFormat="1" applyFont="1" applyBorder="1" applyAlignment="1">
      <alignment horizontal="left" vertical="center"/>
    </xf>
    <xf numFmtId="0" fontId="7" fillId="24" borderId="0" xfId="0" applyFont="1" applyFill="1" applyAlignment="1">
      <alignment horizontal="center" vertical="center"/>
    </xf>
    <xf numFmtId="0" fontId="37" fillId="0" borderId="45" xfId="0" applyFont="1" applyBorder="1" applyAlignment="1">
      <alignment horizontal="left" vertical="center" wrapText="1"/>
    </xf>
    <xf numFmtId="0" fontId="48" fillId="0" borderId="69" xfId="0" applyFont="1" applyBorder="1" applyAlignment="1">
      <alignment horizontal="left" vertical="center"/>
    </xf>
    <xf numFmtId="0" fontId="7" fillId="24" borderId="41" xfId="0" applyFont="1" applyFill="1" applyBorder="1" applyAlignment="1" applyProtection="1">
      <alignment horizontal="center" vertical="center"/>
      <protection locked="0"/>
    </xf>
    <xf numFmtId="0" fontId="37" fillId="0" borderId="39" xfId="0" applyFont="1" applyBorder="1" applyAlignment="1">
      <alignment vertical="center" wrapText="1"/>
    </xf>
    <xf numFmtId="0" fontId="7" fillId="0" borderId="48" xfId="0" applyFont="1" applyBorder="1" applyAlignment="1">
      <alignment horizontal="center" vertical="center"/>
    </xf>
    <xf numFmtId="0" fontId="0" fillId="34" borderId="0" xfId="0" applyFill="1" applyAlignment="1">
      <alignment vertical="center"/>
    </xf>
    <xf numFmtId="0" fontId="0" fillId="36" borderId="0" xfId="0" applyFill="1" applyAlignment="1">
      <alignment vertical="center"/>
    </xf>
    <xf numFmtId="0" fontId="50" fillId="36" borderId="0" xfId="0" applyFont="1" applyFill="1" applyAlignment="1">
      <alignment vertical="center"/>
    </xf>
    <xf numFmtId="49" fontId="7" fillId="36" borderId="44" xfId="0" applyNumberFormat="1" applyFont="1" applyFill="1" applyBorder="1" applyAlignment="1">
      <alignment horizontal="left" vertical="center"/>
    </xf>
    <xf numFmtId="0" fontId="43" fillId="36" borderId="44" xfId="0" applyFont="1" applyFill="1" applyBorder="1" applyAlignment="1">
      <alignment vertical="center" wrapText="1"/>
    </xf>
    <xf numFmtId="0" fontId="88" fillId="26" borderId="0" xfId="0" applyFont="1" applyFill="1" applyAlignment="1">
      <alignment vertical="center"/>
    </xf>
    <xf numFmtId="0" fontId="5" fillId="36" borderId="0" xfId="0" applyFont="1" applyFill="1" applyAlignment="1">
      <alignment vertical="center"/>
    </xf>
    <xf numFmtId="0" fontId="37" fillId="0" borderId="44" xfId="0" applyFont="1" applyBorder="1" applyAlignment="1">
      <alignment vertical="center" wrapText="1"/>
    </xf>
    <xf numFmtId="0" fontId="89" fillId="0" borderId="18" xfId="0" applyFont="1" applyBorder="1" applyAlignment="1">
      <alignment horizontal="center" vertical="center"/>
    </xf>
    <xf numFmtId="49" fontId="90" fillId="0" borderId="39" xfId="0" applyNumberFormat="1" applyFont="1" applyBorder="1" applyAlignment="1">
      <alignment horizontal="left" vertical="center"/>
    </xf>
    <xf numFmtId="0" fontId="92" fillId="24" borderId="18" xfId="0" applyFont="1" applyFill="1" applyBorder="1" applyAlignment="1" applyProtection="1">
      <alignment horizontal="center" vertical="center"/>
      <protection locked="0"/>
    </xf>
    <xf numFmtId="0" fontId="93" fillId="0" borderId="45" xfId="0" applyFont="1" applyBorder="1" applyAlignment="1">
      <alignment horizontal="center" vertical="center"/>
    </xf>
    <xf numFmtId="0" fontId="94" fillId="0" borderId="39" xfId="0" applyFont="1" applyBorder="1" applyAlignment="1">
      <alignment horizontal="center" vertical="center"/>
    </xf>
    <xf numFmtId="0" fontId="95" fillId="0" borderId="0" xfId="0" applyFont="1" applyAlignment="1">
      <alignment vertical="center"/>
    </xf>
    <xf numFmtId="0" fontId="96" fillId="36" borderId="0" xfId="0" applyFont="1" applyFill="1" applyAlignment="1">
      <alignment vertical="center"/>
    </xf>
    <xf numFmtId="0" fontId="91" fillId="36" borderId="0" xfId="0" applyFont="1" applyFill="1" applyAlignment="1">
      <alignment vertical="center"/>
    </xf>
    <xf numFmtId="0" fontId="92" fillId="24" borderId="18" xfId="0" applyFont="1" applyFill="1" applyBorder="1" applyAlignment="1">
      <alignment horizontal="center" vertical="center"/>
    </xf>
    <xf numFmtId="0" fontId="5" fillId="34" borderId="0" xfId="0" applyFont="1" applyFill="1" applyAlignment="1">
      <alignment vertical="center"/>
    </xf>
    <xf numFmtId="0" fontId="12" fillId="36" borderId="0" xfId="0" applyFont="1" applyFill="1" applyAlignment="1">
      <alignment horizontal="center" vertical="center"/>
    </xf>
    <xf numFmtId="0" fontId="7" fillId="34" borderId="0" xfId="0" applyFont="1" applyFill="1" applyAlignment="1">
      <alignment vertical="center"/>
    </xf>
    <xf numFmtId="0" fontId="15" fillId="34" borderId="0" xfId="0" applyFont="1" applyFill="1" applyAlignment="1">
      <alignment vertical="center"/>
    </xf>
    <xf numFmtId="0" fontId="29" fillId="0" borderId="110" xfId="0" applyFont="1" applyBorder="1" applyAlignment="1">
      <alignment horizontal="center" vertical="center"/>
    </xf>
    <xf numFmtId="49" fontId="7" fillId="25" borderId="111" xfId="0" applyNumberFormat="1" applyFont="1" applyFill="1" applyBorder="1" applyAlignment="1">
      <alignment horizontal="left" vertical="center"/>
    </xf>
    <xf numFmtId="0" fontId="14" fillId="25" borderId="110" xfId="0" applyFont="1" applyFill="1" applyBorder="1" applyAlignment="1">
      <alignment vertical="center" wrapText="1"/>
    </xf>
    <xf numFmtId="0" fontId="0" fillId="0" borderId="113" xfId="0" applyBorder="1" applyAlignment="1">
      <alignment horizontal="center"/>
    </xf>
    <xf numFmtId="0" fontId="17" fillId="25" borderId="111" xfId="0" applyFont="1" applyFill="1" applyBorder="1" applyAlignment="1">
      <alignment horizontal="center" vertical="center"/>
    </xf>
    <xf numFmtId="0" fontId="18" fillId="0" borderId="110" xfId="0" applyFont="1" applyBorder="1" applyAlignment="1">
      <alignment horizontal="center" vertical="center"/>
    </xf>
    <xf numFmtId="0" fontId="12" fillId="0" borderId="114" xfId="0" applyFont="1" applyBorder="1" applyAlignment="1">
      <alignment vertical="center"/>
    </xf>
    <xf numFmtId="0" fontId="15" fillId="26" borderId="114" xfId="0" applyFont="1" applyFill="1" applyBorder="1" applyAlignment="1">
      <alignment vertical="center"/>
    </xf>
    <xf numFmtId="0" fontId="29" fillId="0" borderId="116" xfId="0" applyFont="1" applyBorder="1" applyAlignment="1">
      <alignment horizontal="center" vertical="center"/>
    </xf>
    <xf numFmtId="49" fontId="7" fillId="0" borderId="115" xfId="0" applyNumberFormat="1" applyFont="1" applyBorder="1" applyAlignment="1">
      <alignment horizontal="left" vertical="center"/>
    </xf>
    <xf numFmtId="0" fontId="14" fillId="0" borderId="116" xfId="0" applyFont="1" applyBorder="1" applyAlignment="1">
      <alignment vertical="center" wrapText="1"/>
    </xf>
    <xf numFmtId="0" fontId="0" fillId="0" borderId="118" xfId="0" applyBorder="1" applyAlignment="1">
      <alignment horizontal="center"/>
    </xf>
    <xf numFmtId="0" fontId="17" fillId="0" borderId="115" xfId="0" applyFont="1" applyBorder="1" applyAlignment="1">
      <alignment horizontal="center" vertical="center"/>
    </xf>
    <xf numFmtId="0" fontId="18" fillId="0" borderId="116" xfId="0" applyFont="1" applyBorder="1" applyAlignment="1">
      <alignment horizontal="center" vertical="center"/>
    </xf>
    <xf numFmtId="0" fontId="12" fillId="0" borderId="118" xfId="0" applyFont="1" applyBorder="1" applyAlignment="1">
      <alignment vertical="center"/>
    </xf>
    <xf numFmtId="0" fontId="7" fillId="26" borderId="118" xfId="0" applyFont="1" applyFill="1" applyBorder="1" applyAlignment="1">
      <alignment vertical="center"/>
    </xf>
    <xf numFmtId="0" fontId="50" fillId="0" borderId="69" xfId="0" applyFont="1" applyBorder="1" applyAlignment="1" applyProtection="1">
      <alignment horizontal="center"/>
      <protection locked="0"/>
    </xf>
    <xf numFmtId="0" fontId="50" fillId="0" borderId="76" xfId="0" applyFont="1" applyBorder="1" applyAlignment="1" applyProtection="1">
      <alignment horizontal="center"/>
      <protection locked="0"/>
    </xf>
    <xf numFmtId="0" fontId="50" fillId="0" borderId="45" xfId="0" applyFont="1" applyBorder="1" applyAlignment="1" applyProtection="1">
      <alignment horizontal="center"/>
      <protection locked="0"/>
    </xf>
    <xf numFmtId="0" fontId="50" fillId="0" borderId="48" xfId="0" applyFont="1" applyBorder="1" applyAlignment="1" applyProtection="1">
      <alignment horizontal="center"/>
      <protection locked="0"/>
    </xf>
    <xf numFmtId="0" fontId="50" fillId="0" borderId="37" xfId="0" applyFont="1" applyBorder="1" applyAlignment="1" applyProtection="1">
      <alignment horizontal="center"/>
      <protection locked="0"/>
    </xf>
    <xf numFmtId="0" fontId="50" fillId="0" borderId="13" xfId="0" applyFont="1" applyBorder="1" applyAlignment="1" applyProtection="1">
      <alignment horizontal="center"/>
      <protection locked="0"/>
    </xf>
    <xf numFmtId="0" fontId="6" fillId="33" borderId="23" xfId="0" applyFont="1" applyFill="1" applyBorder="1" applyAlignment="1">
      <alignment horizontal="center" vertical="center"/>
    </xf>
    <xf numFmtId="0" fontId="6" fillId="33" borderId="19" xfId="0" applyFont="1" applyFill="1" applyBorder="1" applyAlignment="1">
      <alignment horizontal="center" vertical="center"/>
    </xf>
    <xf numFmtId="0" fontId="33" fillId="33" borderId="30" xfId="0" applyFont="1" applyFill="1" applyBorder="1" applyAlignment="1">
      <alignment horizontal="center" vertical="center"/>
    </xf>
    <xf numFmtId="0" fontId="13" fillId="0" borderId="37" xfId="0" applyFont="1" applyBorder="1" applyAlignment="1">
      <alignment horizontal="left" vertical="center"/>
    </xf>
    <xf numFmtId="0" fontId="14" fillId="0" borderId="13" xfId="0" applyFont="1" applyBorder="1" applyAlignment="1">
      <alignment horizontal="left"/>
    </xf>
    <xf numFmtId="0" fontId="0" fillId="0" borderId="34" xfId="0" applyBorder="1" applyAlignment="1">
      <alignment horizontal="left"/>
    </xf>
    <xf numFmtId="0" fontId="50" fillId="0" borderId="23" xfId="0" applyFont="1" applyBorder="1" applyAlignment="1" applyProtection="1">
      <alignment horizontal="center"/>
      <protection locked="0"/>
    </xf>
    <xf numFmtId="0" fontId="50" fillId="0" borderId="30" xfId="0" applyFont="1" applyBorder="1" applyAlignment="1" applyProtection="1">
      <alignment horizontal="center"/>
      <protection locked="0"/>
    </xf>
    <xf numFmtId="0" fontId="50" fillId="0" borderId="19" xfId="0" applyFont="1" applyBorder="1" applyAlignment="1" applyProtection="1">
      <alignment horizontal="center"/>
      <protection locked="0"/>
    </xf>
    <xf numFmtId="0" fontId="50" fillId="0" borderId="43" xfId="0" applyFont="1" applyBorder="1" applyAlignment="1" applyProtection="1">
      <alignment horizontal="center"/>
      <protection locked="0"/>
    </xf>
    <xf numFmtId="0" fontId="50" fillId="0" borderId="58" xfId="0" applyFont="1" applyBorder="1" applyAlignment="1" applyProtection="1">
      <alignment horizontal="center"/>
      <protection locked="0"/>
    </xf>
    <xf numFmtId="0" fontId="50" fillId="0" borderId="56" xfId="0" applyFont="1" applyBorder="1" applyAlignment="1" applyProtection="1">
      <alignment horizontal="center"/>
      <protection locked="0"/>
    </xf>
    <xf numFmtId="0" fontId="50" fillId="0" borderId="52" xfId="0" applyFont="1" applyBorder="1" applyAlignment="1" applyProtection="1">
      <alignment horizontal="center"/>
      <protection locked="0"/>
    </xf>
    <xf numFmtId="0" fontId="50" fillId="0" borderId="54" xfId="0" applyFont="1" applyBorder="1" applyAlignment="1" applyProtection="1">
      <alignment horizontal="center"/>
      <protection locked="0"/>
    </xf>
    <xf numFmtId="0" fontId="50" fillId="0" borderId="51" xfId="0" applyFont="1" applyBorder="1" applyAlignment="1" applyProtection="1">
      <alignment horizontal="center"/>
      <protection locked="0"/>
    </xf>
    <xf numFmtId="0" fontId="50" fillId="0" borderId="34" xfId="0" applyFont="1" applyBorder="1" applyAlignment="1" applyProtection="1">
      <alignment horizontal="center"/>
      <protection locked="0"/>
    </xf>
    <xf numFmtId="0" fontId="50" fillId="0" borderId="77" xfId="0" applyFont="1" applyBorder="1" applyAlignment="1" applyProtection="1">
      <alignment horizontal="center"/>
      <protection locked="0"/>
    </xf>
    <xf numFmtId="0" fontId="50" fillId="0" borderId="60" xfId="0" applyFont="1" applyBorder="1" applyAlignment="1" applyProtection="1">
      <alignment horizontal="center"/>
      <protection locked="0"/>
    </xf>
    <xf numFmtId="0" fontId="50" fillId="0" borderId="46" xfId="0" applyFont="1" applyBorder="1" applyAlignment="1" applyProtection="1">
      <alignment horizontal="center"/>
      <protection locked="0"/>
    </xf>
    <xf numFmtId="0" fontId="50" fillId="0" borderId="59" xfId="0" applyFont="1" applyBorder="1" applyAlignment="1" applyProtection="1">
      <alignment horizontal="center"/>
      <protection locked="0"/>
    </xf>
    <xf numFmtId="0" fontId="50" fillId="0" borderId="42" xfId="0" applyFont="1" applyBorder="1" applyAlignment="1" applyProtection="1">
      <alignment horizontal="center"/>
      <protection locked="0"/>
    </xf>
    <xf numFmtId="0" fontId="50" fillId="0" borderId="44" xfId="0" applyFont="1" applyBorder="1" applyAlignment="1" applyProtection="1">
      <alignment horizontal="center"/>
      <protection locked="0"/>
    </xf>
    <xf numFmtId="0" fontId="50" fillId="0" borderId="55" xfId="0" applyFont="1" applyBorder="1" applyAlignment="1" applyProtection="1">
      <alignment horizontal="center"/>
      <protection locked="0"/>
    </xf>
    <xf numFmtId="0" fontId="13" fillId="0" borderId="23" xfId="0" applyFont="1" applyBorder="1" applyAlignment="1">
      <alignment horizontal="left" vertical="center"/>
    </xf>
    <xf numFmtId="0" fontId="14" fillId="0" borderId="19" xfId="0" applyFont="1" applyBorder="1" applyAlignment="1">
      <alignment horizontal="left"/>
    </xf>
    <xf numFmtId="0" fontId="0" fillId="0" borderId="30" xfId="0" applyBorder="1" applyAlignment="1">
      <alignment horizontal="left"/>
    </xf>
    <xf numFmtId="0" fontId="0" fillId="25" borderId="69" xfId="0" applyFill="1" applyBorder="1" applyAlignment="1">
      <alignment horizontal="center"/>
    </xf>
    <xf numFmtId="0" fontId="0" fillId="0" borderId="77" xfId="0" applyBorder="1" applyAlignment="1">
      <alignment horizontal="center"/>
    </xf>
    <xf numFmtId="0" fontId="50" fillId="0" borderId="22" xfId="0" applyFont="1" applyBorder="1" applyAlignment="1" applyProtection="1">
      <alignment horizontal="center"/>
      <protection locked="0"/>
    </xf>
    <xf numFmtId="0" fontId="0" fillId="25" borderId="45" xfId="0" applyFill="1" applyBorder="1" applyAlignment="1">
      <alignment horizontal="center"/>
    </xf>
    <xf numFmtId="0" fontId="0" fillId="0" borderId="48" xfId="0" applyBorder="1" applyAlignment="1">
      <alignment horizontal="center"/>
    </xf>
    <xf numFmtId="0" fontId="14" fillId="0" borderId="23" xfId="0" applyFont="1" applyBorder="1" applyAlignment="1">
      <alignment horizontal="left"/>
    </xf>
    <xf numFmtId="0" fontId="0" fillId="0" borderId="19" xfId="0" applyBorder="1" applyAlignment="1">
      <alignment horizontal="left"/>
    </xf>
    <xf numFmtId="0" fontId="50" fillId="0" borderId="45" xfId="0" applyFont="1" applyBorder="1" applyAlignment="1" applyProtection="1">
      <alignment horizontal="center" vertical="center"/>
      <protection locked="0"/>
    </xf>
    <xf numFmtId="0" fontId="50" fillId="0" borderId="43" xfId="0" applyFont="1" applyBorder="1" applyAlignment="1" applyProtection="1">
      <alignment horizontal="center" vertical="center"/>
      <protection locked="0"/>
    </xf>
    <xf numFmtId="0" fontId="50" fillId="0" borderId="44" xfId="0" applyFont="1" applyBorder="1" applyAlignment="1" applyProtection="1">
      <alignment horizontal="center" vertical="center"/>
      <protection locked="0"/>
    </xf>
    <xf numFmtId="0" fontId="50" fillId="0" borderId="55" xfId="0" applyFont="1"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91" fillId="0" borderId="44" xfId="0" applyFont="1" applyBorder="1" applyAlignment="1" applyProtection="1">
      <alignment horizontal="center" vertical="center"/>
      <protection locked="0"/>
    </xf>
    <xf numFmtId="0" fontId="91" fillId="0" borderId="55" xfId="0" applyFont="1" applyBorder="1" applyAlignment="1" applyProtection="1">
      <alignment horizontal="center" vertical="center"/>
      <protection locked="0"/>
    </xf>
    <xf numFmtId="0" fontId="91" fillId="0" borderId="45" xfId="0" applyFont="1" applyBorder="1" applyAlignment="1" applyProtection="1">
      <alignment horizontal="center" vertical="center"/>
      <protection locked="0"/>
    </xf>
    <xf numFmtId="0" fontId="91" fillId="0" borderId="43" xfId="0" applyFont="1" applyBorder="1" applyAlignment="1" applyProtection="1">
      <alignment horizontal="center" vertical="center"/>
      <protection locked="0"/>
    </xf>
    <xf numFmtId="0" fontId="0" fillId="0" borderId="44" xfId="0" applyBorder="1" applyAlignment="1">
      <alignment horizontal="center" vertical="center"/>
    </xf>
    <xf numFmtId="0" fontId="0" fillId="0" borderId="22" xfId="0" applyBorder="1" applyAlignment="1">
      <alignment horizontal="center" vertical="center"/>
    </xf>
    <xf numFmtId="0" fontId="0" fillId="0" borderId="22" xfId="0" applyBorder="1" applyAlignment="1">
      <alignment vertical="center"/>
    </xf>
    <xf numFmtId="0" fontId="0" fillId="0" borderId="55" xfId="0" applyBorder="1" applyAlignment="1">
      <alignment vertical="center"/>
    </xf>
    <xf numFmtId="0" fontId="0" fillId="0" borderId="78" xfId="0" applyBorder="1" applyAlignment="1">
      <alignment vertical="center"/>
    </xf>
    <xf numFmtId="0" fontId="0" fillId="0" borderId="79" xfId="0" applyBorder="1"/>
    <xf numFmtId="219" fontId="18" fillId="0" borderId="85" xfId="0" applyNumberFormat="1" applyFont="1" applyBorder="1" applyAlignment="1">
      <alignment horizontal="left" vertical="center"/>
    </xf>
    <xf numFmtId="219" fontId="0" fillId="0" borderId="83" xfId="0" applyNumberFormat="1" applyBorder="1" applyAlignment="1">
      <alignment horizontal="left" vertical="center"/>
    </xf>
    <xf numFmtId="219" fontId="0" fillId="0" borderId="84" xfId="0" applyNumberFormat="1" applyBorder="1" applyAlignment="1">
      <alignment horizontal="left" vertical="center"/>
    </xf>
    <xf numFmtId="0" fontId="50" fillId="0" borderId="58" xfId="0" applyFont="1" applyBorder="1" applyAlignment="1" applyProtection="1">
      <alignment horizontal="center" vertical="center"/>
      <protection locked="0"/>
    </xf>
    <xf numFmtId="0" fontId="50" fillId="0" borderId="56" xfId="0" applyFont="1" applyBorder="1" applyAlignment="1" applyProtection="1">
      <alignment horizontal="center" vertical="center"/>
      <protection locked="0"/>
    </xf>
    <xf numFmtId="193" fontId="18" fillId="0" borderId="85"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17" fillId="0" borderId="80" xfId="0" applyFont="1" applyBorder="1" applyAlignment="1">
      <alignment horizontal="center" vertical="center"/>
    </xf>
    <xf numFmtId="0" fontId="21" fillId="0" borderId="81" xfId="0" applyFont="1" applyBorder="1" applyAlignment="1">
      <alignment horizontal="center" vertical="center"/>
    </xf>
    <xf numFmtId="0" fontId="0" fillId="0" borderId="82" xfId="0" applyBorder="1" applyAlignment="1">
      <alignment vertical="center"/>
    </xf>
    <xf numFmtId="0" fontId="50" fillId="0" borderId="69" xfId="0" applyFont="1" applyBorder="1" applyAlignment="1" applyProtection="1">
      <alignment horizontal="center" vertical="center"/>
      <protection locked="0"/>
    </xf>
    <xf numFmtId="0" fontId="50" fillId="0" borderId="76" xfId="0" applyFont="1" applyBorder="1" applyAlignment="1" applyProtection="1">
      <alignment horizontal="center" vertical="center"/>
      <protection locked="0"/>
    </xf>
    <xf numFmtId="0" fontId="48" fillId="0" borderId="45" xfId="0" applyFont="1" applyBorder="1" applyAlignment="1">
      <alignment horizontal="left" vertical="center"/>
    </xf>
    <xf numFmtId="0" fontId="48" fillId="0" borderId="48" xfId="0" applyFont="1" applyBorder="1" applyAlignment="1">
      <alignment horizontal="left" vertical="center"/>
    </xf>
    <xf numFmtId="0" fontId="48" fillId="0" borderId="43" xfId="0" applyFont="1" applyBorder="1" applyAlignment="1">
      <alignment horizontal="left" vertical="center"/>
    </xf>
    <xf numFmtId="0" fontId="5" fillId="0" borderId="45" xfId="0" applyFont="1"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44" xfId="0" applyBorder="1" applyAlignment="1">
      <alignment horizontal="left" vertical="center"/>
    </xf>
    <xf numFmtId="0" fontId="0" fillId="0" borderId="22" xfId="0" applyBorder="1" applyAlignment="1">
      <alignment horizontal="left" vertical="center"/>
    </xf>
    <xf numFmtId="0" fontId="0" fillId="0" borderId="55" xfId="0" applyBorder="1" applyAlignment="1">
      <alignment horizontal="left" vertical="center"/>
    </xf>
    <xf numFmtId="229" fontId="18" fillId="0" borderId="85" xfId="0" applyNumberFormat="1" applyFont="1" applyBorder="1" applyAlignment="1">
      <alignment horizontal="left" vertical="center"/>
    </xf>
    <xf numFmtId="229" fontId="0" fillId="0" borderId="83" xfId="0" applyNumberFormat="1" applyBorder="1"/>
    <xf numFmtId="229" fontId="0" fillId="0" borderId="84" xfId="0" applyNumberFormat="1" applyBorder="1"/>
    <xf numFmtId="170" fontId="18" fillId="0" borderId="85" xfId="0" applyNumberFormat="1" applyFont="1" applyBorder="1" applyAlignment="1">
      <alignment horizontal="left" vertical="center"/>
    </xf>
    <xf numFmtId="169" fontId="18" fillId="0" borderId="85" xfId="0" applyNumberFormat="1" applyFont="1" applyBorder="1" applyAlignment="1">
      <alignment horizontal="left" vertical="center"/>
    </xf>
    <xf numFmtId="0" fontId="0" fillId="0" borderId="23" xfId="0" applyBorder="1" applyAlignment="1">
      <alignment horizontal="left" vertical="center"/>
    </xf>
    <xf numFmtId="0" fontId="0" fillId="0" borderId="19" xfId="0" applyBorder="1" applyAlignment="1">
      <alignment horizontal="left" vertical="center"/>
    </xf>
    <xf numFmtId="0" fontId="0" fillId="0" borderId="30" xfId="0" applyBorder="1" applyAlignment="1">
      <alignment horizontal="left" vertical="center"/>
    </xf>
    <xf numFmtId="0" fontId="50" fillId="0" borderId="46" xfId="0" applyFont="1" applyBorder="1" applyAlignment="1" applyProtection="1">
      <alignment horizontal="center" vertical="center"/>
      <protection locked="0"/>
    </xf>
    <xf numFmtId="0" fontId="50" fillId="0" borderId="59" xfId="0" applyFont="1" applyBorder="1" applyAlignment="1" applyProtection="1">
      <alignment horizontal="center" vertical="center"/>
      <protection locked="0"/>
    </xf>
    <xf numFmtId="0" fontId="0" fillId="0" borderId="69" xfId="0" applyBorder="1" applyAlignment="1">
      <alignment horizontal="center" vertical="center"/>
    </xf>
    <xf numFmtId="0" fontId="0" fillId="0" borderId="77" xfId="0" applyBorder="1" applyAlignment="1">
      <alignment horizontal="center" vertical="center"/>
    </xf>
    <xf numFmtId="0" fontId="0" fillId="0" borderId="77" xfId="0" applyBorder="1" applyAlignment="1">
      <alignment vertical="center"/>
    </xf>
    <xf numFmtId="0" fontId="0" fillId="0" borderId="76" xfId="0" applyBorder="1" applyAlignment="1">
      <alignment vertical="center"/>
    </xf>
    <xf numFmtId="0" fontId="50" fillId="0" borderId="21" xfId="0" applyFont="1" applyBorder="1" applyAlignment="1" applyProtection="1">
      <alignment horizontal="center" vertical="center"/>
      <protection locked="0"/>
    </xf>
    <xf numFmtId="0" fontId="50" fillId="0" borderId="36" xfId="0" applyFont="1" applyBorder="1" applyAlignment="1" applyProtection="1">
      <alignment horizontal="center" vertical="center"/>
      <protection locked="0"/>
    </xf>
    <xf numFmtId="0" fontId="85" fillId="0" borderId="41" xfId="0" applyFont="1" applyBorder="1" applyAlignment="1" applyProtection="1">
      <alignment horizontal="center" vertical="center"/>
      <protection locked="0"/>
    </xf>
    <xf numFmtId="0" fontId="17" fillId="0" borderId="86"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6" xfId="0" applyBorder="1" applyAlignment="1">
      <alignment horizontal="center"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14" fillId="0" borderId="77" xfId="0" applyFont="1" applyBorder="1" applyAlignment="1">
      <alignment horizontal="left" vertical="center"/>
    </xf>
    <xf numFmtId="0" fontId="14" fillId="0" borderId="76" xfId="0" applyFont="1" applyBorder="1" applyAlignment="1">
      <alignment horizontal="left" vertical="center"/>
    </xf>
    <xf numFmtId="0" fontId="14" fillId="0" borderId="45" xfId="0" applyFont="1" applyBorder="1" applyAlignment="1">
      <alignment horizontal="left" vertical="center"/>
    </xf>
    <xf numFmtId="0" fontId="14" fillId="0" borderId="48" xfId="0" applyFont="1" applyBorder="1" applyAlignment="1">
      <alignment horizontal="left" vertical="center"/>
    </xf>
    <xf numFmtId="0" fontId="14" fillId="0" borderId="43" xfId="0" applyFont="1" applyBorder="1" applyAlignment="1">
      <alignment horizontal="left" vertical="center"/>
    </xf>
    <xf numFmtId="0" fontId="37" fillId="0" borderId="45" xfId="0" applyFont="1" applyBorder="1" applyAlignment="1">
      <alignment horizontal="left" vertical="center"/>
    </xf>
    <xf numFmtId="0" fontId="37" fillId="0" borderId="48" xfId="0" applyFont="1" applyBorder="1" applyAlignment="1">
      <alignment horizontal="left" vertical="center"/>
    </xf>
    <xf numFmtId="0" fontId="37" fillId="0" borderId="43" xfId="0" applyFont="1" applyBorder="1" applyAlignment="1">
      <alignment horizontal="left" vertical="center"/>
    </xf>
    <xf numFmtId="0" fontId="0" fillId="0" borderId="79" xfId="0" applyBorder="1" applyAlignment="1">
      <alignment vertical="center"/>
    </xf>
    <xf numFmtId="228" fontId="18" fillId="0" borderId="85" xfId="0" applyNumberFormat="1" applyFont="1" applyBorder="1" applyAlignment="1">
      <alignment horizontal="left" vertical="center"/>
    </xf>
    <xf numFmtId="228" fontId="0" fillId="0" borderId="83" xfId="0" applyNumberFormat="1" applyBorder="1" applyAlignment="1">
      <alignment horizontal="left" vertical="center"/>
    </xf>
    <xf numFmtId="228" fontId="0" fillId="0" borderId="84" xfId="0" applyNumberFormat="1" applyBorder="1" applyAlignment="1">
      <alignment horizontal="left" vertical="center"/>
    </xf>
    <xf numFmtId="0" fontId="13" fillId="0" borderId="13" xfId="0" applyFont="1" applyBorder="1" applyAlignment="1">
      <alignment horizontal="left" vertical="center"/>
    </xf>
    <xf numFmtId="0" fontId="13" fillId="0" borderId="34" xfId="0" applyFont="1" applyBorder="1" applyAlignment="1">
      <alignment horizontal="left" vertical="center"/>
    </xf>
    <xf numFmtId="0" fontId="5" fillId="0" borderId="82" xfId="0" applyFont="1" applyBorder="1" applyAlignment="1">
      <alignment vertical="center"/>
    </xf>
    <xf numFmtId="213" fontId="18" fillId="0" borderId="85" xfId="0" applyNumberFormat="1" applyFont="1" applyBorder="1" applyAlignment="1">
      <alignment horizontal="left" vertical="center"/>
    </xf>
    <xf numFmtId="213" fontId="0" fillId="0" borderId="83" xfId="0" applyNumberFormat="1" applyBorder="1" applyAlignment="1">
      <alignment horizontal="left" vertical="center"/>
    </xf>
    <xf numFmtId="213" fontId="0" fillId="0" borderId="84" xfId="0" applyNumberFormat="1" applyBorder="1" applyAlignment="1">
      <alignment horizontal="left" vertical="center"/>
    </xf>
    <xf numFmtId="0" fontId="29" fillId="0" borderId="27" xfId="0" applyFont="1" applyBorder="1" applyAlignment="1">
      <alignment horizontal="center" vertical="center"/>
    </xf>
    <xf numFmtId="0" fontId="0" fillId="0" borderId="39" xfId="0" applyBorder="1" applyAlignment="1">
      <alignment horizontal="center" vertical="center"/>
    </xf>
    <xf numFmtId="49" fontId="7" fillId="0" borderId="27" xfId="0" applyNumberFormat="1" applyFont="1" applyBorder="1" applyAlignment="1">
      <alignment horizontal="left" vertical="center"/>
    </xf>
    <xf numFmtId="0" fontId="0" fillId="0" borderId="39" xfId="0" applyBorder="1" applyAlignment="1">
      <alignment horizontal="left" vertical="center"/>
    </xf>
    <xf numFmtId="0" fontId="76" fillId="0" borderId="45" xfId="0" applyFont="1" applyBorder="1" applyAlignment="1" applyProtection="1">
      <alignment horizontal="left" vertical="center"/>
      <protection locked="0"/>
    </xf>
    <xf numFmtId="0" fontId="76" fillId="0" borderId="48" xfId="0" applyFont="1" applyBorder="1" applyAlignment="1" applyProtection="1">
      <alignment horizontal="left" vertical="center"/>
      <protection locked="0"/>
    </xf>
    <xf numFmtId="0" fontId="76" fillId="0" borderId="43" xfId="0" applyFont="1" applyBorder="1" applyAlignment="1" applyProtection="1">
      <alignment horizontal="left" vertical="center"/>
      <protection locked="0"/>
    </xf>
    <xf numFmtId="215" fontId="18" fillId="0" borderId="85" xfId="0" applyNumberFormat="1" applyFont="1" applyBorder="1" applyAlignment="1">
      <alignment horizontal="left" vertical="center"/>
    </xf>
    <xf numFmtId="215" fontId="0" fillId="0" borderId="83" xfId="0" applyNumberFormat="1" applyBorder="1" applyAlignment="1">
      <alignment horizontal="left" vertical="center"/>
    </xf>
    <xf numFmtId="215" fontId="0" fillId="0" borderId="84" xfId="0" applyNumberFormat="1" applyBorder="1" applyAlignment="1">
      <alignment horizontal="left" vertical="center"/>
    </xf>
    <xf numFmtId="178" fontId="18" fillId="0" borderId="85" xfId="0" applyNumberFormat="1" applyFont="1" applyBorder="1" applyAlignment="1">
      <alignment horizontal="left" vertical="center"/>
    </xf>
    <xf numFmtId="177" fontId="18" fillId="0" borderId="85" xfId="0" applyNumberFormat="1" applyFont="1" applyBorder="1" applyAlignment="1">
      <alignment horizontal="left" vertical="center"/>
    </xf>
    <xf numFmtId="224" fontId="18" fillId="0" borderId="85" xfId="0" applyNumberFormat="1" applyFont="1" applyBorder="1" applyAlignment="1">
      <alignment horizontal="left" vertical="center"/>
    </xf>
    <xf numFmtId="224" fontId="0" fillId="0" borderId="83" xfId="0" applyNumberFormat="1" applyBorder="1" applyAlignment="1">
      <alignment horizontal="left" vertical="center"/>
    </xf>
    <xf numFmtId="224" fontId="0" fillId="0" borderId="84" xfId="0" applyNumberFormat="1" applyBorder="1" applyAlignment="1">
      <alignment horizontal="left" vertical="center"/>
    </xf>
    <xf numFmtId="164" fontId="18" fillId="0" borderId="85" xfId="0" applyNumberFormat="1" applyFont="1" applyBorder="1" applyAlignment="1">
      <alignment horizontal="left" vertical="center"/>
    </xf>
    <xf numFmtId="0" fontId="14" fillId="0" borderId="44" xfId="0" applyFont="1" applyBorder="1" applyAlignment="1">
      <alignment horizontal="left" vertical="center"/>
    </xf>
    <xf numFmtId="0" fontId="14" fillId="0" borderId="22" xfId="0" applyFont="1" applyBorder="1" applyAlignment="1">
      <alignment horizontal="left" vertical="center"/>
    </xf>
    <xf numFmtId="0" fontId="37" fillId="0" borderId="45" xfId="0" applyFont="1" applyBorder="1" applyAlignment="1" applyProtection="1">
      <alignment horizontal="left" vertical="center"/>
      <protection locked="0"/>
    </xf>
    <xf numFmtId="0" fontId="37" fillId="0" borderId="48" xfId="0" applyFont="1" applyBorder="1" applyAlignment="1" applyProtection="1">
      <alignment horizontal="left" vertical="center"/>
      <protection locked="0"/>
    </xf>
    <xf numFmtId="0" fontId="37" fillId="0" borderId="43" xfId="0" applyFont="1" applyBorder="1" applyAlignment="1" applyProtection="1">
      <alignment horizontal="left" vertical="center"/>
      <protection locked="0"/>
    </xf>
    <xf numFmtId="205" fontId="18" fillId="0" borderId="85" xfId="0" applyNumberFormat="1" applyFont="1" applyBorder="1" applyAlignment="1">
      <alignment horizontal="left" vertical="center"/>
    </xf>
    <xf numFmtId="0" fontId="13" fillId="0" borderId="37" xfId="0" applyFont="1" applyBorder="1" applyAlignment="1">
      <alignment horizontal="left" vertical="center" wrapText="1"/>
    </xf>
    <xf numFmtId="0" fontId="14" fillId="0" borderId="13" xfId="0" applyFont="1" applyBorder="1" applyAlignment="1">
      <alignment horizontal="left" vertical="center"/>
    </xf>
    <xf numFmtId="0" fontId="14" fillId="0" borderId="34" xfId="0" applyFont="1" applyBorder="1" applyAlignment="1">
      <alignment horizontal="left" vertical="center"/>
    </xf>
    <xf numFmtId="0" fontId="50" fillId="0" borderId="52" xfId="0" applyFont="1" applyBorder="1" applyAlignment="1" applyProtection="1">
      <alignment horizontal="center" vertical="center"/>
      <protection locked="0"/>
    </xf>
    <xf numFmtId="0" fontId="50" fillId="0" borderId="54" xfId="0" applyFont="1" applyBorder="1" applyAlignment="1" applyProtection="1">
      <alignment horizontal="center" vertical="center"/>
      <protection locked="0"/>
    </xf>
    <xf numFmtId="189" fontId="18" fillId="0" borderId="85" xfId="0" applyNumberFormat="1" applyFont="1" applyBorder="1" applyAlignment="1">
      <alignment horizontal="left" vertical="center"/>
    </xf>
    <xf numFmtId="0" fontId="48" fillId="0" borderId="69" xfId="0" applyFont="1" applyBorder="1" applyAlignment="1">
      <alignment horizontal="left" vertical="center"/>
    </xf>
    <xf numFmtId="0" fontId="48" fillId="0" borderId="77" xfId="0" applyFont="1" applyBorder="1" applyAlignment="1">
      <alignment horizontal="left" vertical="center"/>
    </xf>
    <xf numFmtId="0" fontId="48" fillId="0" borderId="76" xfId="0" applyFont="1" applyBorder="1" applyAlignment="1">
      <alignment horizontal="left" vertical="center"/>
    </xf>
    <xf numFmtId="190" fontId="18" fillId="0" borderId="85" xfId="0" applyNumberFormat="1" applyFont="1" applyBorder="1" applyAlignment="1">
      <alignment horizontal="left" vertical="center"/>
    </xf>
    <xf numFmtId="0" fontId="50" fillId="0" borderId="115" xfId="0" applyFont="1" applyBorder="1" applyAlignment="1" applyProtection="1">
      <alignment horizontal="center" vertical="center"/>
      <protection locked="0"/>
    </xf>
    <xf numFmtId="0" fontId="50" fillId="0" borderId="117" xfId="0" applyFont="1" applyBorder="1" applyAlignment="1" applyProtection="1">
      <alignment horizontal="center" vertical="center"/>
      <protection locked="0"/>
    </xf>
    <xf numFmtId="0" fontId="37" fillId="25" borderId="23" xfId="0" applyFont="1" applyFill="1" applyBorder="1" applyAlignment="1">
      <alignment vertical="center" wrapText="1"/>
    </xf>
    <xf numFmtId="0" fontId="0" fillId="0" borderId="19" xfId="0" applyBorder="1" applyAlignment="1">
      <alignment vertical="center"/>
    </xf>
    <xf numFmtId="0" fontId="0" fillId="0" borderId="30" xfId="0" applyBorder="1" applyAlignment="1">
      <alignment vertical="center"/>
    </xf>
    <xf numFmtId="172" fontId="18" fillId="0" borderId="85" xfId="0" applyNumberFormat="1" applyFont="1" applyBorder="1" applyAlignment="1">
      <alignment horizontal="left" vertical="center"/>
    </xf>
    <xf numFmtId="184" fontId="18" fillId="0" borderId="85" xfId="0" applyNumberFormat="1" applyFont="1" applyBorder="1" applyAlignment="1">
      <alignment horizontal="left" vertical="center"/>
    </xf>
    <xf numFmtId="227" fontId="18" fillId="0" borderId="85" xfId="0" applyNumberFormat="1" applyFont="1" applyBorder="1" applyAlignment="1">
      <alignment horizontal="left" vertical="center"/>
    </xf>
    <xf numFmtId="227" fontId="0" fillId="0" borderId="83" xfId="0" applyNumberFormat="1" applyBorder="1" applyAlignment="1">
      <alignment horizontal="left" vertical="center"/>
    </xf>
    <xf numFmtId="227" fontId="0" fillId="0" borderId="84" xfId="0" applyNumberFormat="1" applyBorder="1" applyAlignment="1">
      <alignment horizontal="left" vertical="center"/>
    </xf>
    <xf numFmtId="216" fontId="18" fillId="0" borderId="85" xfId="0" applyNumberFormat="1" applyFont="1" applyBorder="1" applyAlignment="1">
      <alignment horizontal="left" vertical="center"/>
    </xf>
    <xf numFmtId="216" fontId="0" fillId="0" borderId="83" xfId="0" applyNumberFormat="1" applyBorder="1" applyAlignment="1">
      <alignment horizontal="left" vertical="center"/>
    </xf>
    <xf numFmtId="216" fontId="0" fillId="0" borderId="84" xfId="0" applyNumberFormat="1" applyBorder="1" applyAlignment="1">
      <alignment horizontal="left" vertical="center"/>
    </xf>
    <xf numFmtId="0" fontId="50" fillId="0" borderId="23" xfId="0" applyFont="1" applyBorder="1" applyAlignment="1" applyProtection="1">
      <alignment horizontal="center" vertical="center"/>
      <protection locked="0"/>
    </xf>
    <xf numFmtId="0" fontId="50" fillId="0" borderId="30" xfId="0" applyFont="1" applyBorder="1" applyAlignment="1" applyProtection="1">
      <alignment horizontal="center" vertical="center"/>
      <protection locked="0"/>
    </xf>
    <xf numFmtId="0" fontId="14" fillId="0" borderId="23" xfId="0" applyFont="1" applyBorder="1" applyAlignment="1">
      <alignment horizontal="left" vertical="center"/>
    </xf>
    <xf numFmtId="0" fontId="6" fillId="33" borderId="23"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30" xfId="0" applyFont="1" applyFill="1" applyBorder="1" applyAlignment="1">
      <alignment horizontal="center" vertical="center" wrapText="1"/>
    </xf>
    <xf numFmtId="0" fontId="13" fillId="0" borderId="23" xfId="0" applyFont="1" applyBorder="1" applyAlignment="1">
      <alignment horizontal="left" vertical="center" wrapText="1"/>
    </xf>
    <xf numFmtId="0" fontId="14" fillId="0" borderId="19" xfId="0" applyFont="1" applyBorder="1" applyAlignment="1">
      <alignment horizontal="left" vertical="center"/>
    </xf>
    <xf numFmtId="0" fontId="14" fillId="0" borderId="30" xfId="0" applyFont="1" applyBorder="1" applyAlignment="1">
      <alignment horizontal="left" vertical="center"/>
    </xf>
    <xf numFmtId="174" fontId="18" fillId="0" borderId="85" xfId="0" applyNumberFormat="1" applyFont="1" applyBorder="1" applyAlignment="1">
      <alignment horizontal="left" vertical="center"/>
    </xf>
    <xf numFmtId="176" fontId="18" fillId="0" borderId="85" xfId="0" applyNumberFormat="1" applyFont="1" applyBorder="1" applyAlignment="1">
      <alignment horizontal="left" vertical="center"/>
    </xf>
    <xf numFmtId="222" fontId="18" fillId="0" borderId="85" xfId="0" applyNumberFormat="1" applyFont="1" applyBorder="1" applyAlignment="1">
      <alignment horizontal="left" vertical="center"/>
    </xf>
    <xf numFmtId="222" fontId="0" fillId="0" borderId="83" xfId="0" applyNumberFormat="1" applyBorder="1" applyAlignment="1">
      <alignment horizontal="left" vertical="center"/>
    </xf>
    <xf numFmtId="222" fontId="0" fillId="0" borderId="84" xfId="0" applyNumberFormat="1" applyBorder="1" applyAlignment="1">
      <alignment horizontal="left" vertical="center"/>
    </xf>
    <xf numFmtId="175" fontId="18" fillId="0" borderId="85" xfId="0" applyNumberFormat="1" applyFont="1" applyBorder="1" applyAlignment="1">
      <alignment horizontal="left" vertical="center"/>
    </xf>
    <xf numFmtId="0" fontId="0" fillId="0" borderId="83" xfId="0" applyBorder="1"/>
    <xf numFmtId="0" fontId="0" fillId="0" borderId="84" xfId="0" applyBorder="1"/>
    <xf numFmtId="230" fontId="18" fillId="0" borderId="85" xfId="0" applyNumberFormat="1" applyFont="1" applyBorder="1" applyAlignment="1">
      <alignment horizontal="left" vertical="center"/>
    </xf>
    <xf numFmtId="230" fontId="0" fillId="0" borderId="83" xfId="0" applyNumberFormat="1" applyBorder="1" applyAlignment="1">
      <alignment horizontal="left" vertical="center"/>
    </xf>
    <xf numFmtId="230" fontId="0" fillId="0" borderId="84" xfId="0" applyNumberFormat="1" applyBorder="1" applyAlignment="1">
      <alignment horizontal="left" vertical="center"/>
    </xf>
    <xf numFmtId="0" fontId="13" fillId="0" borderId="21" xfId="0" applyFont="1" applyBorder="1" applyAlignment="1">
      <alignment horizontal="left" vertical="center" wrapText="1"/>
    </xf>
    <xf numFmtId="0" fontId="14" fillId="0" borderId="0" xfId="0" applyFont="1" applyAlignment="1">
      <alignment horizontal="left" vertical="center"/>
    </xf>
    <xf numFmtId="0" fontId="14" fillId="0" borderId="36" xfId="0" applyFont="1" applyBorder="1" applyAlignment="1">
      <alignment horizontal="left" vertical="center"/>
    </xf>
    <xf numFmtId="196" fontId="18" fillId="0" borderId="83" xfId="0" applyNumberFormat="1" applyFont="1" applyBorder="1" applyAlignment="1">
      <alignment horizontal="left" vertical="center"/>
    </xf>
    <xf numFmtId="196" fontId="0" fillId="0" borderId="83" xfId="0" applyNumberFormat="1" applyBorder="1" applyAlignment="1">
      <alignment horizontal="left" vertical="center"/>
    </xf>
    <xf numFmtId="196" fontId="0" fillId="0" borderId="84" xfId="0" applyNumberFormat="1" applyBorder="1" applyAlignment="1">
      <alignment horizontal="left" vertical="center"/>
    </xf>
    <xf numFmtId="179" fontId="18" fillId="0" borderId="85" xfId="0" applyNumberFormat="1" applyFont="1" applyBorder="1" applyAlignment="1">
      <alignment horizontal="left" vertical="center"/>
    </xf>
    <xf numFmtId="0" fontId="37" fillId="0" borderId="37" xfId="0" applyFont="1" applyBorder="1" applyAlignment="1">
      <alignment vertical="center" wrapText="1"/>
    </xf>
    <xf numFmtId="0" fontId="0" fillId="0" borderId="13" xfId="0" applyBorder="1" applyAlignment="1">
      <alignment vertical="center"/>
    </xf>
    <xf numFmtId="0" fontId="0" fillId="0" borderId="34" xfId="0" applyBorder="1" applyAlignment="1">
      <alignment vertical="center"/>
    </xf>
    <xf numFmtId="0" fontId="0" fillId="0" borderId="48" xfId="0" applyBorder="1" applyAlignment="1">
      <alignment vertical="center"/>
    </xf>
    <xf numFmtId="0" fontId="0" fillId="0" borderId="43" xfId="0" applyBorder="1" applyAlignment="1">
      <alignment vertical="center"/>
    </xf>
    <xf numFmtId="0" fontId="37" fillId="0" borderId="45" xfId="0" applyFont="1" applyBorder="1" applyAlignment="1">
      <alignment horizontal="left" vertical="center" wrapText="1"/>
    </xf>
    <xf numFmtId="0" fontId="37" fillId="0" borderId="48" xfId="0" applyFont="1" applyBorder="1" applyAlignment="1">
      <alignment horizontal="left" vertical="center" wrapText="1"/>
    </xf>
    <xf numFmtId="0" fontId="37" fillId="0" borderId="43" xfId="0" applyFont="1" applyBorder="1" applyAlignment="1">
      <alignment horizontal="left" vertical="center" wrapText="1"/>
    </xf>
    <xf numFmtId="0" fontId="50" fillId="0" borderId="111" xfId="0" applyFont="1" applyBorder="1" applyAlignment="1" applyProtection="1">
      <alignment horizontal="center" vertical="center"/>
      <protection locked="0"/>
    </xf>
    <xf numFmtId="0" fontId="50" fillId="0" borderId="112" xfId="0" applyFont="1" applyBorder="1" applyAlignment="1" applyProtection="1">
      <alignment horizontal="center" vertical="center"/>
      <protection locked="0"/>
    </xf>
    <xf numFmtId="192" fontId="18" fillId="0" borderId="85" xfId="0" applyNumberFormat="1" applyFont="1" applyBorder="1" applyAlignment="1">
      <alignment horizontal="left" vertical="center"/>
    </xf>
    <xf numFmtId="191" fontId="18" fillId="0" borderId="85" xfId="0" applyNumberFormat="1" applyFont="1" applyBorder="1" applyAlignment="1">
      <alignment horizontal="left" vertical="center"/>
    </xf>
    <xf numFmtId="188" fontId="18" fillId="0" borderId="92" xfId="0" applyNumberFormat="1" applyFont="1" applyBorder="1" applyAlignment="1">
      <alignment horizontal="left" vertical="center"/>
    </xf>
    <xf numFmtId="0" fontId="0" fillId="0" borderId="13" xfId="0" applyBorder="1" applyAlignment="1">
      <alignment horizontal="left" vertical="center"/>
    </xf>
    <xf numFmtId="0" fontId="0" fillId="0" borderId="34" xfId="0" applyBorder="1" applyAlignment="1">
      <alignment horizontal="left" vertical="center"/>
    </xf>
    <xf numFmtId="186" fontId="18" fillId="0" borderId="85" xfId="0" applyNumberFormat="1" applyFont="1" applyBorder="1" applyAlignment="1">
      <alignment horizontal="left" vertical="center"/>
    </xf>
    <xf numFmtId="0" fontId="33" fillId="0" borderId="82" xfId="0" applyFont="1" applyBorder="1" applyAlignment="1">
      <alignment vertical="center"/>
    </xf>
    <xf numFmtId="187" fontId="18" fillId="0" borderId="85" xfId="0" applyNumberFormat="1" applyFont="1" applyBorder="1" applyAlignment="1">
      <alignment horizontal="left" vertical="center"/>
    </xf>
    <xf numFmtId="212" fontId="18" fillId="0" borderId="85" xfId="0" applyNumberFormat="1" applyFont="1" applyBorder="1" applyAlignment="1">
      <alignment horizontal="left" vertical="center"/>
    </xf>
    <xf numFmtId="212" fontId="0" fillId="0" borderId="83" xfId="0" applyNumberFormat="1" applyBorder="1" applyAlignment="1">
      <alignment horizontal="left" vertical="center"/>
    </xf>
    <xf numFmtId="212" fontId="0" fillId="0" borderId="84" xfId="0" applyNumberFormat="1" applyBorder="1" applyAlignment="1">
      <alignment horizontal="left" vertical="center"/>
    </xf>
    <xf numFmtId="185" fontId="18" fillId="0" borderId="85" xfId="0" applyNumberFormat="1" applyFont="1" applyBorder="1" applyAlignment="1">
      <alignment horizontal="left" vertical="center"/>
    </xf>
    <xf numFmtId="183" fontId="18" fillId="0" borderId="85" xfId="0" applyNumberFormat="1" applyFont="1" applyBorder="1" applyAlignment="1">
      <alignment horizontal="left" vertical="center"/>
    </xf>
    <xf numFmtId="217" fontId="18" fillId="0" borderId="85" xfId="0" applyNumberFormat="1" applyFont="1" applyBorder="1" applyAlignment="1">
      <alignment horizontal="left" vertical="center"/>
    </xf>
    <xf numFmtId="217" fontId="0" fillId="0" borderId="83" xfId="0" applyNumberFormat="1" applyBorder="1" applyAlignment="1">
      <alignment horizontal="left" vertical="center"/>
    </xf>
    <xf numFmtId="217" fontId="0" fillId="0" borderId="84" xfId="0" applyNumberFormat="1" applyBorder="1" applyAlignment="1">
      <alignment horizontal="left" vertical="center"/>
    </xf>
    <xf numFmtId="225" fontId="18" fillId="0" borderId="85" xfId="0" applyNumberFormat="1" applyFont="1" applyBorder="1" applyAlignment="1">
      <alignment horizontal="left" vertical="center"/>
    </xf>
    <xf numFmtId="225" fontId="0" fillId="0" borderId="83" xfId="0" applyNumberFormat="1" applyBorder="1" applyAlignment="1">
      <alignment horizontal="left" vertical="center"/>
    </xf>
    <xf numFmtId="225" fontId="0" fillId="0" borderId="84" xfId="0" applyNumberFormat="1" applyBorder="1" applyAlignment="1">
      <alignment horizontal="left" vertical="center"/>
    </xf>
    <xf numFmtId="194" fontId="18" fillId="0" borderId="83" xfId="0" applyNumberFormat="1" applyFont="1" applyBorder="1" applyAlignment="1">
      <alignment horizontal="left" vertical="center"/>
    </xf>
    <xf numFmtId="194" fontId="0" fillId="0" borderId="83" xfId="0" applyNumberFormat="1" applyBorder="1" applyAlignment="1">
      <alignment horizontal="left" vertical="center"/>
    </xf>
    <xf numFmtId="194" fontId="0" fillId="0" borderId="84" xfId="0" applyNumberFormat="1" applyBorder="1" applyAlignment="1">
      <alignment horizontal="left" vertical="center"/>
    </xf>
    <xf numFmtId="181" fontId="18" fillId="0" borderId="85" xfId="0" applyNumberFormat="1" applyFont="1" applyBorder="1" applyAlignment="1">
      <alignment horizontal="left" vertical="center"/>
    </xf>
    <xf numFmtId="209" fontId="18" fillId="0" borderId="85" xfId="0" applyNumberFormat="1" applyFont="1" applyBorder="1" applyAlignment="1">
      <alignment horizontal="left" vertical="center"/>
    </xf>
    <xf numFmtId="209" fontId="0" fillId="0" borderId="83" xfId="0" applyNumberFormat="1" applyBorder="1" applyAlignment="1">
      <alignment horizontal="left" vertical="center"/>
    </xf>
    <xf numFmtId="209" fontId="0" fillId="0" borderId="84" xfId="0" applyNumberFormat="1" applyBorder="1" applyAlignment="1">
      <alignment horizontal="left" vertical="center"/>
    </xf>
    <xf numFmtId="167" fontId="18" fillId="0" borderId="85" xfId="0" applyNumberFormat="1" applyFont="1" applyBorder="1" applyAlignment="1">
      <alignment horizontal="left" vertical="center"/>
    </xf>
    <xf numFmtId="180" fontId="18" fillId="0" borderId="85" xfId="0" applyNumberFormat="1" applyFont="1" applyBorder="1" applyAlignment="1">
      <alignment horizontal="left" vertical="center"/>
    </xf>
    <xf numFmtId="182" fontId="18" fillId="0" borderId="85" xfId="0" applyNumberFormat="1" applyFont="1" applyBorder="1" applyAlignment="1">
      <alignment horizontal="left" vertical="center"/>
    </xf>
    <xf numFmtId="0" fontId="17" fillId="0" borderId="81" xfId="0" applyFont="1" applyBorder="1" applyAlignment="1">
      <alignment horizontal="center" vertical="center"/>
    </xf>
    <xf numFmtId="0" fontId="17" fillId="0" borderId="82" xfId="0" applyFont="1" applyBorder="1" applyAlignment="1">
      <alignment horizontal="center" vertical="center"/>
    </xf>
    <xf numFmtId="165" fontId="18" fillId="0" borderId="85" xfId="0" applyNumberFormat="1" applyFont="1" applyBorder="1" applyAlignment="1">
      <alignment horizontal="left" vertical="center"/>
    </xf>
    <xf numFmtId="166" fontId="18" fillId="0" borderId="85" xfId="0" applyNumberFormat="1" applyFont="1" applyBorder="1" applyAlignment="1">
      <alignment horizontal="left" vertical="center"/>
    </xf>
    <xf numFmtId="0" fontId="14" fillId="0" borderId="55" xfId="0" applyFont="1" applyBorder="1" applyAlignment="1">
      <alignment horizontal="left"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17" fillId="0" borderId="109" xfId="0" applyFont="1" applyBorder="1" applyAlignment="1">
      <alignment horizontal="center" vertical="center"/>
    </xf>
    <xf numFmtId="0" fontId="17" fillId="0" borderId="87" xfId="0" applyFont="1" applyBorder="1" applyAlignment="1">
      <alignment horizontal="center" vertical="center"/>
    </xf>
    <xf numFmtId="0" fontId="17" fillId="0" borderId="88"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50" fillId="0" borderId="22" xfId="0" applyFont="1" applyBorder="1" applyAlignment="1" applyProtection="1">
      <alignment horizontal="center" vertical="center"/>
      <protection locked="0"/>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50" fillId="0" borderId="48" xfId="0" applyFont="1" applyBorder="1" applyAlignment="1" applyProtection="1">
      <alignment horizontal="center" vertical="center"/>
      <protection locked="0"/>
    </xf>
    <xf numFmtId="0" fontId="50" fillId="0" borderId="42" xfId="0" applyFont="1" applyBorder="1" applyAlignment="1" applyProtection="1">
      <alignment horizontal="center" vertical="center"/>
      <protection locked="0"/>
    </xf>
    <xf numFmtId="0" fontId="37" fillId="0" borderId="58" xfId="0" applyFont="1" applyBorder="1" applyAlignment="1" applyProtection="1">
      <alignment horizontal="left" vertical="center"/>
      <protection locked="0"/>
    </xf>
    <xf numFmtId="0" fontId="37" fillId="0" borderId="60" xfId="0" applyFont="1" applyBorder="1" applyAlignment="1" applyProtection="1">
      <alignment horizontal="left" vertical="center"/>
      <protection locked="0"/>
    </xf>
    <xf numFmtId="168" fontId="18" fillId="0" borderId="85" xfId="0" applyNumberFormat="1" applyFont="1" applyBorder="1" applyAlignment="1">
      <alignment horizontal="left" vertical="center"/>
    </xf>
    <xf numFmtId="0" fontId="0" fillId="0" borderId="96" xfId="0" applyBorder="1" applyAlignment="1">
      <alignment vertical="center"/>
    </xf>
    <xf numFmtId="0" fontId="0" fillId="0" borderId="97" xfId="0" applyBorder="1"/>
    <xf numFmtId="203" fontId="18" fillId="0" borderId="85" xfId="0" applyNumberFormat="1" applyFont="1" applyBorder="1" applyAlignment="1">
      <alignment horizontal="left" vertical="center"/>
    </xf>
    <xf numFmtId="218" fontId="18" fillId="0" borderId="93" xfId="0" applyNumberFormat="1" applyFont="1" applyBorder="1" applyAlignment="1">
      <alignment horizontal="left" vertical="center"/>
    </xf>
    <xf numFmtId="218" fontId="0" fillId="0" borderId="94" xfId="0" applyNumberFormat="1" applyBorder="1" applyAlignment="1">
      <alignment horizontal="left" vertical="center"/>
    </xf>
    <xf numFmtId="218" fontId="0" fillId="0" borderId="95" xfId="0" applyNumberFormat="1" applyBorder="1" applyAlignment="1">
      <alignment horizontal="left" vertical="center"/>
    </xf>
    <xf numFmtId="0" fontId="0" fillId="0" borderId="23" xfId="0" applyBorder="1" applyAlignment="1">
      <alignment vertical="center"/>
    </xf>
    <xf numFmtId="204" fontId="18" fillId="0" borderId="85" xfId="0" applyNumberFormat="1" applyFont="1" applyBorder="1" applyAlignment="1">
      <alignment horizontal="left" vertical="center"/>
    </xf>
    <xf numFmtId="0" fontId="0" fillId="25" borderId="45" xfId="0" applyFill="1" applyBorder="1" applyAlignment="1">
      <alignment horizontal="center" vertical="center"/>
    </xf>
    <xf numFmtId="0" fontId="0" fillId="25" borderId="48" xfId="0" applyFill="1" applyBorder="1" applyAlignment="1">
      <alignment horizontal="center" vertical="center"/>
    </xf>
    <xf numFmtId="210" fontId="18" fillId="0" borderId="85" xfId="0" applyNumberFormat="1" applyFont="1" applyBorder="1" applyAlignment="1">
      <alignment horizontal="left" vertical="center"/>
    </xf>
    <xf numFmtId="210" fontId="0" fillId="0" borderId="83" xfId="0" applyNumberFormat="1" applyBorder="1" applyAlignment="1">
      <alignment horizontal="left" vertical="center"/>
    </xf>
    <xf numFmtId="210" fontId="0" fillId="0" borderId="84" xfId="0" applyNumberFormat="1" applyBorder="1" applyAlignment="1">
      <alignment horizontal="left" vertical="center"/>
    </xf>
    <xf numFmtId="211" fontId="18" fillId="0" borderId="85" xfId="0" applyNumberFormat="1" applyFont="1" applyBorder="1" applyAlignment="1">
      <alignment horizontal="left" vertical="center"/>
    </xf>
    <xf numFmtId="211" fontId="0" fillId="0" borderId="83" xfId="0" applyNumberFormat="1" applyBorder="1" applyAlignment="1">
      <alignment horizontal="left" vertical="center"/>
    </xf>
    <xf numFmtId="211" fontId="0" fillId="0" borderId="84" xfId="0" applyNumberFormat="1" applyBorder="1" applyAlignment="1">
      <alignment horizontal="left" vertical="center"/>
    </xf>
    <xf numFmtId="171" fontId="18" fillId="0" borderId="85" xfId="0" applyNumberFormat="1" applyFont="1" applyBorder="1" applyAlignment="1">
      <alignment horizontal="left" vertical="center"/>
    </xf>
    <xf numFmtId="220" fontId="18" fillId="0" borderId="85" xfId="0" applyNumberFormat="1" applyFont="1" applyBorder="1" applyAlignment="1">
      <alignment horizontal="left" vertical="center"/>
    </xf>
    <xf numFmtId="220" fontId="0" fillId="0" borderId="83" xfId="0" applyNumberFormat="1" applyBorder="1" applyAlignment="1">
      <alignment horizontal="left" vertical="center"/>
    </xf>
    <xf numFmtId="220" fontId="0" fillId="0" borderId="84" xfId="0" applyNumberFormat="1" applyBorder="1" applyAlignment="1">
      <alignment horizontal="left" vertical="center"/>
    </xf>
    <xf numFmtId="0" fontId="37" fillId="0" borderId="23" xfId="0" applyFont="1" applyBorder="1" applyAlignment="1">
      <alignment horizontal="left" vertical="center" wrapText="1"/>
    </xf>
    <xf numFmtId="0" fontId="7" fillId="0" borderId="45" xfId="0" applyFont="1" applyBorder="1" applyAlignment="1">
      <alignment horizontal="center" vertical="center"/>
    </xf>
    <xf numFmtId="0" fontId="7" fillId="0" borderId="48" xfId="0" applyFont="1" applyBorder="1" applyAlignment="1">
      <alignment horizontal="center" vertical="center"/>
    </xf>
    <xf numFmtId="0" fontId="7" fillId="0" borderId="43" xfId="0" applyFont="1" applyBorder="1" applyAlignment="1">
      <alignment horizontal="center" vertical="center"/>
    </xf>
    <xf numFmtId="0" fontId="18" fillId="0" borderId="45" xfId="0" applyFont="1" applyBorder="1" applyAlignment="1">
      <alignment horizontal="center" vertical="center"/>
    </xf>
    <xf numFmtId="0" fontId="18" fillId="0" borderId="48" xfId="0" applyFont="1" applyBorder="1" applyAlignment="1">
      <alignment horizontal="center" vertical="center"/>
    </xf>
    <xf numFmtId="0" fontId="18" fillId="0" borderId="43" xfId="0" applyFont="1" applyBorder="1" applyAlignment="1">
      <alignment horizontal="center" vertical="center"/>
    </xf>
    <xf numFmtId="0" fontId="38" fillId="26" borderId="45" xfId="0" applyFont="1" applyFill="1" applyBorder="1" applyAlignment="1">
      <alignment vertical="center"/>
    </xf>
    <xf numFmtId="0" fontId="38" fillId="26" borderId="43" xfId="0" applyFont="1" applyFill="1" applyBorder="1" applyAlignment="1">
      <alignment vertical="center"/>
    </xf>
    <xf numFmtId="0" fontId="17" fillId="0" borderId="45" xfId="0" applyFont="1" applyBorder="1" applyAlignment="1">
      <alignment horizontal="center" vertical="center"/>
    </xf>
    <xf numFmtId="0" fontId="17" fillId="0" borderId="48" xfId="0" applyFont="1" applyBorder="1" applyAlignment="1">
      <alignment horizontal="center" vertical="center"/>
    </xf>
    <xf numFmtId="0" fontId="17" fillId="0" borderId="43" xfId="0" applyFont="1" applyBorder="1" applyAlignment="1">
      <alignment horizontal="center" vertical="center"/>
    </xf>
    <xf numFmtId="0" fontId="13" fillId="0" borderId="19" xfId="0" applyFont="1" applyBorder="1" applyAlignment="1">
      <alignment horizontal="left" vertical="center" wrapText="1"/>
    </xf>
    <xf numFmtId="0" fontId="17" fillId="0" borderId="37" xfId="0" applyFont="1" applyBorder="1" applyAlignment="1">
      <alignment horizontal="center" vertical="center"/>
    </xf>
    <xf numFmtId="0" fontId="17" fillId="0" borderId="13" xfId="0" applyFont="1" applyBorder="1" applyAlignment="1">
      <alignment horizontal="center" vertical="center"/>
    </xf>
    <xf numFmtId="0" fontId="17" fillId="0" borderId="34" xfId="0" applyFont="1" applyBorder="1" applyAlignment="1">
      <alignment horizontal="center" vertical="center"/>
    </xf>
    <xf numFmtId="0" fontId="13" fillId="0" borderId="13" xfId="0" applyFont="1" applyBorder="1" applyAlignment="1">
      <alignment horizontal="left" vertical="center" wrapText="1"/>
    </xf>
    <xf numFmtId="0" fontId="17" fillId="0" borderId="23" xfId="0" applyFont="1" applyBorder="1" applyAlignment="1">
      <alignment horizontal="center" vertical="center"/>
    </xf>
    <xf numFmtId="0" fontId="17" fillId="0" borderId="19" xfId="0" applyFont="1" applyBorder="1" applyAlignment="1">
      <alignment horizontal="center" vertical="center"/>
    </xf>
    <xf numFmtId="0" fontId="17" fillId="0" borderId="30" xfId="0" applyFont="1" applyBorder="1" applyAlignment="1">
      <alignment horizontal="center" vertical="center"/>
    </xf>
    <xf numFmtId="1" fontId="18" fillId="0" borderId="23"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30" xfId="0" applyNumberFormat="1" applyFont="1" applyBorder="1" applyAlignment="1">
      <alignment horizontal="center" vertical="center"/>
    </xf>
    <xf numFmtId="0" fontId="38" fillId="26" borderId="37" xfId="0" applyFont="1" applyFill="1" applyBorder="1" applyAlignment="1">
      <alignment vertical="center"/>
    </xf>
    <xf numFmtId="0" fontId="37" fillId="0" borderId="37" xfId="0" applyFont="1" applyBorder="1" applyAlignment="1">
      <alignment horizontal="left" vertical="center" wrapText="1"/>
    </xf>
    <xf numFmtId="0" fontId="37" fillId="0" borderId="13" xfId="0" applyFont="1" applyBorder="1" applyAlignment="1">
      <alignment horizontal="left" vertical="center" wrapText="1"/>
    </xf>
    <xf numFmtId="0" fontId="37" fillId="0" borderId="34" xfId="0" applyFont="1" applyBorder="1" applyAlignment="1">
      <alignment horizontal="left" vertical="center" wrapText="1"/>
    </xf>
    <xf numFmtId="0" fontId="7" fillId="0" borderId="37" xfId="0" applyFont="1" applyBorder="1" applyAlignment="1">
      <alignment horizontal="center" vertical="center"/>
    </xf>
    <xf numFmtId="0" fontId="7" fillId="0" borderId="13" xfId="0" applyFont="1" applyBorder="1" applyAlignment="1">
      <alignment horizontal="center" vertical="center"/>
    </xf>
    <xf numFmtId="0" fontId="7" fillId="0" borderId="34" xfId="0" applyFont="1" applyBorder="1" applyAlignment="1">
      <alignment horizontal="center" vertical="center"/>
    </xf>
    <xf numFmtId="0" fontId="18" fillId="0" borderId="37" xfId="0" applyFont="1" applyBorder="1" applyAlignment="1">
      <alignment horizontal="center" vertical="center"/>
    </xf>
    <xf numFmtId="0" fontId="18" fillId="0" borderId="13" xfId="0" applyFont="1" applyBorder="1" applyAlignment="1">
      <alignment horizontal="center" vertical="center"/>
    </xf>
    <xf numFmtId="0" fontId="37" fillId="0" borderId="44" xfId="0" applyFont="1" applyBorder="1" applyAlignment="1">
      <alignment horizontal="left" vertical="center" wrapText="1"/>
    </xf>
    <xf numFmtId="0" fontId="37" fillId="0" borderId="22" xfId="0" applyFont="1" applyBorder="1" applyAlignment="1">
      <alignment horizontal="left" vertical="center" wrapText="1"/>
    </xf>
    <xf numFmtId="0" fontId="37" fillId="0" borderId="55" xfId="0" applyFont="1" applyBorder="1" applyAlignment="1">
      <alignment horizontal="left" vertical="center" wrapText="1"/>
    </xf>
    <xf numFmtId="0" fontId="17" fillId="0" borderId="44" xfId="0" applyFont="1" applyBorder="1" applyAlignment="1">
      <alignment horizontal="center" vertical="center"/>
    </xf>
    <xf numFmtId="0" fontId="17" fillId="0" borderId="22" xfId="0" applyFont="1" applyBorder="1" applyAlignment="1">
      <alignment horizontal="center" vertical="center"/>
    </xf>
    <xf numFmtId="0" fontId="17" fillId="0" borderId="55" xfId="0" applyFont="1" applyBorder="1" applyAlignment="1">
      <alignment horizontal="center" vertical="center"/>
    </xf>
    <xf numFmtId="0" fontId="7" fillId="0" borderId="44" xfId="0" applyFont="1" applyBorder="1" applyAlignment="1">
      <alignment horizontal="center" vertical="center"/>
    </xf>
    <xf numFmtId="0" fontId="7" fillId="0" borderId="22" xfId="0" applyFont="1" applyBorder="1" applyAlignment="1">
      <alignment horizontal="center" vertical="center"/>
    </xf>
    <xf numFmtId="0" fontId="7" fillId="0" borderId="55" xfId="0" applyFont="1" applyBorder="1" applyAlignment="1">
      <alignment horizontal="center" vertical="center"/>
    </xf>
    <xf numFmtId="0" fontId="18" fillId="0" borderId="44" xfId="0" applyFont="1" applyBorder="1" applyAlignment="1">
      <alignment horizontal="center" vertical="center"/>
    </xf>
    <xf numFmtId="0" fontId="18" fillId="0" borderId="22" xfId="0" applyFont="1" applyBorder="1" applyAlignment="1">
      <alignment horizontal="center" vertical="center"/>
    </xf>
    <xf numFmtId="0" fontId="38" fillId="26" borderId="44" xfId="0" applyFont="1" applyFill="1" applyBorder="1" applyAlignment="1">
      <alignment vertical="center"/>
    </xf>
    <xf numFmtId="0" fontId="14" fillId="26" borderId="25" xfId="0" applyFont="1" applyFill="1" applyBorder="1" applyAlignment="1">
      <alignment vertical="center"/>
    </xf>
    <xf numFmtId="0" fontId="0" fillId="0" borderId="25" xfId="0" applyBorder="1" applyAlignment="1">
      <alignment vertical="center"/>
    </xf>
    <xf numFmtId="0" fontId="6" fillId="33" borderId="52" xfId="0" applyFont="1" applyFill="1" applyBorder="1" applyAlignment="1">
      <alignment horizontal="center" vertical="center" wrapText="1"/>
    </xf>
    <xf numFmtId="0" fontId="6" fillId="33" borderId="51" xfId="0" applyFont="1" applyFill="1" applyBorder="1" applyAlignment="1">
      <alignment horizontal="center" vertical="center" wrapText="1"/>
    </xf>
    <xf numFmtId="0" fontId="0" fillId="33" borderId="51" xfId="0" applyFill="1" applyBorder="1" applyAlignment="1">
      <alignment vertical="center"/>
    </xf>
    <xf numFmtId="0" fontId="0" fillId="33" borderId="54" xfId="0" applyFill="1" applyBorder="1" applyAlignment="1">
      <alignment vertical="center"/>
    </xf>
    <xf numFmtId="0" fontId="27" fillId="0" borderId="23" xfId="0" applyFont="1" applyBorder="1" applyAlignment="1">
      <alignment horizontal="center" vertical="center" wrapText="1"/>
    </xf>
    <xf numFmtId="0" fontId="28" fillId="0" borderId="19" xfId="0" applyFont="1" applyBorder="1" applyAlignment="1">
      <alignment horizontal="center" vertical="center"/>
    </xf>
    <xf numFmtId="0" fontId="28" fillId="0" borderId="30" xfId="0" applyFont="1" applyBorder="1" applyAlignment="1">
      <alignment horizontal="center" vertical="center"/>
    </xf>
    <xf numFmtId="0" fontId="17" fillId="0" borderId="23"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30" xfId="0" applyFont="1" applyBorder="1" applyAlignment="1">
      <alignment horizontal="center" vertical="center" textRotation="90" wrapText="1"/>
    </xf>
    <xf numFmtId="0" fontId="7" fillId="0" borderId="23"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30" xfId="0" applyFont="1" applyBorder="1" applyAlignment="1">
      <alignment horizontal="center" vertical="center" textRotation="90" wrapText="1"/>
    </xf>
    <xf numFmtId="0" fontId="18" fillId="0" borderId="23" xfId="0" applyFont="1" applyBorder="1" applyAlignment="1">
      <alignment horizontal="center" vertical="center" textRotation="90" wrapText="1"/>
    </xf>
    <xf numFmtId="0" fontId="20" fillId="0" borderId="19" xfId="0" applyFont="1" applyBorder="1" applyAlignment="1">
      <alignment vertical="center" wrapText="1"/>
    </xf>
    <xf numFmtId="0" fontId="25" fillId="0" borderId="23" xfId="0" applyFont="1" applyBorder="1" applyAlignment="1">
      <alignment horizontal="center" vertical="center" textRotation="90" wrapText="1"/>
    </xf>
    <xf numFmtId="0" fontId="25" fillId="0" borderId="30" xfId="0" applyFont="1" applyBorder="1" applyAlignment="1">
      <alignment horizontal="center" vertical="center" textRotation="90" wrapText="1"/>
    </xf>
    <xf numFmtId="0" fontId="32" fillId="0" borderId="23" xfId="0" applyFont="1" applyBorder="1" applyAlignment="1">
      <alignment vertical="center"/>
    </xf>
    <xf numFmtId="0" fontId="32" fillId="0" borderId="19" xfId="0" applyFont="1" applyBorder="1" applyAlignment="1">
      <alignment vertical="center"/>
    </xf>
    <xf numFmtId="0" fontId="32" fillId="0" borderId="30" xfId="0" applyFont="1" applyBorder="1" applyAlignment="1">
      <alignment vertical="center"/>
    </xf>
    <xf numFmtId="0" fontId="7" fillId="0" borderId="23" xfId="0" applyFont="1" applyBorder="1" applyAlignment="1">
      <alignment horizontal="center" vertical="center"/>
    </xf>
    <xf numFmtId="0" fontId="7" fillId="0" borderId="19" xfId="0" applyFont="1" applyBorder="1" applyAlignment="1">
      <alignment horizontal="center" vertical="center"/>
    </xf>
    <xf numFmtId="0" fontId="7" fillId="0" borderId="30" xfId="0" applyFont="1" applyBorder="1" applyAlignment="1">
      <alignment horizontal="center" vertical="center"/>
    </xf>
    <xf numFmtId="0" fontId="0" fillId="26" borderId="0" xfId="0" applyFill="1" applyAlignment="1">
      <alignment vertical="center"/>
    </xf>
    <xf numFmtId="0" fontId="37" fillId="33" borderId="61" xfId="0" applyFont="1" applyFill="1" applyBorder="1" applyAlignment="1">
      <alignment horizontal="center" vertical="center"/>
    </xf>
    <xf numFmtId="0" fontId="0" fillId="33" borderId="71" xfId="0" applyFill="1" applyBorder="1" applyAlignment="1">
      <alignment horizontal="center" vertical="center"/>
    </xf>
    <xf numFmtId="0" fontId="37" fillId="26" borderId="0" xfId="0" applyFont="1" applyFill="1" applyAlignment="1">
      <alignment horizontal="center" vertical="center"/>
    </xf>
    <xf numFmtId="0" fontId="51" fillId="26" borderId="0" xfId="0" applyFont="1" applyFill="1" applyAlignment="1">
      <alignment vertical="center"/>
    </xf>
    <xf numFmtId="0" fontId="2" fillId="34" borderId="13" xfId="51" applyFill="1" applyBorder="1" applyAlignment="1">
      <alignment vertical="top" wrapText="1"/>
    </xf>
    <xf numFmtId="0" fontId="2" fillId="34" borderId="13" xfId="51" applyFill="1" applyBorder="1"/>
    <xf numFmtId="0" fontId="81" fillId="33" borderId="64" xfId="51" applyFont="1" applyFill="1" applyBorder="1" applyAlignment="1">
      <alignment horizontal="center" vertical="center"/>
    </xf>
    <xf numFmtId="0" fontId="81" fillId="33" borderId="48" xfId="51" applyFont="1" applyFill="1" applyBorder="1" applyAlignment="1">
      <alignment horizontal="center" vertical="center"/>
    </xf>
    <xf numFmtId="0" fontId="81" fillId="33" borderId="75" xfId="51" applyFont="1" applyFill="1" applyBorder="1" applyAlignment="1">
      <alignment horizontal="center" vertical="center"/>
    </xf>
    <xf numFmtId="0" fontId="2" fillId="34" borderId="0" xfId="51" applyFill="1" applyAlignment="1">
      <alignment horizontal="left"/>
    </xf>
    <xf numFmtId="0" fontId="2" fillId="34" borderId="0" xfId="51" applyFill="1" applyAlignment="1">
      <alignment wrapText="1"/>
    </xf>
    <xf numFmtId="0" fontId="2" fillId="34" borderId="0" xfId="51" applyFill="1"/>
    <xf numFmtId="0" fontId="84" fillId="34" borderId="0" xfId="51" applyFont="1" applyFill="1" applyAlignment="1">
      <alignment horizontal="left" vertical="center" wrapText="1"/>
    </xf>
    <xf numFmtId="0" fontId="84" fillId="34" borderId="0" xfId="51" applyFont="1" applyFill="1" applyAlignment="1">
      <alignment horizontal="left" vertical="top" wrapText="1"/>
    </xf>
    <xf numFmtId="0" fontId="2" fillId="34" borderId="0" xfId="51" applyFill="1" applyAlignment="1">
      <alignment vertical="top" wrapText="1"/>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55F9AE8E-6900-4507-A212-20B4B9AA2E6C}"/>
    <cellStyle name="Normal 3 3" xfId="53" xr:uid="{00000000-0005-0000-0000-00002A000000}"/>
    <cellStyle name="Normal 4" xfId="48" xr:uid="{00000000-0005-0000-0000-00002B000000}"/>
    <cellStyle name="Normal 4 2" xfId="51" xr:uid="{00000000-0005-0000-0000-00002C000000}"/>
    <cellStyle name="Notitie" xfId="36" xr:uid="{00000000-0005-0000-0000-00002D000000}"/>
    <cellStyle name="Ongeldig" xfId="37" xr:uid="{00000000-0005-0000-0000-00002E000000}"/>
    <cellStyle name="Percent" xfId="38" builtinId="5"/>
    <cellStyle name="Percent 2" xfId="45" xr:uid="{00000000-0005-0000-0000-000030000000}"/>
    <cellStyle name="Percent 2 2" xfId="50" xr:uid="{00000000-0005-0000-0000-000031000000}"/>
    <cellStyle name="Percent 2 2 2" xfId="56" xr:uid="{00000000-0005-0000-0000-000032000000}"/>
    <cellStyle name="Percent 2 2 3" xfId="58" xr:uid="{AE9E3E72-0F7E-480C-80AC-EF66100D0DFB}"/>
    <cellStyle name="Percent 2 3" xfId="54" xr:uid="{00000000-0005-0000-0000-000033000000}"/>
    <cellStyle name="Titel" xfId="39" xr:uid="{00000000-0005-0000-0000-000034000000}"/>
    <cellStyle name="Totaal" xfId="40" xr:uid="{00000000-0005-0000-0000-000035000000}"/>
    <cellStyle name="Uitvoer" xfId="41" xr:uid="{00000000-0005-0000-0000-000036000000}"/>
    <cellStyle name="Verklarende tekst" xfId="42" xr:uid="{00000000-0005-0000-0000-000037000000}"/>
    <cellStyle name="Waarschuwingstekst" xfId="43" xr:uid="{00000000-0005-0000-0000-000038000000}"/>
  </cellStyles>
  <dxfs count="501">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border>
        <left/>
        <right/>
        <top/>
        <bottom/>
      </border>
    </dxf>
    <dxf>
      <fill>
        <patternFill patternType="solid">
          <bgColor indexed="9"/>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solid">
          <bgColor theme="0"/>
        </patternFill>
      </fill>
    </dxf>
    <dxf>
      <fill>
        <patternFill>
          <bgColor rgb="FF00CCFF"/>
        </patternFill>
      </fill>
    </dxf>
    <dxf>
      <fill>
        <patternFill>
          <bgColor rgb="FF00CCFF"/>
        </patternFill>
      </fill>
    </dxf>
    <dxf>
      <fill>
        <patternFill patternType="solid">
          <bgColor theme="0"/>
        </patternFill>
      </fill>
    </dxf>
    <dxf>
      <fill>
        <patternFill>
          <bgColor theme="0"/>
        </patternFill>
      </fill>
    </dxf>
    <dxf>
      <fill>
        <patternFill>
          <bgColor rgb="FF00CCFF"/>
        </patternFill>
      </fill>
    </dxf>
    <dxf>
      <fill>
        <patternFill patternType="solid">
          <bgColor theme="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ont>
        <condense val="0"/>
        <extend val="0"/>
        <color auto="1"/>
      </font>
      <fill>
        <patternFill>
          <bgColor indexed="14"/>
        </patternFill>
      </fill>
    </dxf>
    <dxf>
      <fill>
        <patternFill patternType="none">
          <bgColor indexed="65"/>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s>
  <tableStyles count="0" defaultTableStyle="TableStyleMedium2" defaultPivotStyle="PivotStyleLight16"/>
  <colors>
    <mruColors>
      <color rgb="FFFF99CC"/>
      <color rgb="FFCCCC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3838575</xdr:colOff>
      <xdr:row>2</xdr:row>
      <xdr:rowOff>447675</xdr:rowOff>
    </xdr:from>
    <xdr:to>
      <xdr:col>2</xdr:col>
      <xdr:colOff>7010400</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400675" y="1419225"/>
          <a:ext cx="31718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LPG</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66675</xdr:colOff>
      <xdr:row>2</xdr:row>
      <xdr:rowOff>114300</xdr:rowOff>
    </xdr:from>
    <xdr:to>
      <xdr:col>2</xdr:col>
      <xdr:colOff>2562225</xdr:colOff>
      <xdr:row>2</xdr:row>
      <xdr:rowOff>1990725</xdr:rowOff>
    </xdr:to>
    <xdr:pic>
      <xdr:nvPicPr>
        <xdr:cNvPr id="16517" name="Picture 11" descr="GA_logo">
          <a:extLst>
            <a:ext uri="{FF2B5EF4-FFF2-40B4-BE49-F238E27FC236}">
              <a16:creationId xmlns:a16="http://schemas.microsoft.com/office/drawing/2014/main" id="{00000000-0008-0000-0300-000085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1076325"/>
          <a:ext cx="249555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3790950</xdr:colOff>
      <xdr:row>2</xdr:row>
      <xdr:rowOff>438150</xdr:rowOff>
    </xdr:from>
    <xdr:to>
      <xdr:col>2</xdr:col>
      <xdr:colOff>7419975</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LPG</a:t>
          </a:r>
        </a:p>
      </xdr:txBody>
    </xdr:sp>
    <xdr:clientData/>
  </xdr:twoCellAnchor>
  <xdr:twoCellAnchor>
    <xdr:from>
      <xdr:col>2</xdr:col>
      <xdr:colOff>47625</xdr:colOff>
      <xdr:row>2</xdr:row>
      <xdr:rowOff>85725</xdr:rowOff>
    </xdr:from>
    <xdr:to>
      <xdr:col>2</xdr:col>
      <xdr:colOff>2562225</xdr:colOff>
      <xdr:row>2</xdr:row>
      <xdr:rowOff>1962150</xdr:rowOff>
    </xdr:to>
    <xdr:pic>
      <xdr:nvPicPr>
        <xdr:cNvPr id="1267" name="Picture 76" descr="GA_logo">
          <a:extLst>
            <a:ext uri="{FF2B5EF4-FFF2-40B4-BE49-F238E27FC236}">
              <a16:creationId xmlns:a16="http://schemas.microsoft.com/office/drawing/2014/main" id="{00000000-0008-0000-0500-0000F30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5925" y="1057275"/>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2543175</xdr:colOff>
      <xdr:row>2</xdr:row>
      <xdr:rowOff>1962150</xdr:rowOff>
    </xdr:to>
    <xdr:pic>
      <xdr:nvPicPr>
        <xdr:cNvPr id="31789" name="Picture 5" descr="GA_logo">
          <a:extLst>
            <a:ext uri="{FF2B5EF4-FFF2-40B4-BE49-F238E27FC236}">
              <a16:creationId xmlns:a16="http://schemas.microsoft.com/office/drawing/2014/main" id="{00000000-0008-0000-0600-00002D7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4860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12"/>
  <sheetViews>
    <sheetView tabSelected="1" zoomScale="50" zoomScaleNormal="50" zoomScaleSheetLayoutView="50" workbookViewId="0">
      <pane ySplit="3" topLeftCell="A4" activePane="bottomLeft" state="frozen"/>
      <selection pane="bottomLeft" activeCell="AA1" sqref="AA1"/>
    </sheetView>
  </sheetViews>
  <sheetFormatPr defaultColWidth="9.140625" defaultRowHeight="12.75" x14ac:dyDescent="0.2"/>
  <cols>
    <col min="1" max="1" width="9.7109375" customWidth="1"/>
    <col min="2" max="2" width="13.7109375" style="73" customWidth="1"/>
    <col min="3" max="3" width="123.42578125" style="2" customWidth="1"/>
    <col min="4" max="6" width="6.140625" customWidth="1"/>
    <col min="7" max="7" width="5.7109375" customWidth="1"/>
    <col min="8" max="24" width="6.140625" customWidth="1"/>
    <col min="25" max="25" width="2.42578125" style="27" hidden="1" customWidth="1"/>
    <col min="26" max="26" width="5.7109375" style="27" customWidth="1"/>
    <col min="27" max="51" width="9.140625" style="27"/>
  </cols>
  <sheetData>
    <row r="1" spans="1:51" ht="45" customHeight="1" thickBot="1" x14ac:dyDescent="0.25">
      <c r="A1" s="288" t="s">
        <v>61</v>
      </c>
      <c r="B1" s="289"/>
      <c r="C1" s="288"/>
      <c r="D1" s="290" t="s">
        <v>484</v>
      </c>
      <c r="E1" s="288"/>
      <c r="F1" s="288"/>
      <c r="G1" s="288"/>
      <c r="H1" s="288"/>
      <c r="I1" s="288"/>
      <c r="J1" s="288"/>
      <c r="K1" s="288"/>
      <c r="L1" s="288"/>
      <c r="M1" s="288"/>
      <c r="N1" s="288"/>
      <c r="O1" s="288"/>
      <c r="P1" s="288"/>
      <c r="Q1" s="288"/>
      <c r="R1" s="288"/>
      <c r="S1" s="288"/>
      <c r="T1" s="288"/>
      <c r="U1" s="288"/>
      <c r="V1" s="288"/>
      <c r="W1" s="288"/>
      <c r="X1" s="291" t="s">
        <v>485</v>
      </c>
    </row>
    <row r="2" spans="1:51" s="2" customFormat="1" ht="30.75" customHeight="1" thickBot="1" x14ac:dyDescent="0.25">
      <c r="A2" s="572" t="s">
        <v>1162</v>
      </c>
      <c r="B2" s="573"/>
      <c r="C2" s="573"/>
      <c r="D2" s="573"/>
      <c r="E2" s="573"/>
      <c r="F2" s="573"/>
      <c r="G2" s="573"/>
      <c r="H2" s="573"/>
      <c r="I2" s="573"/>
      <c r="J2" s="573"/>
      <c r="K2" s="573"/>
      <c r="L2" s="573"/>
      <c r="M2" s="573"/>
      <c r="N2" s="573"/>
      <c r="O2" s="573"/>
      <c r="P2" s="573"/>
      <c r="Q2" s="573"/>
      <c r="R2" s="573"/>
      <c r="S2" s="573"/>
      <c r="T2" s="573"/>
      <c r="U2" s="573"/>
      <c r="V2" s="573"/>
      <c r="W2" s="573"/>
      <c r="X2" s="574"/>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row>
    <row r="3" spans="1:51" ht="161.44999999999999" customHeight="1" thickBot="1" x14ac:dyDescent="0.25">
      <c r="A3" s="341" t="s">
        <v>429</v>
      </c>
      <c r="B3" s="47" t="s">
        <v>144</v>
      </c>
      <c r="C3" s="48" t="s">
        <v>62</v>
      </c>
      <c r="D3" s="3" t="s">
        <v>59</v>
      </c>
      <c r="E3" s="342" t="s">
        <v>63</v>
      </c>
      <c r="F3" s="5" t="s">
        <v>60</v>
      </c>
      <c r="G3" s="342" t="s">
        <v>63</v>
      </c>
      <c r="H3" s="5" t="s">
        <v>451</v>
      </c>
      <c r="I3" s="342" t="s">
        <v>63</v>
      </c>
      <c r="J3" s="5" t="s">
        <v>215</v>
      </c>
      <c r="K3" s="342" t="s">
        <v>63</v>
      </c>
      <c r="L3" s="5" t="s">
        <v>367</v>
      </c>
      <c r="M3" s="342" t="s">
        <v>63</v>
      </c>
      <c r="N3" s="5" t="s">
        <v>216</v>
      </c>
      <c r="O3" s="342" t="s">
        <v>63</v>
      </c>
      <c r="P3" s="5" t="s">
        <v>450</v>
      </c>
      <c r="Q3" s="342" t="s">
        <v>63</v>
      </c>
      <c r="R3" s="343" t="s">
        <v>217</v>
      </c>
      <c r="S3" s="342" t="s">
        <v>63</v>
      </c>
      <c r="T3" s="5" t="s">
        <v>366</v>
      </c>
      <c r="U3" s="342" t="s">
        <v>63</v>
      </c>
      <c r="V3" s="343" t="s">
        <v>228</v>
      </c>
      <c r="W3" s="4" t="s">
        <v>63</v>
      </c>
      <c r="X3" s="344" t="s">
        <v>480</v>
      </c>
    </row>
    <row r="4" spans="1:51" ht="33" customHeight="1" thickBot="1" x14ac:dyDescent="0.35">
      <c r="A4" s="403"/>
      <c r="B4" s="235">
        <v>100</v>
      </c>
      <c r="C4" s="575" t="s">
        <v>505</v>
      </c>
      <c r="D4" s="576"/>
      <c r="E4" s="576"/>
      <c r="F4" s="576"/>
      <c r="G4" s="576"/>
      <c r="H4" s="576"/>
      <c r="I4" s="576"/>
      <c r="J4" s="576"/>
      <c r="K4" s="576"/>
      <c r="L4" s="576"/>
      <c r="M4" s="576"/>
      <c r="N4" s="576"/>
      <c r="O4" s="576"/>
      <c r="P4" s="576"/>
      <c r="Q4" s="576"/>
      <c r="R4" s="576"/>
      <c r="S4" s="576"/>
      <c r="T4" s="576"/>
      <c r="U4" s="576"/>
      <c r="V4" s="576"/>
      <c r="W4" s="576"/>
      <c r="X4" s="577"/>
    </row>
    <row r="5" spans="1:51" ht="30" customHeight="1" thickBot="1" x14ac:dyDescent="0.5">
      <c r="A5" s="402"/>
      <c r="B5" s="219">
        <v>101</v>
      </c>
      <c r="C5" s="114" t="s">
        <v>349</v>
      </c>
      <c r="D5" s="24"/>
      <c r="E5" s="52"/>
      <c r="F5" s="24" t="s">
        <v>284</v>
      </c>
      <c r="G5" s="53"/>
      <c r="H5" s="25" t="s">
        <v>284</v>
      </c>
      <c r="I5" s="52"/>
      <c r="J5" s="24" t="s">
        <v>284</v>
      </c>
      <c r="K5" s="53"/>
      <c r="L5" s="25" t="s">
        <v>284</v>
      </c>
      <c r="M5" s="52"/>
      <c r="N5" s="24" t="s">
        <v>284</v>
      </c>
      <c r="O5" s="53"/>
      <c r="P5" s="25" t="s">
        <v>284</v>
      </c>
      <c r="Q5" s="52"/>
      <c r="R5" s="54"/>
      <c r="S5" s="53"/>
      <c r="T5" s="25" t="s">
        <v>284</v>
      </c>
      <c r="U5" s="52"/>
      <c r="V5" s="24" t="s">
        <v>284</v>
      </c>
      <c r="W5" s="52"/>
      <c r="X5" s="332"/>
    </row>
    <row r="6" spans="1:51" ht="27.95" customHeight="1" thickBot="1" x14ac:dyDescent="0.25">
      <c r="A6" s="331"/>
      <c r="B6" s="214" t="s">
        <v>371</v>
      </c>
      <c r="C6" s="420" t="s">
        <v>444</v>
      </c>
      <c r="D6" s="578"/>
      <c r="E6" s="579"/>
      <c r="F6" s="578"/>
      <c r="G6" s="579"/>
      <c r="H6" s="578"/>
      <c r="I6" s="579"/>
      <c r="J6" s="578"/>
      <c r="K6" s="579"/>
      <c r="L6" s="578"/>
      <c r="M6" s="579"/>
      <c r="N6" s="578"/>
      <c r="O6" s="579"/>
      <c r="P6" s="578"/>
      <c r="Q6" s="579"/>
      <c r="R6" s="578"/>
      <c r="S6" s="579"/>
      <c r="T6" s="578"/>
      <c r="U6" s="579"/>
      <c r="V6" s="578"/>
      <c r="W6" s="580"/>
      <c r="X6" s="333"/>
      <c r="Y6" s="27">
        <f>COUNTIF(D6:W6,"a")+COUNTIF(D6:W6,"s")</f>
        <v>0</v>
      </c>
      <c r="Z6" s="162"/>
    </row>
    <row r="7" spans="1:51" ht="30" customHeight="1" thickBot="1" x14ac:dyDescent="0.5">
      <c r="A7" s="331"/>
      <c r="B7" s="219" t="s">
        <v>507</v>
      </c>
      <c r="C7" s="115" t="s">
        <v>2</v>
      </c>
      <c r="D7" s="24"/>
      <c r="E7" s="53"/>
      <c r="F7" s="25" t="s">
        <v>284</v>
      </c>
      <c r="G7" s="52"/>
      <c r="H7" s="24" t="s">
        <v>284</v>
      </c>
      <c r="I7" s="53"/>
      <c r="J7" s="25" t="s">
        <v>284</v>
      </c>
      <c r="K7" s="52"/>
      <c r="L7" s="24" t="s">
        <v>284</v>
      </c>
      <c r="M7" s="55"/>
      <c r="N7" s="25" t="s">
        <v>284</v>
      </c>
      <c r="O7" s="56"/>
      <c r="P7" s="24" t="s">
        <v>284</v>
      </c>
      <c r="Q7" s="53"/>
      <c r="R7" s="25"/>
      <c r="S7" s="52"/>
      <c r="T7" s="54"/>
      <c r="U7" s="53"/>
      <c r="V7" s="56"/>
      <c r="W7" s="52"/>
      <c r="X7" s="332"/>
    </row>
    <row r="8" spans="1:51" ht="45" customHeight="1" x14ac:dyDescent="0.2">
      <c r="A8" s="331"/>
      <c r="B8" s="207" t="s">
        <v>372</v>
      </c>
      <c r="C8" s="116" t="s">
        <v>72</v>
      </c>
      <c r="D8" s="566"/>
      <c r="E8" s="567"/>
      <c r="F8" s="566"/>
      <c r="G8" s="567"/>
      <c r="H8" s="566"/>
      <c r="I8" s="567"/>
      <c r="J8" s="566"/>
      <c r="K8" s="567"/>
      <c r="L8" s="566"/>
      <c r="M8" s="567"/>
      <c r="N8" s="566"/>
      <c r="O8" s="567"/>
      <c r="P8" s="566"/>
      <c r="Q8" s="567"/>
      <c r="R8" s="566"/>
      <c r="S8" s="567"/>
      <c r="T8" s="566"/>
      <c r="U8" s="567"/>
      <c r="V8" s="566"/>
      <c r="W8" s="588"/>
      <c r="X8" s="333"/>
      <c r="Y8" s="27">
        <f>COUNTIF(D8:W8,"a")+COUNTIF(D8:W8,"s")</f>
        <v>0</v>
      </c>
      <c r="Z8" s="162"/>
    </row>
    <row r="9" spans="1:51" ht="27.95" customHeight="1" x14ac:dyDescent="0.2">
      <c r="A9" s="331"/>
      <c r="B9" s="207" t="s">
        <v>373</v>
      </c>
      <c r="C9" s="117" t="s">
        <v>362</v>
      </c>
      <c r="D9" s="568"/>
      <c r="E9" s="581"/>
      <c r="F9" s="568"/>
      <c r="G9" s="581"/>
      <c r="H9" s="568"/>
      <c r="I9" s="581"/>
      <c r="J9" s="568"/>
      <c r="K9" s="581"/>
      <c r="L9" s="568"/>
      <c r="M9" s="581"/>
      <c r="N9" s="568"/>
      <c r="O9" s="581"/>
      <c r="P9" s="568"/>
      <c r="Q9" s="581"/>
      <c r="R9" s="568"/>
      <c r="S9" s="581"/>
      <c r="T9" s="568"/>
      <c r="U9" s="581"/>
      <c r="V9" s="568"/>
      <c r="W9" s="569"/>
      <c r="X9" s="333"/>
      <c r="Y9" s="27">
        <f>COUNTIF(D9:W9,"a")+COUNTIF(D9:W9,"s")</f>
        <v>0</v>
      </c>
      <c r="Z9" s="162"/>
    </row>
    <row r="10" spans="1:51" ht="45" customHeight="1" thickBot="1" x14ac:dyDescent="0.25">
      <c r="A10" s="331"/>
      <c r="B10" s="223" t="s">
        <v>307</v>
      </c>
      <c r="C10" s="121" t="s">
        <v>201</v>
      </c>
      <c r="D10" s="582"/>
      <c r="E10" s="583"/>
      <c r="F10" s="582"/>
      <c r="G10" s="583"/>
      <c r="H10" s="582"/>
      <c r="I10" s="583"/>
      <c r="J10" s="582"/>
      <c r="K10" s="583"/>
      <c r="L10" s="582"/>
      <c r="M10" s="583"/>
      <c r="N10" s="582"/>
      <c r="O10" s="583"/>
      <c r="P10" s="582"/>
      <c r="Q10" s="583"/>
      <c r="R10" s="582"/>
      <c r="S10" s="583"/>
      <c r="T10" s="582"/>
      <c r="U10" s="583"/>
      <c r="V10" s="582"/>
      <c r="W10" s="589"/>
      <c r="X10" s="333"/>
      <c r="Y10" s="27">
        <f>COUNTIF(D10:W10,"a")+COUNTIF(D10:W10,"s")</f>
        <v>0</v>
      </c>
      <c r="Z10" s="162"/>
    </row>
    <row r="11" spans="1:51" ht="30" customHeight="1" thickBot="1" x14ac:dyDescent="0.5">
      <c r="A11" s="331"/>
      <c r="B11" s="219" t="s">
        <v>508</v>
      </c>
      <c r="C11" s="115" t="s">
        <v>77</v>
      </c>
      <c r="D11" s="24"/>
      <c r="E11" s="53"/>
      <c r="F11" s="25" t="s">
        <v>284</v>
      </c>
      <c r="G11" s="52"/>
      <c r="H11" s="24" t="s">
        <v>284</v>
      </c>
      <c r="I11" s="53"/>
      <c r="J11" s="25" t="s">
        <v>284</v>
      </c>
      <c r="K11" s="52"/>
      <c r="L11" s="24" t="s">
        <v>284</v>
      </c>
      <c r="M11" s="53"/>
      <c r="N11" s="25" t="s">
        <v>284</v>
      </c>
      <c r="O11" s="52"/>
      <c r="P11" s="24" t="s">
        <v>284</v>
      </c>
      <c r="Q11" s="53"/>
      <c r="R11" s="25"/>
      <c r="S11" s="52"/>
      <c r="T11" s="24" t="s">
        <v>284</v>
      </c>
      <c r="U11" s="53"/>
      <c r="V11" s="25" t="s">
        <v>284</v>
      </c>
      <c r="W11" s="52"/>
      <c r="X11" s="332"/>
    </row>
    <row r="12" spans="1:51" ht="45" customHeight="1" x14ac:dyDescent="0.2">
      <c r="A12" s="331"/>
      <c r="B12" s="207" t="s">
        <v>308</v>
      </c>
      <c r="C12" s="128" t="s">
        <v>483</v>
      </c>
      <c r="D12" s="566"/>
      <c r="E12" s="567"/>
      <c r="F12" s="566"/>
      <c r="G12" s="567"/>
      <c r="H12" s="566"/>
      <c r="I12" s="567"/>
      <c r="J12" s="566"/>
      <c r="K12" s="567"/>
      <c r="L12" s="566"/>
      <c r="M12" s="567"/>
      <c r="N12" s="566"/>
      <c r="O12" s="567"/>
      <c r="P12" s="566"/>
      <c r="Q12" s="567"/>
      <c r="R12" s="566"/>
      <c r="S12" s="567"/>
      <c r="T12" s="566"/>
      <c r="U12" s="567"/>
      <c r="V12" s="566"/>
      <c r="W12" s="588"/>
      <c r="X12" s="333"/>
      <c r="Y12" s="27">
        <f>COUNTIF(D12:W12,"a")+COUNTIF(D12:W12,"s")</f>
        <v>0</v>
      </c>
      <c r="Z12" s="162"/>
    </row>
    <row r="13" spans="1:51" ht="45" customHeight="1" x14ac:dyDescent="0.2">
      <c r="A13" s="331"/>
      <c r="B13" s="223" t="s">
        <v>309</v>
      </c>
      <c r="C13" s="119" t="s">
        <v>112</v>
      </c>
      <c r="D13" s="568"/>
      <c r="E13" s="581"/>
      <c r="F13" s="568"/>
      <c r="G13" s="581"/>
      <c r="H13" s="568"/>
      <c r="I13" s="581"/>
      <c r="J13" s="568"/>
      <c r="K13" s="581"/>
      <c r="L13" s="568"/>
      <c r="M13" s="581"/>
      <c r="N13" s="568"/>
      <c r="O13" s="581"/>
      <c r="P13" s="568"/>
      <c r="Q13" s="581"/>
      <c r="R13" s="568"/>
      <c r="S13" s="581"/>
      <c r="T13" s="568"/>
      <c r="U13" s="581"/>
      <c r="V13" s="568"/>
      <c r="W13" s="569"/>
      <c r="X13" s="333"/>
      <c r="Y13" s="27">
        <f>COUNTIF(D13:W13,"a")+COUNTIF(D13:W13,"s")</f>
        <v>0</v>
      </c>
      <c r="Z13" s="162"/>
    </row>
    <row r="14" spans="1:51" ht="27.95" customHeight="1" x14ac:dyDescent="0.2">
      <c r="A14" s="331"/>
      <c r="B14" s="217" t="s">
        <v>492</v>
      </c>
      <c r="C14" s="120" t="s">
        <v>242</v>
      </c>
      <c r="D14" s="568"/>
      <c r="E14" s="581"/>
      <c r="F14" s="568"/>
      <c r="G14" s="581"/>
      <c r="H14" s="568"/>
      <c r="I14" s="581"/>
      <c r="J14" s="568"/>
      <c r="K14" s="581"/>
      <c r="L14" s="568"/>
      <c r="M14" s="581"/>
      <c r="N14" s="568"/>
      <c r="O14" s="581"/>
      <c r="P14" s="568"/>
      <c r="Q14" s="581"/>
      <c r="R14" s="568"/>
      <c r="S14" s="581"/>
      <c r="T14" s="568"/>
      <c r="U14" s="581"/>
      <c r="V14" s="568"/>
      <c r="W14" s="569"/>
      <c r="X14" s="333"/>
      <c r="Y14" s="27">
        <f>COUNTIF(D14:W14,"a")+COUNTIF(D14:W14,"s")</f>
        <v>0</v>
      </c>
      <c r="Z14" s="162"/>
    </row>
    <row r="15" spans="1:51" ht="27.95" customHeight="1" thickBot="1" x14ac:dyDescent="0.25">
      <c r="A15" s="331"/>
      <c r="B15" s="223" t="s">
        <v>493</v>
      </c>
      <c r="C15" s="118" t="s">
        <v>243</v>
      </c>
      <c r="D15" s="582"/>
      <c r="E15" s="583"/>
      <c r="F15" s="582"/>
      <c r="G15" s="583"/>
      <c r="H15" s="582"/>
      <c r="I15" s="583"/>
      <c r="J15" s="582"/>
      <c r="K15" s="583"/>
      <c r="L15" s="582"/>
      <c r="M15" s="583"/>
      <c r="N15" s="582"/>
      <c r="O15" s="583"/>
      <c r="P15" s="582"/>
      <c r="Q15" s="583"/>
      <c r="R15" s="582"/>
      <c r="S15" s="583"/>
      <c r="T15" s="582"/>
      <c r="U15" s="583"/>
      <c r="V15" s="582"/>
      <c r="W15" s="589"/>
      <c r="X15" s="333"/>
      <c r="Y15" s="27">
        <f>COUNTIF(D15:W15,"a")+COUNTIF(D15:W15,"s")</f>
        <v>0</v>
      </c>
      <c r="Z15" s="162"/>
    </row>
    <row r="16" spans="1:51" ht="30" customHeight="1" thickBot="1" x14ac:dyDescent="0.5">
      <c r="A16" s="331"/>
      <c r="B16" s="219" t="s">
        <v>509</v>
      </c>
      <c r="C16" s="115" t="s">
        <v>4</v>
      </c>
      <c r="D16" s="24" t="s">
        <v>284</v>
      </c>
      <c r="E16" s="53"/>
      <c r="F16" s="25" t="s">
        <v>284</v>
      </c>
      <c r="G16" s="52"/>
      <c r="H16" s="54"/>
      <c r="I16" s="53"/>
      <c r="J16" s="57"/>
      <c r="K16" s="52"/>
      <c r="L16" s="54"/>
      <c r="M16" s="53"/>
      <c r="N16" s="57"/>
      <c r="O16" s="52"/>
      <c r="P16" s="54"/>
      <c r="Q16" s="53"/>
      <c r="R16" s="57"/>
      <c r="S16" s="52"/>
      <c r="T16" s="54"/>
      <c r="U16" s="53"/>
      <c r="V16" s="56"/>
      <c r="W16" s="52"/>
      <c r="X16" s="332"/>
    </row>
    <row r="17" spans="1:26" ht="27.95" customHeight="1" x14ac:dyDescent="0.2">
      <c r="A17" s="331"/>
      <c r="B17" s="207" t="s">
        <v>494</v>
      </c>
      <c r="C17" s="117" t="s">
        <v>458</v>
      </c>
      <c r="D17" s="566"/>
      <c r="E17" s="567"/>
      <c r="F17" s="566"/>
      <c r="G17" s="567"/>
      <c r="H17" s="566"/>
      <c r="I17" s="567"/>
      <c r="J17" s="566"/>
      <c r="K17" s="567"/>
      <c r="L17" s="566"/>
      <c r="M17" s="567"/>
      <c r="N17" s="566"/>
      <c r="O17" s="567"/>
      <c r="P17" s="566"/>
      <c r="Q17" s="567"/>
      <c r="R17" s="566"/>
      <c r="S17" s="567"/>
      <c r="T17" s="566"/>
      <c r="U17" s="567"/>
      <c r="V17" s="566"/>
      <c r="W17" s="588"/>
      <c r="X17" s="333"/>
      <c r="Y17" s="27">
        <f>COUNTIF(D17:W17,"a")+COUNTIF(D17:W17,"s")</f>
        <v>0</v>
      </c>
      <c r="Z17" s="162"/>
    </row>
    <row r="18" spans="1:26" ht="67.7" customHeight="1" thickBot="1" x14ac:dyDescent="0.25">
      <c r="A18" s="331"/>
      <c r="B18" s="223" t="s">
        <v>459</v>
      </c>
      <c r="C18" s="121" t="s">
        <v>75</v>
      </c>
      <c r="D18" s="582"/>
      <c r="E18" s="583"/>
      <c r="F18" s="582"/>
      <c r="G18" s="583"/>
      <c r="H18" s="582"/>
      <c r="I18" s="583"/>
      <c r="J18" s="582"/>
      <c r="K18" s="583"/>
      <c r="L18" s="582"/>
      <c r="M18" s="583"/>
      <c r="N18" s="582"/>
      <c r="O18" s="583"/>
      <c r="P18" s="582"/>
      <c r="Q18" s="583"/>
      <c r="R18" s="582"/>
      <c r="S18" s="583"/>
      <c r="T18" s="582"/>
      <c r="U18" s="583"/>
      <c r="V18" s="582"/>
      <c r="W18" s="589"/>
      <c r="X18" s="333"/>
      <c r="Y18" s="27">
        <f>COUNTIF(D18:W18,"a")+COUNTIF(D18:W18,"s")</f>
        <v>0</v>
      </c>
      <c r="Z18" s="162"/>
    </row>
    <row r="19" spans="1:26" ht="30" customHeight="1" thickBot="1" x14ac:dyDescent="0.5">
      <c r="A19" s="331"/>
      <c r="B19" s="219">
        <v>105</v>
      </c>
      <c r="C19" s="114" t="s">
        <v>499</v>
      </c>
      <c r="D19" s="24"/>
      <c r="E19" s="58"/>
      <c r="F19" s="25" t="s">
        <v>284</v>
      </c>
      <c r="G19" s="59"/>
      <c r="H19" s="24" t="s">
        <v>284</v>
      </c>
      <c r="I19" s="58"/>
      <c r="J19" s="25" t="s">
        <v>284</v>
      </c>
      <c r="K19" s="59"/>
      <c r="L19" s="24" t="s">
        <v>284</v>
      </c>
      <c r="M19" s="58"/>
      <c r="N19" s="25" t="s">
        <v>284</v>
      </c>
      <c r="O19" s="59"/>
      <c r="P19" s="24" t="s">
        <v>284</v>
      </c>
      <c r="Q19" s="58"/>
      <c r="R19" s="25"/>
      <c r="S19" s="59"/>
      <c r="T19" s="24"/>
      <c r="U19" s="58"/>
      <c r="V19" s="25" t="s">
        <v>284</v>
      </c>
      <c r="W19" s="52"/>
      <c r="X19" s="332"/>
    </row>
    <row r="20" spans="1:26" ht="27.95" customHeight="1" x14ac:dyDescent="0.2">
      <c r="A20" s="331"/>
      <c r="B20" s="207" t="s">
        <v>460</v>
      </c>
      <c r="C20" s="122" t="s">
        <v>239</v>
      </c>
      <c r="D20" s="566"/>
      <c r="E20" s="567"/>
      <c r="F20" s="566"/>
      <c r="G20" s="567"/>
      <c r="H20" s="566"/>
      <c r="I20" s="567"/>
      <c r="J20" s="566"/>
      <c r="K20" s="567"/>
      <c r="L20" s="566"/>
      <c r="M20" s="567"/>
      <c r="N20" s="566"/>
      <c r="O20" s="567"/>
      <c r="P20" s="566"/>
      <c r="Q20" s="567"/>
      <c r="R20" s="566"/>
      <c r="S20" s="567"/>
      <c r="T20" s="566"/>
      <c r="U20" s="567"/>
      <c r="V20" s="566"/>
      <c r="W20" s="588"/>
      <c r="X20" s="333"/>
      <c r="Y20" s="27">
        <f>COUNTIF(D20:W20,"a")+COUNTIF(D20:W20,"s")</f>
        <v>0</v>
      </c>
      <c r="Z20" s="162"/>
    </row>
    <row r="21" spans="1:26" ht="45" customHeight="1" x14ac:dyDescent="0.2">
      <c r="A21" s="331"/>
      <c r="B21" s="217" t="s">
        <v>461</v>
      </c>
      <c r="C21" s="123" t="s">
        <v>5</v>
      </c>
      <c r="D21" s="568"/>
      <c r="E21" s="581"/>
      <c r="F21" s="568"/>
      <c r="G21" s="581"/>
      <c r="H21" s="568"/>
      <c r="I21" s="581"/>
      <c r="J21" s="568"/>
      <c r="K21" s="581"/>
      <c r="L21" s="568"/>
      <c r="M21" s="581"/>
      <c r="N21" s="568"/>
      <c r="O21" s="581"/>
      <c r="P21" s="568"/>
      <c r="Q21" s="581"/>
      <c r="R21" s="568"/>
      <c r="S21" s="581"/>
      <c r="T21" s="568"/>
      <c r="U21" s="581"/>
      <c r="V21" s="568"/>
      <c r="W21" s="569"/>
      <c r="X21" s="333"/>
      <c r="Y21" s="27">
        <f>COUNTIF(D21:W21,"a")+COUNTIF(D21:W21,"s")</f>
        <v>0</v>
      </c>
      <c r="Z21" s="162"/>
    </row>
    <row r="22" spans="1:26" ht="27.95" customHeight="1" thickBot="1" x14ac:dyDescent="0.25">
      <c r="A22" s="338"/>
      <c r="B22" s="224" t="s">
        <v>402</v>
      </c>
      <c r="C22" s="421" t="s">
        <v>403</v>
      </c>
      <c r="D22" s="582"/>
      <c r="E22" s="583"/>
      <c r="F22" s="582"/>
      <c r="G22" s="583"/>
      <c r="H22" s="582"/>
      <c r="I22" s="583"/>
      <c r="J22" s="582"/>
      <c r="K22" s="583"/>
      <c r="L22" s="582"/>
      <c r="M22" s="583"/>
      <c r="N22" s="582"/>
      <c r="O22" s="583"/>
      <c r="P22" s="582"/>
      <c r="Q22" s="583"/>
      <c r="R22" s="582"/>
      <c r="S22" s="583"/>
      <c r="T22" s="582"/>
      <c r="U22" s="583"/>
      <c r="V22" s="582"/>
      <c r="W22" s="589"/>
      <c r="X22" s="339"/>
      <c r="Y22" s="27">
        <f>COUNTIF(D22:W22,"a")+COUNTIF(D22:W22,"s")</f>
        <v>0</v>
      </c>
      <c r="Z22" s="162"/>
    </row>
    <row r="23" spans="1:26" ht="33" customHeight="1" thickBot="1" x14ac:dyDescent="0.35">
      <c r="A23" s="405"/>
      <c r="B23" s="229">
        <v>100</v>
      </c>
      <c r="C23" s="575" t="s">
        <v>220</v>
      </c>
      <c r="D23" s="576"/>
      <c r="E23" s="576"/>
      <c r="F23" s="576"/>
      <c r="G23" s="576"/>
      <c r="H23" s="576"/>
      <c r="I23" s="576"/>
      <c r="J23" s="576"/>
      <c r="K23" s="576"/>
      <c r="L23" s="576"/>
      <c r="M23" s="576"/>
      <c r="N23" s="576"/>
      <c r="O23" s="576"/>
      <c r="P23" s="576"/>
      <c r="Q23" s="576"/>
      <c r="R23" s="576"/>
      <c r="S23" s="576"/>
      <c r="T23" s="576"/>
      <c r="U23" s="576"/>
      <c r="V23" s="576"/>
      <c r="W23" s="576"/>
      <c r="X23" s="577"/>
    </row>
    <row r="24" spans="1:26" ht="30" customHeight="1" thickBot="1" x14ac:dyDescent="0.5">
      <c r="A24" s="331"/>
      <c r="B24" s="209">
        <v>106</v>
      </c>
      <c r="C24" s="124" t="s">
        <v>76</v>
      </c>
      <c r="D24" s="60"/>
      <c r="E24" s="58"/>
      <c r="F24" s="50" t="s">
        <v>284</v>
      </c>
      <c r="G24" s="61"/>
      <c r="H24" s="60"/>
      <c r="I24" s="58"/>
      <c r="J24" s="61"/>
      <c r="K24" s="61"/>
      <c r="L24" s="24" t="s">
        <v>284</v>
      </c>
      <c r="M24" s="58"/>
      <c r="N24" s="61"/>
      <c r="O24" s="61"/>
      <c r="P24" s="60"/>
      <c r="Q24" s="58"/>
      <c r="R24" s="61"/>
      <c r="S24" s="61"/>
      <c r="T24" s="60"/>
      <c r="U24" s="58"/>
      <c r="V24" s="61"/>
      <c r="W24" s="52"/>
      <c r="X24" s="332"/>
    </row>
    <row r="25" spans="1:26" ht="45" customHeight="1" x14ac:dyDescent="0.2">
      <c r="A25" s="331"/>
      <c r="B25" s="207" t="s">
        <v>404</v>
      </c>
      <c r="C25" s="125" t="s">
        <v>234</v>
      </c>
      <c r="D25" s="566"/>
      <c r="E25" s="567"/>
      <c r="F25" s="566"/>
      <c r="G25" s="567"/>
      <c r="H25" s="566"/>
      <c r="I25" s="567"/>
      <c r="J25" s="566"/>
      <c r="K25" s="567"/>
      <c r="L25" s="566"/>
      <c r="M25" s="567"/>
      <c r="N25" s="566"/>
      <c r="O25" s="567"/>
      <c r="P25" s="566"/>
      <c r="Q25" s="567"/>
      <c r="R25" s="566"/>
      <c r="S25" s="567"/>
      <c r="T25" s="566"/>
      <c r="U25" s="567"/>
      <c r="V25" s="566"/>
      <c r="W25" s="588"/>
      <c r="X25" s="333"/>
      <c r="Y25" s="27">
        <f t="shared" ref="Y25:Y39" si="0">COUNTIF(D25:W25,"a")+COUNTIF(D25:W25,"s")</f>
        <v>0</v>
      </c>
      <c r="Z25" s="162"/>
    </row>
    <row r="26" spans="1:26" ht="45" customHeight="1" x14ac:dyDescent="0.2">
      <c r="A26" s="331"/>
      <c r="B26" s="217" t="s">
        <v>405</v>
      </c>
      <c r="C26" s="126" t="s">
        <v>230</v>
      </c>
      <c r="D26" s="568"/>
      <c r="E26" s="581"/>
      <c r="F26" s="568"/>
      <c r="G26" s="581"/>
      <c r="H26" s="568"/>
      <c r="I26" s="581"/>
      <c r="J26" s="568"/>
      <c r="K26" s="581"/>
      <c r="L26" s="568"/>
      <c r="M26" s="581"/>
      <c r="N26" s="568"/>
      <c r="O26" s="581"/>
      <c r="P26" s="568"/>
      <c r="Q26" s="581"/>
      <c r="R26" s="568"/>
      <c r="S26" s="581"/>
      <c r="T26" s="568"/>
      <c r="U26" s="581"/>
      <c r="V26" s="568"/>
      <c r="W26" s="569"/>
      <c r="X26" s="333"/>
      <c r="Y26" s="27">
        <f t="shared" si="0"/>
        <v>0</v>
      </c>
      <c r="Z26" s="162"/>
    </row>
    <row r="27" spans="1:26" ht="45" customHeight="1" x14ac:dyDescent="0.2">
      <c r="A27" s="331"/>
      <c r="B27" s="217" t="s">
        <v>406</v>
      </c>
      <c r="C27" s="126" t="s">
        <v>233</v>
      </c>
      <c r="D27" s="568"/>
      <c r="E27" s="581"/>
      <c r="F27" s="568"/>
      <c r="G27" s="581"/>
      <c r="H27" s="568"/>
      <c r="I27" s="581"/>
      <c r="J27" s="568"/>
      <c r="K27" s="581"/>
      <c r="L27" s="568"/>
      <c r="M27" s="581"/>
      <c r="N27" s="568"/>
      <c r="O27" s="581"/>
      <c r="P27" s="568"/>
      <c r="Q27" s="581"/>
      <c r="R27" s="568"/>
      <c r="S27" s="581"/>
      <c r="T27" s="568"/>
      <c r="U27" s="581"/>
      <c r="V27" s="568"/>
      <c r="W27" s="569"/>
      <c r="X27" s="333"/>
      <c r="Y27" s="27">
        <f t="shared" si="0"/>
        <v>0</v>
      </c>
      <c r="Z27" s="162"/>
    </row>
    <row r="28" spans="1:26" ht="45" customHeight="1" x14ac:dyDescent="0.2">
      <c r="A28" s="331"/>
      <c r="B28" s="217" t="s">
        <v>407</v>
      </c>
      <c r="C28" s="126" t="s">
        <v>504</v>
      </c>
      <c r="D28" s="568"/>
      <c r="E28" s="581"/>
      <c r="F28" s="568"/>
      <c r="G28" s="581"/>
      <c r="H28" s="568"/>
      <c r="I28" s="581"/>
      <c r="J28" s="568"/>
      <c r="K28" s="581"/>
      <c r="L28" s="568"/>
      <c r="M28" s="581"/>
      <c r="N28" s="568"/>
      <c r="O28" s="581"/>
      <c r="P28" s="568"/>
      <c r="Q28" s="581"/>
      <c r="R28" s="568"/>
      <c r="S28" s="581"/>
      <c r="T28" s="568"/>
      <c r="U28" s="581"/>
      <c r="V28" s="568"/>
      <c r="W28" s="569"/>
      <c r="X28" s="333"/>
      <c r="Y28" s="27">
        <f t="shared" si="0"/>
        <v>0</v>
      </c>
      <c r="Z28" s="162"/>
    </row>
    <row r="29" spans="1:26" ht="45" customHeight="1" x14ac:dyDescent="0.2">
      <c r="A29" s="331"/>
      <c r="B29" s="217" t="s">
        <v>145</v>
      </c>
      <c r="C29" s="126" t="s">
        <v>244</v>
      </c>
      <c r="D29" s="568"/>
      <c r="E29" s="581"/>
      <c r="F29" s="568"/>
      <c r="G29" s="581"/>
      <c r="H29" s="568"/>
      <c r="I29" s="581"/>
      <c r="J29" s="568"/>
      <c r="K29" s="581"/>
      <c r="L29" s="568"/>
      <c r="M29" s="581"/>
      <c r="N29" s="568"/>
      <c r="O29" s="581"/>
      <c r="P29" s="568"/>
      <c r="Q29" s="581"/>
      <c r="R29" s="568"/>
      <c r="S29" s="581"/>
      <c r="T29" s="568"/>
      <c r="U29" s="581"/>
      <c r="V29" s="568"/>
      <c r="W29" s="569"/>
      <c r="X29" s="333"/>
      <c r="Y29" s="27">
        <f t="shared" si="0"/>
        <v>0</v>
      </c>
      <c r="Z29" s="162"/>
    </row>
    <row r="30" spans="1:26" ht="45" customHeight="1" x14ac:dyDescent="0.2">
      <c r="A30" s="331"/>
      <c r="B30" s="217" t="s">
        <v>146</v>
      </c>
      <c r="C30" s="126" t="s">
        <v>465</v>
      </c>
      <c r="D30" s="568"/>
      <c r="E30" s="581"/>
      <c r="F30" s="568"/>
      <c r="G30" s="581"/>
      <c r="H30" s="568"/>
      <c r="I30" s="581"/>
      <c r="J30" s="568"/>
      <c r="K30" s="581"/>
      <c r="L30" s="568"/>
      <c r="M30" s="581"/>
      <c r="N30" s="568"/>
      <c r="O30" s="581"/>
      <c r="P30" s="568"/>
      <c r="Q30" s="581"/>
      <c r="R30" s="568"/>
      <c r="S30" s="581"/>
      <c r="T30" s="568"/>
      <c r="U30" s="581"/>
      <c r="V30" s="568"/>
      <c r="W30" s="569"/>
      <c r="X30" s="333"/>
      <c r="Y30" s="27">
        <f t="shared" si="0"/>
        <v>0</v>
      </c>
      <c r="Z30" s="162"/>
    </row>
    <row r="31" spans="1:26" ht="27.95" customHeight="1" x14ac:dyDescent="0.2">
      <c r="A31" s="331"/>
      <c r="B31" s="217" t="s">
        <v>147</v>
      </c>
      <c r="C31" s="126" t="s">
        <v>245</v>
      </c>
      <c r="D31" s="568"/>
      <c r="E31" s="581"/>
      <c r="F31" s="568"/>
      <c r="G31" s="581"/>
      <c r="H31" s="568"/>
      <c r="I31" s="581"/>
      <c r="J31" s="568"/>
      <c r="K31" s="581"/>
      <c r="L31" s="568"/>
      <c r="M31" s="581"/>
      <c r="N31" s="568"/>
      <c r="O31" s="581"/>
      <c r="P31" s="568"/>
      <c r="Q31" s="581"/>
      <c r="R31" s="568"/>
      <c r="S31" s="581"/>
      <c r="T31" s="568"/>
      <c r="U31" s="581"/>
      <c r="V31" s="568"/>
      <c r="W31" s="569"/>
      <c r="X31" s="333"/>
      <c r="Y31" s="27">
        <f t="shared" si="0"/>
        <v>0</v>
      </c>
      <c r="Z31" s="162"/>
    </row>
    <row r="32" spans="1:26" ht="27.95" customHeight="1" x14ac:dyDescent="0.2">
      <c r="A32" s="331"/>
      <c r="B32" s="217" t="s">
        <v>148</v>
      </c>
      <c r="C32" s="126" t="s">
        <v>469</v>
      </c>
      <c r="D32" s="568"/>
      <c r="E32" s="581"/>
      <c r="F32" s="568"/>
      <c r="G32" s="581"/>
      <c r="H32" s="568"/>
      <c r="I32" s="581"/>
      <c r="J32" s="568"/>
      <c r="K32" s="581"/>
      <c r="L32" s="568"/>
      <c r="M32" s="581"/>
      <c r="N32" s="568"/>
      <c r="O32" s="581"/>
      <c r="P32" s="568"/>
      <c r="Q32" s="581"/>
      <c r="R32" s="568"/>
      <c r="S32" s="581"/>
      <c r="T32" s="568"/>
      <c r="U32" s="581"/>
      <c r="V32" s="568"/>
      <c r="W32" s="569"/>
      <c r="X32" s="333"/>
      <c r="Y32" s="27">
        <f t="shared" si="0"/>
        <v>0</v>
      </c>
      <c r="Z32" s="162"/>
    </row>
    <row r="33" spans="1:51" ht="27.95" customHeight="1" x14ac:dyDescent="0.2">
      <c r="A33" s="331"/>
      <c r="B33" s="217" t="s">
        <v>470</v>
      </c>
      <c r="C33" s="126" t="s">
        <v>471</v>
      </c>
      <c r="D33" s="568"/>
      <c r="E33" s="581"/>
      <c r="F33" s="568"/>
      <c r="G33" s="581"/>
      <c r="H33" s="568"/>
      <c r="I33" s="581"/>
      <c r="J33" s="568"/>
      <c r="K33" s="581"/>
      <c r="L33" s="568"/>
      <c r="M33" s="581"/>
      <c r="N33" s="568"/>
      <c r="O33" s="581"/>
      <c r="P33" s="568"/>
      <c r="Q33" s="581"/>
      <c r="R33" s="568"/>
      <c r="S33" s="581"/>
      <c r="T33" s="568"/>
      <c r="U33" s="581"/>
      <c r="V33" s="568"/>
      <c r="W33" s="569"/>
      <c r="X33" s="333"/>
      <c r="Y33" s="27">
        <f t="shared" si="0"/>
        <v>0</v>
      </c>
      <c r="Z33" s="162"/>
    </row>
    <row r="34" spans="1:51" ht="27.95" customHeight="1" x14ac:dyDescent="0.2">
      <c r="A34" s="331"/>
      <c r="B34" s="217" t="s">
        <v>472</v>
      </c>
      <c r="C34" s="126" t="s">
        <v>238</v>
      </c>
      <c r="D34" s="568"/>
      <c r="E34" s="581"/>
      <c r="F34" s="568"/>
      <c r="G34" s="581"/>
      <c r="H34" s="568"/>
      <c r="I34" s="581"/>
      <c r="J34" s="568"/>
      <c r="K34" s="581"/>
      <c r="L34" s="568"/>
      <c r="M34" s="581"/>
      <c r="N34" s="568"/>
      <c r="O34" s="581"/>
      <c r="P34" s="568"/>
      <c r="Q34" s="581"/>
      <c r="R34" s="568"/>
      <c r="S34" s="581"/>
      <c r="T34" s="568"/>
      <c r="U34" s="581"/>
      <c r="V34" s="568"/>
      <c r="W34" s="569"/>
      <c r="X34" s="333"/>
      <c r="Y34" s="27">
        <f t="shared" si="0"/>
        <v>0</v>
      </c>
      <c r="Z34" s="162"/>
    </row>
    <row r="35" spans="1:51" ht="27.95" customHeight="1" x14ac:dyDescent="0.2">
      <c r="A35" s="331"/>
      <c r="B35" s="217" t="s">
        <v>479</v>
      </c>
      <c r="C35" s="126" t="s">
        <v>434</v>
      </c>
      <c r="D35" s="568"/>
      <c r="E35" s="581"/>
      <c r="F35" s="568"/>
      <c r="G35" s="581"/>
      <c r="H35" s="568"/>
      <c r="I35" s="581"/>
      <c r="J35" s="568"/>
      <c r="K35" s="581"/>
      <c r="L35" s="568"/>
      <c r="M35" s="581"/>
      <c r="N35" s="568"/>
      <c r="O35" s="581"/>
      <c r="P35" s="568"/>
      <c r="Q35" s="581"/>
      <c r="R35" s="568"/>
      <c r="S35" s="581"/>
      <c r="T35" s="568"/>
      <c r="U35" s="581"/>
      <c r="V35" s="568"/>
      <c r="W35" s="569"/>
      <c r="X35" s="333"/>
      <c r="Y35" s="27">
        <f t="shared" si="0"/>
        <v>0</v>
      </c>
      <c r="Z35" s="162"/>
    </row>
    <row r="36" spans="1:51" s="2" customFormat="1" ht="45" customHeight="1" x14ac:dyDescent="0.2">
      <c r="A36" s="331"/>
      <c r="B36" s="217" t="s">
        <v>490</v>
      </c>
      <c r="C36" s="126" t="s">
        <v>452</v>
      </c>
      <c r="D36" s="568"/>
      <c r="E36" s="581"/>
      <c r="F36" s="568"/>
      <c r="G36" s="581"/>
      <c r="H36" s="568"/>
      <c r="I36" s="581"/>
      <c r="J36" s="568"/>
      <c r="K36" s="581"/>
      <c r="L36" s="568"/>
      <c r="M36" s="581"/>
      <c r="N36" s="568"/>
      <c r="O36" s="581"/>
      <c r="P36" s="568"/>
      <c r="Q36" s="581"/>
      <c r="R36" s="568"/>
      <c r="S36" s="581"/>
      <c r="T36" s="568"/>
      <c r="U36" s="581"/>
      <c r="V36" s="568"/>
      <c r="W36" s="569"/>
      <c r="X36" s="333"/>
      <c r="Y36" s="27">
        <f t="shared" si="0"/>
        <v>0</v>
      </c>
      <c r="Z36" s="162"/>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row>
    <row r="37" spans="1:51" ht="45" customHeight="1" x14ac:dyDescent="0.2">
      <c r="A37" s="331"/>
      <c r="B37" s="217" t="s">
        <v>453</v>
      </c>
      <c r="C37" s="126" t="s">
        <v>385</v>
      </c>
      <c r="D37" s="568"/>
      <c r="E37" s="581"/>
      <c r="F37" s="568"/>
      <c r="G37" s="581"/>
      <c r="H37" s="568"/>
      <c r="I37" s="581"/>
      <c r="J37" s="568"/>
      <c r="K37" s="581"/>
      <c r="L37" s="568"/>
      <c r="M37" s="581"/>
      <c r="N37" s="568"/>
      <c r="O37" s="581"/>
      <c r="P37" s="568"/>
      <c r="Q37" s="581"/>
      <c r="R37" s="568"/>
      <c r="S37" s="581"/>
      <c r="T37" s="568"/>
      <c r="U37" s="581"/>
      <c r="V37" s="568"/>
      <c r="W37" s="569"/>
      <c r="X37" s="333"/>
      <c r="Y37" s="27">
        <f t="shared" si="0"/>
        <v>0</v>
      </c>
      <c r="Z37" s="162"/>
    </row>
    <row r="38" spans="1:51" ht="45" customHeight="1" x14ac:dyDescent="0.2">
      <c r="A38" s="331"/>
      <c r="B38" s="223" t="s">
        <v>386</v>
      </c>
      <c r="C38" s="126" t="s">
        <v>118</v>
      </c>
      <c r="D38" s="568"/>
      <c r="E38" s="581"/>
      <c r="F38" s="568"/>
      <c r="G38" s="581"/>
      <c r="H38" s="568"/>
      <c r="I38" s="581"/>
      <c r="J38" s="568"/>
      <c r="K38" s="581"/>
      <c r="L38" s="568"/>
      <c r="M38" s="581"/>
      <c r="N38" s="568"/>
      <c r="O38" s="581"/>
      <c r="P38" s="568"/>
      <c r="Q38" s="581"/>
      <c r="R38" s="568"/>
      <c r="S38" s="581"/>
      <c r="T38" s="568"/>
      <c r="U38" s="581"/>
      <c r="V38" s="568"/>
      <c r="W38" s="569"/>
      <c r="X38" s="333"/>
      <c r="Y38" s="27">
        <f t="shared" si="0"/>
        <v>0</v>
      </c>
      <c r="Z38" s="162"/>
    </row>
    <row r="39" spans="1:51" ht="27.95" customHeight="1" thickBot="1" x14ac:dyDescent="0.25">
      <c r="A39" s="331"/>
      <c r="B39" s="223" t="s">
        <v>387</v>
      </c>
      <c r="C39" s="127" t="s">
        <v>464</v>
      </c>
      <c r="D39" s="590"/>
      <c r="E39" s="591"/>
      <c r="F39" s="590"/>
      <c r="G39" s="591"/>
      <c r="H39" s="590"/>
      <c r="I39" s="591"/>
      <c r="J39" s="590"/>
      <c r="K39" s="591"/>
      <c r="L39" s="590"/>
      <c r="M39" s="591"/>
      <c r="N39" s="590"/>
      <c r="O39" s="591"/>
      <c r="P39" s="590"/>
      <c r="Q39" s="591"/>
      <c r="R39" s="590"/>
      <c r="S39" s="591"/>
      <c r="T39" s="590"/>
      <c r="U39" s="591"/>
      <c r="V39" s="590"/>
      <c r="W39" s="592"/>
      <c r="X39" s="334"/>
      <c r="Y39" s="27">
        <f t="shared" si="0"/>
        <v>0</v>
      </c>
      <c r="Z39" s="162"/>
    </row>
    <row r="40" spans="1:51" s="2" customFormat="1" ht="30" customHeight="1" thickBot="1" x14ac:dyDescent="0.25">
      <c r="A40" s="331"/>
      <c r="B40" s="219">
        <v>107</v>
      </c>
      <c r="C40" s="326" t="s">
        <v>272</v>
      </c>
      <c r="D40" s="13"/>
      <c r="E40" s="8"/>
      <c r="F40" s="19" t="s">
        <v>284</v>
      </c>
      <c r="G40" s="10"/>
      <c r="H40" s="13" t="s">
        <v>284</v>
      </c>
      <c r="I40" s="8"/>
      <c r="J40" s="19" t="s">
        <v>284</v>
      </c>
      <c r="K40" s="10"/>
      <c r="L40" s="13" t="s">
        <v>284</v>
      </c>
      <c r="M40" s="8"/>
      <c r="N40" s="19" t="s">
        <v>284</v>
      </c>
      <c r="O40" s="10"/>
      <c r="P40" s="13" t="s">
        <v>284</v>
      </c>
      <c r="Q40" s="8"/>
      <c r="R40" s="9"/>
      <c r="S40" s="10"/>
      <c r="T40" s="7"/>
      <c r="U40" s="8"/>
      <c r="V40" s="19" t="s">
        <v>284</v>
      </c>
      <c r="W40" s="10"/>
      <c r="X40" s="18"/>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row>
    <row r="41" spans="1:51" ht="45" customHeight="1" x14ac:dyDescent="0.2">
      <c r="A41" s="331"/>
      <c r="B41" s="207" t="s">
        <v>388</v>
      </c>
      <c r="C41" s="128" t="s">
        <v>500</v>
      </c>
      <c r="D41" s="566"/>
      <c r="E41" s="567"/>
      <c r="F41" s="566"/>
      <c r="G41" s="567"/>
      <c r="H41" s="566"/>
      <c r="I41" s="567"/>
      <c r="J41" s="566"/>
      <c r="K41" s="567"/>
      <c r="L41" s="566"/>
      <c r="M41" s="567"/>
      <c r="N41" s="566"/>
      <c r="O41" s="567"/>
      <c r="P41" s="566"/>
      <c r="Q41" s="567"/>
      <c r="R41" s="566"/>
      <c r="S41" s="567"/>
      <c r="T41" s="566"/>
      <c r="U41" s="567"/>
      <c r="V41" s="566"/>
      <c r="W41" s="588"/>
      <c r="X41" s="333"/>
      <c r="Y41" s="27">
        <f>COUNTIF(D41:W41,"a")+COUNTIF(D41:W41,"s")</f>
        <v>0</v>
      </c>
      <c r="Z41" s="162"/>
    </row>
    <row r="42" spans="1:51" ht="45" customHeight="1" thickBot="1" x14ac:dyDescent="0.25">
      <c r="A42" s="331"/>
      <c r="B42" s="223" t="s">
        <v>389</v>
      </c>
      <c r="C42" s="121" t="s">
        <v>187</v>
      </c>
      <c r="D42" s="582"/>
      <c r="E42" s="583"/>
      <c r="F42" s="582"/>
      <c r="G42" s="583"/>
      <c r="H42" s="582"/>
      <c r="I42" s="583"/>
      <c r="J42" s="582"/>
      <c r="K42" s="583"/>
      <c r="L42" s="582"/>
      <c r="M42" s="583"/>
      <c r="N42" s="582"/>
      <c r="O42" s="583"/>
      <c r="P42" s="582"/>
      <c r="Q42" s="583"/>
      <c r="R42" s="582"/>
      <c r="S42" s="583"/>
      <c r="T42" s="582"/>
      <c r="U42" s="583"/>
      <c r="V42" s="582"/>
      <c r="W42" s="589"/>
      <c r="X42" s="333"/>
      <c r="Y42" s="27">
        <f>COUNTIF(D42:W42,"a")+COUNTIF(D42:W42,"s")</f>
        <v>0</v>
      </c>
      <c r="Z42" s="162"/>
    </row>
    <row r="43" spans="1:51" ht="30" customHeight="1" thickBot="1" x14ac:dyDescent="0.5">
      <c r="A43" s="331"/>
      <c r="B43" s="219">
        <v>108</v>
      </c>
      <c r="C43" s="115" t="s">
        <v>273</v>
      </c>
      <c r="D43" s="24" t="s">
        <v>284</v>
      </c>
      <c r="E43" s="62"/>
      <c r="F43" s="25" t="s">
        <v>284</v>
      </c>
      <c r="G43" s="63"/>
      <c r="H43" s="24" t="s">
        <v>284</v>
      </c>
      <c r="I43" s="62"/>
      <c r="J43" s="25" t="s">
        <v>284</v>
      </c>
      <c r="K43" s="63"/>
      <c r="L43" s="24" t="s">
        <v>284</v>
      </c>
      <c r="M43" s="62"/>
      <c r="N43" s="25" t="s">
        <v>284</v>
      </c>
      <c r="O43" s="63"/>
      <c r="P43" s="24" t="s">
        <v>284</v>
      </c>
      <c r="Q43" s="62"/>
      <c r="R43" s="64"/>
      <c r="S43" s="63"/>
      <c r="T43" s="24" t="s">
        <v>284</v>
      </c>
      <c r="U43" s="62"/>
      <c r="V43" s="25" t="s">
        <v>284</v>
      </c>
      <c r="W43" s="63"/>
      <c r="X43" s="26"/>
    </row>
    <row r="44" spans="1:51" ht="45" customHeight="1" x14ac:dyDescent="0.2">
      <c r="A44" s="331"/>
      <c r="B44" s="207" t="s">
        <v>390</v>
      </c>
      <c r="C44" s="128" t="s">
        <v>23</v>
      </c>
      <c r="D44" s="566"/>
      <c r="E44" s="567"/>
      <c r="F44" s="566"/>
      <c r="G44" s="567"/>
      <c r="H44" s="566"/>
      <c r="I44" s="567"/>
      <c r="J44" s="566"/>
      <c r="K44" s="567"/>
      <c r="L44" s="566"/>
      <c r="M44" s="567"/>
      <c r="N44" s="566"/>
      <c r="O44" s="567"/>
      <c r="P44" s="566"/>
      <c r="Q44" s="567"/>
      <c r="R44" s="566"/>
      <c r="S44" s="567"/>
      <c r="T44" s="566"/>
      <c r="U44" s="567"/>
      <c r="V44" s="566"/>
      <c r="W44" s="588"/>
      <c r="X44" s="333"/>
      <c r="Y44" s="27">
        <f>COUNTIF(D44:W44,"a")+COUNTIF(D44:W44,"s")</f>
        <v>0</v>
      </c>
      <c r="Z44" s="162"/>
    </row>
    <row r="45" spans="1:51" ht="45" customHeight="1" x14ac:dyDescent="0.2">
      <c r="A45" s="331"/>
      <c r="B45" s="217" t="s">
        <v>391</v>
      </c>
      <c r="C45" s="129" t="s">
        <v>43</v>
      </c>
      <c r="D45" s="568"/>
      <c r="E45" s="581"/>
      <c r="F45" s="568"/>
      <c r="G45" s="581"/>
      <c r="H45" s="568"/>
      <c r="I45" s="581"/>
      <c r="J45" s="568"/>
      <c r="K45" s="581"/>
      <c r="L45" s="568"/>
      <c r="M45" s="581"/>
      <c r="N45" s="568"/>
      <c r="O45" s="581"/>
      <c r="P45" s="568"/>
      <c r="Q45" s="581"/>
      <c r="R45" s="568"/>
      <c r="S45" s="581"/>
      <c r="T45" s="568"/>
      <c r="U45" s="581"/>
      <c r="V45" s="568"/>
      <c r="W45" s="569"/>
      <c r="X45" s="333"/>
      <c r="Y45" s="27">
        <f>COUNTIF(D45:W45,"a")+COUNTIF(D45:W45,"s")</f>
        <v>0</v>
      </c>
      <c r="Z45" s="162"/>
    </row>
    <row r="46" spans="1:51" ht="27.95" customHeight="1" x14ac:dyDescent="0.2">
      <c r="A46" s="331"/>
      <c r="B46" s="217" t="s">
        <v>392</v>
      </c>
      <c r="C46" s="129" t="s">
        <v>111</v>
      </c>
      <c r="D46" s="568"/>
      <c r="E46" s="581"/>
      <c r="F46" s="568"/>
      <c r="G46" s="581"/>
      <c r="H46" s="568"/>
      <c r="I46" s="581"/>
      <c r="J46" s="568"/>
      <c r="K46" s="581"/>
      <c r="L46" s="568"/>
      <c r="M46" s="581"/>
      <c r="N46" s="568"/>
      <c r="O46" s="581"/>
      <c r="P46" s="568"/>
      <c r="Q46" s="581"/>
      <c r="R46" s="568"/>
      <c r="S46" s="581"/>
      <c r="T46" s="568"/>
      <c r="U46" s="581"/>
      <c r="V46" s="568"/>
      <c r="W46" s="569"/>
      <c r="X46" s="333"/>
      <c r="Y46" s="27">
        <f>COUNTIF(D46:W46,"a")+COUNTIF(D46:W46,"s")</f>
        <v>0</v>
      </c>
      <c r="Z46" s="162"/>
    </row>
    <row r="47" spans="1:51" ht="27.95" customHeight="1" thickBot="1" x14ac:dyDescent="0.25">
      <c r="A47" s="338"/>
      <c r="B47" s="224" t="s">
        <v>393</v>
      </c>
      <c r="C47" s="281" t="s">
        <v>126</v>
      </c>
      <c r="D47" s="582"/>
      <c r="E47" s="583"/>
      <c r="F47" s="582"/>
      <c r="G47" s="583"/>
      <c r="H47" s="582"/>
      <c r="I47" s="583"/>
      <c r="J47" s="582"/>
      <c r="K47" s="583"/>
      <c r="L47" s="582"/>
      <c r="M47" s="583"/>
      <c r="N47" s="582"/>
      <c r="O47" s="583"/>
      <c r="P47" s="582"/>
      <c r="Q47" s="583"/>
      <c r="R47" s="582"/>
      <c r="S47" s="583"/>
      <c r="T47" s="582"/>
      <c r="U47" s="583"/>
      <c r="V47" s="582"/>
      <c r="W47" s="589"/>
      <c r="X47" s="339"/>
      <c r="Y47" s="27">
        <f>COUNTIF(D47:W47,"a")+COUNTIF(D47:W47,"s")</f>
        <v>0</v>
      </c>
      <c r="Z47" s="162"/>
    </row>
    <row r="48" spans="1:51" ht="33" customHeight="1" thickBot="1" x14ac:dyDescent="0.35">
      <c r="A48" s="405"/>
      <c r="B48" s="235">
        <v>100</v>
      </c>
      <c r="C48" s="575" t="s">
        <v>220</v>
      </c>
      <c r="D48" s="576"/>
      <c r="E48" s="576"/>
      <c r="F48" s="576"/>
      <c r="G48" s="576"/>
      <c r="H48" s="576"/>
      <c r="I48" s="576"/>
      <c r="J48" s="576"/>
      <c r="K48" s="576"/>
      <c r="L48" s="576"/>
      <c r="M48" s="576"/>
      <c r="N48" s="576"/>
      <c r="O48" s="576"/>
      <c r="P48" s="576"/>
      <c r="Q48" s="576"/>
      <c r="R48" s="576"/>
      <c r="S48" s="576"/>
      <c r="T48" s="576"/>
      <c r="U48" s="576"/>
      <c r="V48" s="576"/>
      <c r="W48" s="576"/>
      <c r="X48" s="577"/>
    </row>
    <row r="49" spans="1:26" ht="48" customHeight="1" thickBot="1" x14ac:dyDescent="0.5">
      <c r="A49" s="331"/>
      <c r="B49" s="219">
        <v>109</v>
      </c>
      <c r="C49" s="326" t="s">
        <v>467</v>
      </c>
      <c r="D49" s="24"/>
      <c r="E49" s="62"/>
      <c r="F49" s="25" t="s">
        <v>284</v>
      </c>
      <c r="G49" s="63"/>
      <c r="H49" s="24" t="s">
        <v>284</v>
      </c>
      <c r="I49" s="62"/>
      <c r="J49" s="25" t="s">
        <v>284</v>
      </c>
      <c r="K49" s="63"/>
      <c r="L49" s="24" t="s">
        <v>284</v>
      </c>
      <c r="M49" s="62"/>
      <c r="N49" s="25" t="s">
        <v>284</v>
      </c>
      <c r="O49" s="63"/>
      <c r="P49" s="24" t="s">
        <v>284</v>
      </c>
      <c r="Q49" s="62"/>
      <c r="R49" s="25"/>
      <c r="S49" s="63"/>
      <c r="T49" s="24"/>
      <c r="U49" s="62"/>
      <c r="V49" s="25" t="s">
        <v>284</v>
      </c>
      <c r="W49" s="63"/>
      <c r="X49" s="26"/>
    </row>
    <row r="50" spans="1:26" ht="27.95" customHeight="1" x14ac:dyDescent="0.2">
      <c r="A50" s="331"/>
      <c r="B50" s="207" t="s">
        <v>127</v>
      </c>
      <c r="C50" s="128" t="s">
        <v>128</v>
      </c>
      <c r="D50" s="566"/>
      <c r="E50" s="567"/>
      <c r="F50" s="566"/>
      <c r="G50" s="567"/>
      <c r="H50" s="566"/>
      <c r="I50" s="567"/>
      <c r="J50" s="566"/>
      <c r="K50" s="567"/>
      <c r="L50" s="566"/>
      <c r="M50" s="567"/>
      <c r="N50" s="566"/>
      <c r="O50" s="567"/>
      <c r="P50" s="566"/>
      <c r="Q50" s="567"/>
      <c r="R50" s="566"/>
      <c r="S50" s="567"/>
      <c r="T50" s="566"/>
      <c r="U50" s="567"/>
      <c r="V50" s="566"/>
      <c r="W50" s="588"/>
      <c r="X50" s="333"/>
      <c r="Y50" s="27">
        <f>COUNTIF(D50:W50,"a")+COUNTIF(D50:W50,"s")</f>
        <v>0</v>
      </c>
      <c r="Z50" s="162"/>
    </row>
    <row r="51" spans="1:26" ht="45" customHeight="1" x14ac:dyDescent="0.2">
      <c r="A51" s="331"/>
      <c r="B51" s="217" t="s">
        <v>129</v>
      </c>
      <c r="C51" s="129" t="s">
        <v>502</v>
      </c>
      <c r="D51" s="568"/>
      <c r="E51" s="581"/>
      <c r="F51" s="568"/>
      <c r="G51" s="581"/>
      <c r="H51" s="568"/>
      <c r="I51" s="581"/>
      <c r="J51" s="568"/>
      <c r="K51" s="581"/>
      <c r="L51" s="568"/>
      <c r="M51" s="581"/>
      <c r="N51" s="568"/>
      <c r="O51" s="581"/>
      <c r="P51" s="568"/>
      <c r="Q51" s="581"/>
      <c r="R51" s="568"/>
      <c r="S51" s="581"/>
      <c r="T51" s="568"/>
      <c r="U51" s="581"/>
      <c r="V51" s="568"/>
      <c r="W51" s="569"/>
      <c r="X51" s="333"/>
      <c r="Y51" s="27">
        <f>COUNTIF(D51:W51,"a")+COUNTIF(D51:W51,"s")</f>
        <v>0</v>
      </c>
      <c r="Z51" s="162"/>
    </row>
    <row r="52" spans="1:26" ht="27.95" customHeight="1" x14ac:dyDescent="0.2">
      <c r="A52" s="331"/>
      <c r="B52" s="217" t="s">
        <v>246</v>
      </c>
      <c r="C52" s="129" t="s">
        <v>1110</v>
      </c>
      <c r="D52" s="568"/>
      <c r="E52" s="581"/>
      <c r="F52" s="568"/>
      <c r="G52" s="581"/>
      <c r="H52" s="568"/>
      <c r="I52" s="581"/>
      <c r="J52" s="568"/>
      <c r="K52" s="581"/>
      <c r="L52" s="568"/>
      <c r="M52" s="581"/>
      <c r="N52" s="568"/>
      <c r="O52" s="581"/>
      <c r="P52" s="568"/>
      <c r="Q52" s="581"/>
      <c r="R52" s="568"/>
      <c r="S52" s="581"/>
      <c r="T52" s="568"/>
      <c r="U52" s="581"/>
      <c r="V52" s="568"/>
      <c r="W52" s="569"/>
      <c r="X52" s="333"/>
      <c r="Y52" s="27">
        <f>COUNTIF(D52:W52,"a")+COUNTIF(D52:W52,"s")</f>
        <v>0</v>
      </c>
      <c r="Z52" s="162"/>
    </row>
    <row r="53" spans="1:26" ht="27.95" customHeight="1" x14ac:dyDescent="0.2">
      <c r="A53" s="331"/>
      <c r="B53" s="217" t="s">
        <v>310</v>
      </c>
      <c r="C53" s="120" t="s">
        <v>44</v>
      </c>
      <c r="D53" s="568"/>
      <c r="E53" s="581"/>
      <c r="F53" s="568"/>
      <c r="G53" s="581"/>
      <c r="H53" s="568"/>
      <c r="I53" s="581"/>
      <c r="J53" s="568"/>
      <c r="K53" s="581"/>
      <c r="L53" s="568"/>
      <c r="M53" s="581"/>
      <c r="N53" s="568"/>
      <c r="O53" s="581"/>
      <c r="P53" s="568"/>
      <c r="Q53" s="581"/>
      <c r="R53" s="568"/>
      <c r="S53" s="581"/>
      <c r="T53" s="568"/>
      <c r="U53" s="581"/>
      <c r="V53" s="568"/>
      <c r="W53" s="569"/>
      <c r="X53" s="333"/>
      <c r="Y53" s="27">
        <f>COUNTIF(D53:W53,"a")+COUNTIF(D53:W53,"s")</f>
        <v>0</v>
      </c>
      <c r="Z53" s="162"/>
    </row>
    <row r="54" spans="1:26" ht="45" customHeight="1" thickBot="1" x14ac:dyDescent="0.25">
      <c r="A54" s="331"/>
      <c r="B54" s="223" t="s">
        <v>311</v>
      </c>
      <c r="C54" s="121" t="s">
        <v>325</v>
      </c>
      <c r="D54" s="582"/>
      <c r="E54" s="583"/>
      <c r="F54" s="582"/>
      <c r="G54" s="583"/>
      <c r="H54" s="582"/>
      <c r="I54" s="583"/>
      <c r="J54" s="582"/>
      <c r="K54" s="583"/>
      <c r="L54" s="582"/>
      <c r="M54" s="583"/>
      <c r="N54" s="582"/>
      <c r="O54" s="583"/>
      <c r="P54" s="582"/>
      <c r="Q54" s="583"/>
      <c r="R54" s="582"/>
      <c r="S54" s="583"/>
      <c r="T54" s="582"/>
      <c r="U54" s="583"/>
      <c r="V54" s="582"/>
      <c r="W54" s="589"/>
      <c r="X54" s="333"/>
      <c r="Y54" s="27">
        <f>COUNTIF(D54:W54,"a")+COUNTIF(D54:W54,"s")</f>
        <v>0</v>
      </c>
      <c r="Z54" s="162"/>
    </row>
    <row r="55" spans="1:26" ht="30" customHeight="1" thickBot="1" x14ac:dyDescent="0.5">
      <c r="A55" s="331"/>
      <c r="B55" s="219">
        <v>110</v>
      </c>
      <c r="C55" s="130" t="s">
        <v>189</v>
      </c>
      <c r="D55" s="24"/>
      <c r="E55" s="62"/>
      <c r="F55" s="25" t="s">
        <v>284</v>
      </c>
      <c r="G55" s="63"/>
      <c r="H55" s="24" t="s">
        <v>284</v>
      </c>
      <c r="I55" s="62"/>
      <c r="J55" s="25" t="s">
        <v>284</v>
      </c>
      <c r="K55" s="63"/>
      <c r="L55" s="24"/>
      <c r="M55" s="65"/>
      <c r="N55" s="25"/>
      <c r="O55" s="66"/>
      <c r="P55" s="24"/>
      <c r="Q55" s="65"/>
      <c r="R55" s="67"/>
      <c r="S55" s="66"/>
      <c r="T55" s="68"/>
      <c r="U55" s="65"/>
      <c r="V55" s="25"/>
      <c r="W55" s="66"/>
      <c r="X55" s="335"/>
      <c r="Y55" s="69"/>
    </row>
    <row r="56" spans="1:26" ht="27.95" customHeight="1" x14ac:dyDescent="0.2">
      <c r="A56" s="331"/>
      <c r="B56" s="207" t="s">
        <v>312</v>
      </c>
      <c r="C56" s="128" t="s">
        <v>48</v>
      </c>
      <c r="D56" s="566"/>
      <c r="E56" s="567"/>
      <c r="F56" s="566"/>
      <c r="G56" s="567"/>
      <c r="H56" s="566"/>
      <c r="I56" s="567"/>
      <c r="J56" s="566"/>
      <c r="K56" s="567"/>
      <c r="L56" s="566"/>
      <c r="M56" s="567"/>
      <c r="N56" s="566"/>
      <c r="O56" s="567"/>
      <c r="P56" s="566"/>
      <c r="Q56" s="567"/>
      <c r="R56" s="566"/>
      <c r="S56" s="567"/>
      <c r="T56" s="566"/>
      <c r="U56" s="567"/>
      <c r="V56" s="566"/>
      <c r="W56" s="588"/>
      <c r="X56" s="333"/>
      <c r="Y56" s="27">
        <f t="shared" ref="Y56:Y61" si="1">COUNTIF(D56:W56,"a")+COUNTIF(D56:W56,"s")</f>
        <v>0</v>
      </c>
      <c r="Z56" s="162"/>
    </row>
    <row r="57" spans="1:26" ht="27.95" customHeight="1" x14ac:dyDescent="0.2">
      <c r="A57" s="331"/>
      <c r="B57" s="217" t="s">
        <v>193</v>
      </c>
      <c r="C57" s="129" t="s">
        <v>188</v>
      </c>
      <c r="D57" s="568"/>
      <c r="E57" s="581"/>
      <c r="F57" s="568"/>
      <c r="G57" s="581"/>
      <c r="H57" s="568"/>
      <c r="I57" s="581"/>
      <c r="J57" s="568"/>
      <c r="K57" s="581"/>
      <c r="L57" s="568"/>
      <c r="M57" s="581"/>
      <c r="N57" s="568"/>
      <c r="O57" s="581"/>
      <c r="P57" s="568"/>
      <c r="Q57" s="581"/>
      <c r="R57" s="568"/>
      <c r="S57" s="581"/>
      <c r="T57" s="568"/>
      <c r="U57" s="581"/>
      <c r="V57" s="568"/>
      <c r="W57" s="569"/>
      <c r="X57" s="333"/>
      <c r="Y57" s="27">
        <f t="shared" si="1"/>
        <v>0</v>
      </c>
      <c r="Z57" s="162"/>
    </row>
    <row r="58" spans="1:26" ht="27.95" customHeight="1" x14ac:dyDescent="0.2">
      <c r="A58" s="331"/>
      <c r="B58" s="217" t="s">
        <v>194</v>
      </c>
      <c r="C58" s="120" t="s">
        <v>195</v>
      </c>
      <c r="D58" s="568"/>
      <c r="E58" s="581"/>
      <c r="F58" s="568"/>
      <c r="G58" s="581"/>
      <c r="H58" s="568"/>
      <c r="I58" s="581"/>
      <c r="J58" s="568"/>
      <c r="K58" s="581"/>
      <c r="L58" s="568"/>
      <c r="M58" s="581"/>
      <c r="N58" s="568"/>
      <c r="O58" s="581"/>
      <c r="P58" s="568"/>
      <c r="Q58" s="581"/>
      <c r="R58" s="568"/>
      <c r="S58" s="581"/>
      <c r="T58" s="568"/>
      <c r="U58" s="581"/>
      <c r="V58" s="568"/>
      <c r="W58" s="569"/>
      <c r="X58" s="333"/>
      <c r="Y58" s="27">
        <f t="shared" si="1"/>
        <v>0</v>
      </c>
      <c r="Z58" s="162"/>
    </row>
    <row r="59" spans="1:26" ht="27.95" customHeight="1" x14ac:dyDescent="0.2">
      <c r="A59" s="331"/>
      <c r="B59" s="223" t="s">
        <v>196</v>
      </c>
      <c r="C59" s="121" t="s">
        <v>197</v>
      </c>
      <c r="D59" s="568"/>
      <c r="E59" s="581"/>
      <c r="F59" s="568"/>
      <c r="G59" s="581"/>
      <c r="H59" s="568"/>
      <c r="I59" s="581"/>
      <c r="J59" s="568"/>
      <c r="K59" s="581"/>
      <c r="L59" s="568"/>
      <c r="M59" s="581"/>
      <c r="N59" s="568"/>
      <c r="O59" s="581"/>
      <c r="P59" s="568"/>
      <c r="Q59" s="581"/>
      <c r="R59" s="568"/>
      <c r="S59" s="581"/>
      <c r="T59" s="568"/>
      <c r="U59" s="581"/>
      <c r="V59" s="568"/>
      <c r="W59" s="569"/>
      <c r="X59" s="333"/>
      <c r="Y59" s="27">
        <f t="shared" si="1"/>
        <v>0</v>
      </c>
      <c r="Z59" s="162"/>
    </row>
    <row r="60" spans="1:26" ht="27.95" customHeight="1" x14ac:dyDescent="0.2">
      <c r="A60" s="331"/>
      <c r="B60" s="223" t="s">
        <v>198</v>
      </c>
      <c r="C60" s="121" t="s">
        <v>45</v>
      </c>
      <c r="D60" s="568"/>
      <c r="E60" s="581"/>
      <c r="F60" s="568"/>
      <c r="G60" s="581"/>
      <c r="H60" s="568"/>
      <c r="I60" s="581"/>
      <c r="J60" s="568"/>
      <c r="K60" s="581"/>
      <c r="L60" s="568"/>
      <c r="M60" s="581"/>
      <c r="N60" s="568"/>
      <c r="O60" s="581"/>
      <c r="P60" s="568"/>
      <c r="Q60" s="581"/>
      <c r="R60" s="568"/>
      <c r="S60" s="581"/>
      <c r="T60" s="568"/>
      <c r="U60" s="581"/>
      <c r="V60" s="568"/>
      <c r="W60" s="569"/>
      <c r="X60" s="333"/>
      <c r="Y60" s="27">
        <f t="shared" si="1"/>
        <v>0</v>
      </c>
      <c r="Z60" s="162"/>
    </row>
    <row r="61" spans="1:26" ht="45" customHeight="1" thickBot="1" x14ac:dyDescent="0.25">
      <c r="A61" s="331"/>
      <c r="B61" s="223" t="s">
        <v>199</v>
      </c>
      <c r="C61" s="121" t="s">
        <v>67</v>
      </c>
      <c r="D61" s="582"/>
      <c r="E61" s="583"/>
      <c r="F61" s="582"/>
      <c r="G61" s="583"/>
      <c r="H61" s="582"/>
      <c r="I61" s="583"/>
      <c r="J61" s="582"/>
      <c r="K61" s="583"/>
      <c r="L61" s="582"/>
      <c r="M61" s="583"/>
      <c r="N61" s="582"/>
      <c r="O61" s="583"/>
      <c r="P61" s="582"/>
      <c r="Q61" s="583"/>
      <c r="R61" s="582"/>
      <c r="S61" s="583"/>
      <c r="T61" s="582"/>
      <c r="U61" s="583"/>
      <c r="V61" s="582"/>
      <c r="W61" s="589"/>
      <c r="X61" s="333"/>
      <c r="Y61" s="27">
        <f t="shared" si="1"/>
        <v>0</v>
      </c>
      <c r="Z61" s="162"/>
    </row>
    <row r="62" spans="1:26" ht="30" customHeight="1" thickBot="1" x14ac:dyDescent="0.5">
      <c r="A62" s="331"/>
      <c r="B62" s="219">
        <v>111</v>
      </c>
      <c r="C62" s="115" t="s">
        <v>190</v>
      </c>
      <c r="D62" s="24"/>
      <c r="E62" s="62"/>
      <c r="F62" s="25" t="s">
        <v>284</v>
      </c>
      <c r="G62" s="63"/>
      <c r="H62" s="24"/>
      <c r="I62" s="62"/>
      <c r="J62" s="25"/>
      <c r="K62" s="63"/>
      <c r="L62" s="24"/>
      <c r="M62" s="62"/>
      <c r="N62" s="25"/>
      <c r="O62" s="63"/>
      <c r="P62" s="24"/>
      <c r="Q62" s="62"/>
      <c r="R62" s="25"/>
      <c r="S62" s="63"/>
      <c r="T62" s="24"/>
      <c r="U62" s="62"/>
      <c r="V62" s="25"/>
      <c r="W62" s="63"/>
      <c r="X62" s="26"/>
    </row>
    <row r="63" spans="1:26" ht="45" customHeight="1" x14ac:dyDescent="0.2">
      <c r="A63" s="331"/>
      <c r="B63" s="207" t="s">
        <v>150</v>
      </c>
      <c r="C63" s="132" t="s">
        <v>73</v>
      </c>
      <c r="D63" s="566"/>
      <c r="E63" s="567"/>
      <c r="F63" s="566"/>
      <c r="G63" s="567"/>
      <c r="H63" s="566"/>
      <c r="I63" s="567"/>
      <c r="J63" s="566"/>
      <c r="K63" s="567"/>
      <c r="L63" s="566"/>
      <c r="M63" s="567"/>
      <c r="N63" s="566"/>
      <c r="O63" s="567"/>
      <c r="P63" s="566"/>
      <c r="Q63" s="567"/>
      <c r="R63" s="566"/>
      <c r="S63" s="567"/>
      <c r="T63" s="566"/>
      <c r="U63" s="567"/>
      <c r="V63" s="566"/>
      <c r="W63" s="588"/>
      <c r="X63" s="333"/>
      <c r="Y63" s="27">
        <f>COUNTIF(D63:W63,"a")+COUNTIF(D63:W63,"s")</f>
        <v>0</v>
      </c>
      <c r="Z63" s="162"/>
    </row>
    <row r="64" spans="1:26" ht="27.95" customHeight="1" x14ac:dyDescent="0.2">
      <c r="A64" s="331"/>
      <c r="B64" s="217" t="s">
        <v>151</v>
      </c>
      <c r="C64" s="118" t="s">
        <v>441</v>
      </c>
      <c r="D64" s="568"/>
      <c r="E64" s="581"/>
      <c r="F64" s="568"/>
      <c r="G64" s="581"/>
      <c r="H64" s="568"/>
      <c r="I64" s="581"/>
      <c r="J64" s="568"/>
      <c r="K64" s="581"/>
      <c r="L64" s="568"/>
      <c r="M64" s="581"/>
      <c r="N64" s="568"/>
      <c r="O64" s="581"/>
      <c r="P64" s="568"/>
      <c r="Q64" s="581"/>
      <c r="R64" s="568"/>
      <c r="S64" s="581"/>
      <c r="T64" s="568"/>
      <c r="U64" s="581"/>
      <c r="V64" s="568"/>
      <c r="W64" s="569"/>
      <c r="X64" s="333"/>
      <c r="Y64" s="27">
        <f>COUNTIF(D64:W64,"a")+COUNTIF(D64:W64,"s")</f>
        <v>0</v>
      </c>
      <c r="Z64" s="162"/>
    </row>
    <row r="65" spans="1:26" ht="27.95" customHeight="1" x14ac:dyDescent="0.2">
      <c r="A65" s="331"/>
      <c r="B65" s="217" t="s">
        <v>442</v>
      </c>
      <c r="C65" s="121" t="s">
        <v>443</v>
      </c>
      <c r="D65" s="568"/>
      <c r="E65" s="581"/>
      <c r="F65" s="568"/>
      <c r="G65" s="581"/>
      <c r="H65" s="568"/>
      <c r="I65" s="581"/>
      <c r="J65" s="568"/>
      <c r="K65" s="581"/>
      <c r="L65" s="568"/>
      <c r="M65" s="581"/>
      <c r="N65" s="568"/>
      <c r="O65" s="581"/>
      <c r="P65" s="568"/>
      <c r="Q65" s="581"/>
      <c r="R65" s="568"/>
      <c r="S65" s="581"/>
      <c r="T65" s="568"/>
      <c r="U65" s="581"/>
      <c r="V65" s="568"/>
      <c r="W65" s="569"/>
      <c r="X65" s="333"/>
      <c r="Y65" s="27">
        <f>COUNTIF(D65:W65,"a")+COUNTIF(D65:W65,"s")</f>
        <v>0</v>
      </c>
      <c r="Z65" s="162"/>
    </row>
    <row r="66" spans="1:26" ht="27.95" customHeight="1" thickBot="1" x14ac:dyDescent="0.25">
      <c r="A66" s="331"/>
      <c r="B66" s="223" t="s">
        <v>255</v>
      </c>
      <c r="C66" s="118" t="s">
        <v>121</v>
      </c>
      <c r="D66" s="582"/>
      <c r="E66" s="583"/>
      <c r="F66" s="582"/>
      <c r="G66" s="583"/>
      <c r="H66" s="582"/>
      <c r="I66" s="583"/>
      <c r="J66" s="582"/>
      <c r="K66" s="583"/>
      <c r="L66" s="582"/>
      <c r="M66" s="583"/>
      <c r="N66" s="582"/>
      <c r="O66" s="583"/>
      <c r="P66" s="582"/>
      <c r="Q66" s="583"/>
      <c r="R66" s="582"/>
      <c r="S66" s="583"/>
      <c r="T66" s="582"/>
      <c r="U66" s="583"/>
      <c r="V66" s="582"/>
      <c r="W66" s="589"/>
      <c r="X66" s="333"/>
      <c r="Y66" s="27">
        <f>COUNTIF(D66:W66,"a")+COUNTIF(D66:W66,"s")</f>
        <v>0</v>
      </c>
      <c r="Z66" s="162"/>
    </row>
    <row r="67" spans="1:26" ht="30" customHeight="1" thickBot="1" x14ac:dyDescent="0.5">
      <c r="A67" s="331"/>
      <c r="B67" s="219">
        <v>112</v>
      </c>
      <c r="C67" s="115" t="s">
        <v>191</v>
      </c>
      <c r="D67" s="24" t="s">
        <v>284</v>
      </c>
      <c r="E67" s="62"/>
      <c r="F67" s="25" t="s">
        <v>284</v>
      </c>
      <c r="G67" s="63"/>
      <c r="H67" s="24" t="s">
        <v>284</v>
      </c>
      <c r="I67" s="62"/>
      <c r="J67" s="25" t="s">
        <v>284</v>
      </c>
      <c r="K67" s="63"/>
      <c r="L67" s="24" t="s">
        <v>284</v>
      </c>
      <c r="M67" s="62"/>
      <c r="N67" s="25" t="s">
        <v>284</v>
      </c>
      <c r="O67" s="63"/>
      <c r="P67" s="24" t="s">
        <v>284</v>
      </c>
      <c r="Q67" s="62"/>
      <c r="R67" s="25" t="s">
        <v>284</v>
      </c>
      <c r="S67" s="63"/>
      <c r="T67" s="24" t="s">
        <v>284</v>
      </c>
      <c r="U67" s="62"/>
      <c r="V67" s="25" t="s">
        <v>284</v>
      </c>
      <c r="W67" s="63"/>
      <c r="X67" s="26"/>
    </row>
    <row r="68" spans="1:26" ht="45" customHeight="1" x14ac:dyDescent="0.2">
      <c r="A68" s="331"/>
      <c r="B68" s="207" t="s">
        <v>256</v>
      </c>
      <c r="C68" s="128" t="s">
        <v>106</v>
      </c>
      <c r="D68" s="566"/>
      <c r="E68" s="567"/>
      <c r="F68" s="566"/>
      <c r="G68" s="567"/>
      <c r="H68" s="566"/>
      <c r="I68" s="567"/>
      <c r="J68" s="566"/>
      <c r="K68" s="567"/>
      <c r="L68" s="566"/>
      <c r="M68" s="567"/>
      <c r="N68" s="566"/>
      <c r="O68" s="567"/>
      <c r="P68" s="566"/>
      <c r="Q68" s="567"/>
      <c r="R68" s="566"/>
      <c r="S68" s="567"/>
      <c r="T68" s="566"/>
      <c r="U68" s="567"/>
      <c r="V68" s="566"/>
      <c r="W68" s="588"/>
      <c r="X68" s="333"/>
      <c r="Y68" s="27">
        <f>COUNTIF(D68:W68,"a")+COUNTIF(D68:W68,"s")</f>
        <v>0</v>
      </c>
      <c r="Z68" s="162"/>
    </row>
    <row r="69" spans="1:26" ht="45" customHeight="1" x14ac:dyDescent="0.2">
      <c r="A69" s="331"/>
      <c r="B69" s="217" t="s">
        <v>257</v>
      </c>
      <c r="C69" s="129" t="s">
        <v>139</v>
      </c>
      <c r="D69" s="568"/>
      <c r="E69" s="581"/>
      <c r="F69" s="568"/>
      <c r="G69" s="581"/>
      <c r="H69" s="568"/>
      <c r="I69" s="581"/>
      <c r="J69" s="568"/>
      <c r="K69" s="581"/>
      <c r="L69" s="568"/>
      <c r="M69" s="581"/>
      <c r="N69" s="568"/>
      <c r="O69" s="581"/>
      <c r="P69" s="568"/>
      <c r="Q69" s="581"/>
      <c r="R69" s="568"/>
      <c r="S69" s="581"/>
      <c r="T69" s="568"/>
      <c r="U69" s="581"/>
      <c r="V69" s="568"/>
      <c r="W69" s="569"/>
      <c r="X69" s="333"/>
      <c r="Y69" s="27">
        <f>COUNTIF(D69:W69,"a")+COUNTIF(D69:W69,"s")</f>
        <v>0</v>
      </c>
      <c r="Z69" s="162"/>
    </row>
    <row r="70" spans="1:26" ht="27.95" customHeight="1" x14ac:dyDescent="0.2">
      <c r="A70" s="331"/>
      <c r="B70" s="217" t="s">
        <v>258</v>
      </c>
      <c r="C70" s="131" t="s">
        <v>105</v>
      </c>
      <c r="D70" s="568"/>
      <c r="E70" s="581"/>
      <c r="F70" s="568"/>
      <c r="G70" s="581"/>
      <c r="H70" s="568"/>
      <c r="I70" s="581"/>
      <c r="J70" s="568"/>
      <c r="K70" s="581"/>
      <c r="L70" s="568"/>
      <c r="M70" s="581"/>
      <c r="N70" s="568"/>
      <c r="O70" s="581"/>
      <c r="P70" s="568"/>
      <c r="Q70" s="581"/>
      <c r="R70" s="568"/>
      <c r="S70" s="581"/>
      <c r="T70" s="568"/>
      <c r="U70" s="581"/>
      <c r="V70" s="568"/>
      <c r="W70" s="569"/>
      <c r="X70" s="333"/>
      <c r="Y70" s="27">
        <f>COUNTIF(D70:W70,"a")+COUNTIF(D70:W70,"s")</f>
        <v>0</v>
      </c>
      <c r="Z70" s="162"/>
    </row>
    <row r="71" spans="1:26" ht="45" customHeight="1" x14ac:dyDescent="0.2">
      <c r="A71" s="331"/>
      <c r="B71" s="214" t="s">
        <v>259</v>
      </c>
      <c r="C71" s="132" t="s">
        <v>261</v>
      </c>
      <c r="D71" s="568"/>
      <c r="E71" s="581"/>
      <c r="F71" s="568"/>
      <c r="G71" s="581"/>
      <c r="H71" s="568"/>
      <c r="I71" s="581"/>
      <c r="J71" s="568"/>
      <c r="K71" s="581"/>
      <c r="L71" s="568"/>
      <c r="M71" s="581"/>
      <c r="N71" s="568"/>
      <c r="O71" s="581"/>
      <c r="P71" s="568"/>
      <c r="Q71" s="581"/>
      <c r="R71" s="568"/>
      <c r="S71" s="581"/>
      <c r="T71" s="568"/>
      <c r="U71" s="581"/>
      <c r="V71" s="568"/>
      <c r="W71" s="569"/>
      <c r="X71" s="333"/>
      <c r="Y71" s="27">
        <f>COUNTIF(D71:W71,"a")+COUNTIF(D71:W71,"s")</f>
        <v>0</v>
      </c>
      <c r="Z71" s="162"/>
    </row>
    <row r="72" spans="1:26" ht="45" customHeight="1" thickBot="1" x14ac:dyDescent="0.25">
      <c r="A72" s="338"/>
      <c r="B72" s="224" t="s">
        <v>262</v>
      </c>
      <c r="C72" s="281" t="s">
        <v>368</v>
      </c>
      <c r="D72" s="582"/>
      <c r="E72" s="583"/>
      <c r="F72" s="582"/>
      <c r="G72" s="583"/>
      <c r="H72" s="582"/>
      <c r="I72" s="583"/>
      <c r="J72" s="582"/>
      <c r="K72" s="583"/>
      <c r="L72" s="582"/>
      <c r="M72" s="583"/>
      <c r="N72" s="582"/>
      <c r="O72" s="583"/>
      <c r="P72" s="582"/>
      <c r="Q72" s="583"/>
      <c r="R72" s="582"/>
      <c r="S72" s="583"/>
      <c r="T72" s="582"/>
      <c r="U72" s="583"/>
      <c r="V72" s="582"/>
      <c r="W72" s="589"/>
      <c r="X72" s="339"/>
      <c r="Y72" s="27">
        <f>COUNTIF(D72:W72,"a")+COUNTIF(D72:W72,"s")</f>
        <v>0</v>
      </c>
      <c r="Z72" s="162"/>
    </row>
    <row r="73" spans="1:26" ht="33" customHeight="1" thickBot="1" x14ac:dyDescent="0.35">
      <c r="A73" s="404"/>
      <c r="B73" s="330"/>
      <c r="C73" s="575" t="s">
        <v>192</v>
      </c>
      <c r="D73" s="576"/>
      <c r="E73" s="576"/>
      <c r="F73" s="576"/>
      <c r="G73" s="576"/>
      <c r="H73" s="576"/>
      <c r="I73" s="576"/>
      <c r="J73" s="576"/>
      <c r="K73" s="576"/>
      <c r="L73" s="576"/>
      <c r="M73" s="576"/>
      <c r="N73" s="576"/>
      <c r="O73" s="576"/>
      <c r="P73" s="576"/>
      <c r="Q73" s="576"/>
      <c r="R73" s="576"/>
      <c r="S73" s="576"/>
      <c r="T73" s="576"/>
      <c r="U73" s="576"/>
      <c r="V73" s="576"/>
      <c r="W73" s="576"/>
      <c r="X73" s="577"/>
    </row>
    <row r="74" spans="1:26" ht="33" customHeight="1" thickBot="1" x14ac:dyDescent="0.35">
      <c r="A74" s="386"/>
      <c r="B74" s="226">
        <v>200</v>
      </c>
      <c r="C74" s="595" t="s">
        <v>445</v>
      </c>
      <c r="D74" s="596"/>
      <c r="E74" s="596"/>
      <c r="F74" s="596"/>
      <c r="G74" s="596"/>
      <c r="H74" s="596"/>
      <c r="I74" s="596"/>
      <c r="J74" s="596"/>
      <c r="K74" s="596"/>
      <c r="L74" s="596"/>
      <c r="M74" s="596"/>
      <c r="N74" s="596"/>
      <c r="O74" s="596"/>
      <c r="P74" s="596"/>
      <c r="Q74" s="596"/>
      <c r="R74" s="596"/>
      <c r="S74" s="596"/>
      <c r="T74" s="596"/>
      <c r="U74" s="596"/>
      <c r="V74" s="596"/>
      <c r="W74" s="596"/>
      <c r="X74" s="597"/>
    </row>
    <row r="75" spans="1:26" ht="30" customHeight="1" thickBot="1" x14ac:dyDescent="0.5">
      <c r="A75" s="331"/>
      <c r="B75" s="230">
        <v>201</v>
      </c>
      <c r="C75" s="133" t="s">
        <v>200</v>
      </c>
      <c r="D75" s="71"/>
      <c r="E75" s="62"/>
      <c r="F75" s="64"/>
      <c r="G75" s="63"/>
      <c r="H75" s="24" t="s">
        <v>284</v>
      </c>
      <c r="I75" s="62"/>
      <c r="J75" s="25" t="s">
        <v>284</v>
      </c>
      <c r="K75" s="63"/>
      <c r="L75" s="24"/>
      <c r="M75" s="62"/>
      <c r="N75" s="25"/>
      <c r="O75" s="63"/>
      <c r="P75" s="71"/>
      <c r="Q75" s="62"/>
      <c r="R75" s="64"/>
      <c r="S75" s="63"/>
      <c r="T75" s="71"/>
      <c r="U75" s="62"/>
      <c r="V75" s="64"/>
      <c r="W75" s="63"/>
      <c r="X75" s="26"/>
    </row>
    <row r="76" spans="1:26" ht="27.95" customHeight="1" x14ac:dyDescent="0.2">
      <c r="A76" s="331"/>
      <c r="B76" s="382" t="s">
        <v>424</v>
      </c>
      <c r="C76" s="383" t="s">
        <v>491</v>
      </c>
      <c r="D76" s="566"/>
      <c r="E76" s="567"/>
      <c r="F76" s="566"/>
      <c r="G76" s="567"/>
      <c r="H76" s="566"/>
      <c r="I76" s="567"/>
      <c r="J76" s="566"/>
      <c r="K76" s="567"/>
      <c r="L76" s="566"/>
      <c r="M76" s="567"/>
      <c r="N76" s="566"/>
      <c r="O76" s="567"/>
      <c r="P76" s="566"/>
      <c r="Q76" s="567"/>
      <c r="R76" s="566"/>
      <c r="S76" s="567"/>
      <c r="T76" s="566"/>
      <c r="U76" s="567"/>
      <c r="V76" s="566"/>
      <c r="W76" s="588"/>
      <c r="X76" s="345"/>
      <c r="Y76" s="27">
        <f>COUNTIF(D76:W76,"a")+COUNTIF(D76:W76,"s")</f>
        <v>0</v>
      </c>
      <c r="Z76" s="162"/>
    </row>
    <row r="77" spans="1:26" ht="27.95" customHeight="1" thickBot="1" x14ac:dyDescent="0.25">
      <c r="A77" s="331"/>
      <c r="B77" s="232" t="s">
        <v>510</v>
      </c>
      <c r="C77" s="160" t="s">
        <v>511</v>
      </c>
      <c r="D77" s="570"/>
      <c r="E77" s="587"/>
      <c r="F77" s="570"/>
      <c r="G77" s="587"/>
      <c r="H77" s="570"/>
      <c r="I77" s="587"/>
      <c r="J77" s="570"/>
      <c r="K77" s="587"/>
      <c r="L77" s="570"/>
      <c r="M77" s="587"/>
      <c r="N77" s="570"/>
      <c r="O77" s="587"/>
      <c r="P77" s="570"/>
      <c r="Q77" s="587"/>
      <c r="R77" s="570"/>
      <c r="S77" s="587"/>
      <c r="T77" s="570"/>
      <c r="U77" s="587"/>
      <c r="V77" s="570"/>
      <c r="W77" s="571"/>
      <c r="X77" s="333"/>
      <c r="Y77" s="27">
        <f>COUNTIF(D77:W77,"a")+COUNTIF(D77:W77,"s")</f>
        <v>0</v>
      </c>
      <c r="Z77" s="162"/>
    </row>
    <row r="78" spans="1:26" ht="30" customHeight="1" thickBot="1" x14ac:dyDescent="0.5">
      <c r="A78" s="331"/>
      <c r="B78" s="230">
        <v>212</v>
      </c>
      <c r="C78" s="189" t="s">
        <v>446</v>
      </c>
      <c r="D78" s="71"/>
      <c r="E78" s="62"/>
      <c r="F78" s="64"/>
      <c r="G78" s="63"/>
      <c r="H78" s="24" t="s">
        <v>284</v>
      </c>
      <c r="I78" s="62"/>
      <c r="J78" s="25" t="s">
        <v>284</v>
      </c>
      <c r="K78" s="63"/>
      <c r="L78" s="24"/>
      <c r="M78" s="62"/>
      <c r="N78" s="25"/>
      <c r="O78" s="63"/>
      <c r="P78" s="71"/>
      <c r="Q78" s="62"/>
      <c r="R78" s="64"/>
      <c r="S78" s="63"/>
      <c r="T78" s="71"/>
      <c r="U78" s="62"/>
      <c r="V78" s="64"/>
      <c r="W78" s="63"/>
      <c r="X78" s="26"/>
    </row>
    <row r="79" spans="1:26" ht="27.95" customHeight="1" thickBot="1" x14ac:dyDescent="0.25">
      <c r="A79" s="331"/>
      <c r="B79" s="231" t="s">
        <v>263</v>
      </c>
      <c r="C79" s="134" t="s">
        <v>236</v>
      </c>
      <c r="D79" s="584"/>
      <c r="E79" s="585"/>
      <c r="F79" s="584"/>
      <c r="G79" s="585"/>
      <c r="H79" s="584"/>
      <c r="I79" s="585"/>
      <c r="J79" s="584"/>
      <c r="K79" s="585"/>
      <c r="L79" s="584"/>
      <c r="M79" s="585"/>
      <c r="N79" s="584"/>
      <c r="O79" s="585"/>
      <c r="P79" s="584"/>
      <c r="Q79" s="585"/>
      <c r="R79" s="584"/>
      <c r="S79" s="585"/>
      <c r="T79" s="584"/>
      <c r="U79" s="585"/>
      <c r="V79" s="584"/>
      <c r="W79" s="586"/>
      <c r="X79" s="336"/>
      <c r="Y79" s="27">
        <f>COUNTIF(D79:W79,"a")+COUNTIF(D79:W79,"s")</f>
        <v>0</v>
      </c>
      <c r="Z79" s="162"/>
    </row>
    <row r="80" spans="1:26" ht="30" customHeight="1" thickBot="1" x14ac:dyDescent="0.5">
      <c r="A80" s="331"/>
      <c r="B80" s="219" t="s">
        <v>83</v>
      </c>
      <c r="C80" s="326" t="s">
        <v>232</v>
      </c>
      <c r="D80" s="71"/>
      <c r="E80" s="62"/>
      <c r="F80" s="71"/>
      <c r="G80" s="63"/>
      <c r="H80" s="24"/>
      <c r="I80" s="62"/>
      <c r="J80" s="24" t="s">
        <v>284</v>
      </c>
      <c r="K80" s="63"/>
      <c r="L80" s="71"/>
      <c r="M80" s="62"/>
      <c r="N80" s="24" t="s">
        <v>284</v>
      </c>
      <c r="O80" s="63"/>
      <c r="P80" s="71"/>
      <c r="Q80" s="62"/>
      <c r="R80" s="64"/>
      <c r="S80" s="63"/>
      <c r="T80" s="71"/>
      <c r="U80" s="62"/>
      <c r="V80" s="64"/>
      <c r="W80" s="63"/>
      <c r="X80" s="26"/>
    </row>
    <row r="81" spans="1:26" ht="30" customHeight="1" x14ac:dyDescent="0.2">
      <c r="A81" s="331"/>
      <c r="B81" s="218"/>
      <c r="C81" s="138" t="s">
        <v>512</v>
      </c>
      <c r="D81" s="598"/>
      <c r="E81" s="599"/>
      <c r="F81" s="599"/>
      <c r="G81" s="599"/>
      <c r="H81" s="599"/>
      <c r="I81" s="599"/>
      <c r="J81" s="599"/>
      <c r="K81" s="599"/>
      <c r="L81" s="599"/>
      <c r="M81" s="599"/>
      <c r="N81" s="599"/>
      <c r="O81" s="599"/>
      <c r="P81" s="599"/>
      <c r="Q81" s="599"/>
      <c r="R81" s="599"/>
      <c r="S81" s="599"/>
      <c r="T81" s="599"/>
      <c r="U81" s="599"/>
      <c r="V81" s="599"/>
      <c r="W81" s="599"/>
      <c r="X81" s="381"/>
      <c r="Y81" s="28"/>
    </row>
    <row r="82" spans="1:26" ht="67.7" customHeight="1" x14ac:dyDescent="0.2">
      <c r="A82" s="331"/>
      <c r="B82" s="207" t="s">
        <v>78</v>
      </c>
      <c r="C82" s="128" t="s">
        <v>513</v>
      </c>
      <c r="D82" s="593"/>
      <c r="E82" s="594"/>
      <c r="F82" s="593"/>
      <c r="G82" s="594"/>
      <c r="H82" s="593"/>
      <c r="I82" s="594"/>
      <c r="J82" s="593"/>
      <c r="K82" s="594"/>
      <c r="L82" s="593"/>
      <c r="M82" s="594"/>
      <c r="N82" s="593"/>
      <c r="O82" s="594"/>
      <c r="P82" s="593"/>
      <c r="Q82" s="594"/>
      <c r="R82" s="593"/>
      <c r="S82" s="594"/>
      <c r="T82" s="593"/>
      <c r="U82" s="594"/>
      <c r="V82" s="593"/>
      <c r="W82" s="600"/>
      <c r="X82" s="34"/>
      <c r="Y82" s="27">
        <f>COUNTIF(D82:W82,"a")+COUNTIF(D82:W82,"s")+COUNTIF(X82,"NA")</f>
        <v>0</v>
      </c>
      <c r="Z82" s="384"/>
    </row>
    <row r="83" spans="1:26" ht="106.5" customHeight="1" x14ac:dyDescent="0.2">
      <c r="A83" s="331"/>
      <c r="B83" s="217" t="s">
        <v>79</v>
      </c>
      <c r="C83" s="129" t="s">
        <v>514</v>
      </c>
      <c r="D83" s="568"/>
      <c r="E83" s="581"/>
      <c r="F83" s="568"/>
      <c r="G83" s="581"/>
      <c r="H83" s="568"/>
      <c r="I83" s="581"/>
      <c r="J83" s="568"/>
      <c r="K83" s="581"/>
      <c r="L83" s="568"/>
      <c r="M83" s="581"/>
      <c r="N83" s="568"/>
      <c r="O83" s="581"/>
      <c r="P83" s="568"/>
      <c r="Q83" s="581"/>
      <c r="R83" s="568"/>
      <c r="S83" s="581"/>
      <c r="T83" s="568"/>
      <c r="U83" s="581"/>
      <c r="V83" s="568"/>
      <c r="W83" s="569"/>
      <c r="X83" s="337" t="str">
        <f>IF($X$82="na","na","")</f>
        <v/>
      </c>
      <c r="Y83" s="27">
        <f>COUNTIF(D83:W83,"a")+COUNTIF(D83:W83,"s")+COUNTIF(X83,"NA")</f>
        <v>0</v>
      </c>
      <c r="Z83" s="384"/>
    </row>
    <row r="84" spans="1:26" ht="30" customHeight="1" x14ac:dyDescent="0.2">
      <c r="A84" s="331"/>
      <c r="B84" s="218"/>
      <c r="C84" s="138" t="s">
        <v>516</v>
      </c>
      <c r="D84" s="601"/>
      <c r="E84" s="602"/>
      <c r="F84" s="602"/>
      <c r="G84" s="602"/>
      <c r="H84" s="602"/>
      <c r="I84" s="602"/>
      <c r="J84" s="602"/>
      <c r="K84" s="602"/>
      <c r="L84" s="602"/>
      <c r="M84" s="602"/>
      <c r="N84" s="602"/>
      <c r="O84" s="602"/>
      <c r="P84" s="602"/>
      <c r="Q84" s="602"/>
      <c r="R84" s="602"/>
      <c r="S84" s="602"/>
      <c r="T84" s="602"/>
      <c r="U84" s="602"/>
      <c r="V84" s="602"/>
      <c r="W84" s="602"/>
      <c r="X84" s="378"/>
      <c r="Y84" s="28"/>
      <c r="Z84" s="385"/>
    </row>
    <row r="85" spans="1:26" ht="45" customHeight="1" x14ac:dyDescent="0.2">
      <c r="A85" s="331"/>
      <c r="B85" s="217" t="s">
        <v>80</v>
      </c>
      <c r="C85" s="129" t="s">
        <v>1003</v>
      </c>
      <c r="D85" s="568"/>
      <c r="E85" s="581"/>
      <c r="F85" s="568"/>
      <c r="G85" s="581"/>
      <c r="H85" s="568"/>
      <c r="I85" s="581"/>
      <c r="J85" s="568"/>
      <c r="K85" s="581"/>
      <c r="L85" s="568"/>
      <c r="M85" s="581"/>
      <c r="N85" s="568"/>
      <c r="O85" s="581"/>
      <c r="P85" s="568"/>
      <c r="Q85" s="581"/>
      <c r="R85" s="568"/>
      <c r="S85" s="581"/>
      <c r="T85" s="568"/>
      <c r="U85" s="581"/>
      <c r="V85" s="568"/>
      <c r="W85" s="569"/>
      <c r="X85" s="337" t="str">
        <f>IF($X$82="na","na","")</f>
        <v/>
      </c>
      <c r="Y85" s="27">
        <f>COUNTIF(D85:W85,"a")+COUNTIF(D85:W85,"s")+COUNTIF(X85,"NA")</f>
        <v>0</v>
      </c>
      <c r="Z85" s="384"/>
    </row>
    <row r="86" spans="1:26" ht="67.7" customHeight="1" x14ac:dyDescent="0.2">
      <c r="A86" s="331"/>
      <c r="B86" s="217" t="s">
        <v>81</v>
      </c>
      <c r="C86" s="129" t="s">
        <v>515</v>
      </c>
      <c r="D86" s="568"/>
      <c r="E86" s="581"/>
      <c r="F86" s="568"/>
      <c r="G86" s="581"/>
      <c r="H86" s="568"/>
      <c r="I86" s="581"/>
      <c r="J86" s="568"/>
      <c r="K86" s="581"/>
      <c r="L86" s="568"/>
      <c r="M86" s="581"/>
      <c r="N86" s="568"/>
      <c r="O86" s="581"/>
      <c r="P86" s="568"/>
      <c r="Q86" s="581"/>
      <c r="R86" s="568"/>
      <c r="S86" s="581"/>
      <c r="T86" s="568"/>
      <c r="U86" s="581"/>
      <c r="V86" s="568"/>
      <c r="W86" s="569"/>
      <c r="X86" s="337" t="str">
        <f>IF($X$82="na","na","")</f>
        <v/>
      </c>
      <c r="Y86" s="27">
        <f>COUNTIF(D86:W86,"a")+COUNTIF(D86:W86,"s")+COUNTIF(X86,"NA")</f>
        <v>0</v>
      </c>
      <c r="Z86" s="384"/>
    </row>
    <row r="87" spans="1:26" ht="45" customHeight="1" thickBot="1" x14ac:dyDescent="0.25">
      <c r="A87" s="331"/>
      <c r="B87" s="223" t="s">
        <v>82</v>
      </c>
      <c r="C87" s="142" t="s">
        <v>269</v>
      </c>
      <c r="D87" s="590"/>
      <c r="E87" s="591"/>
      <c r="F87" s="590"/>
      <c r="G87" s="591"/>
      <c r="H87" s="590"/>
      <c r="I87" s="591"/>
      <c r="J87" s="590"/>
      <c r="K87" s="591"/>
      <c r="L87" s="590"/>
      <c r="M87" s="591"/>
      <c r="N87" s="590"/>
      <c r="O87" s="591"/>
      <c r="P87" s="590"/>
      <c r="Q87" s="591"/>
      <c r="R87" s="590"/>
      <c r="S87" s="591"/>
      <c r="T87" s="590"/>
      <c r="U87" s="591"/>
      <c r="V87" s="590"/>
      <c r="W87" s="592"/>
      <c r="X87" s="337" t="str">
        <f>IF($X$82="na","na","")</f>
        <v/>
      </c>
      <c r="Y87" s="27">
        <f>COUNTIF(D87:W87,"a")+COUNTIF(D87:W87,"s")+COUNTIF(X87,"NA")</f>
        <v>0</v>
      </c>
      <c r="Z87" s="384"/>
    </row>
    <row r="88" spans="1:26" ht="27" customHeight="1" thickBot="1" x14ac:dyDescent="0.5">
      <c r="A88" s="331"/>
      <c r="B88" s="219" t="s">
        <v>517</v>
      </c>
      <c r="C88" s="326" t="s">
        <v>518</v>
      </c>
      <c r="D88" s="71"/>
      <c r="E88" s="62"/>
      <c r="F88" s="71"/>
      <c r="G88" s="63"/>
      <c r="H88" s="24"/>
      <c r="I88" s="62"/>
      <c r="J88" s="24"/>
      <c r="K88" s="63"/>
      <c r="L88" s="71"/>
      <c r="M88" s="62"/>
      <c r="N88" s="24"/>
      <c r="O88" s="63"/>
      <c r="P88" s="71"/>
      <c r="Q88" s="62"/>
      <c r="R88" s="64"/>
      <c r="S88" s="63"/>
      <c r="T88" s="71"/>
      <c r="U88" s="62"/>
      <c r="V88" s="64"/>
      <c r="W88" s="63"/>
      <c r="X88" s="26"/>
    </row>
    <row r="89" spans="1:26" ht="45" customHeight="1" thickBot="1" x14ac:dyDescent="0.35">
      <c r="A89" s="386"/>
      <c r="B89" s="220"/>
      <c r="C89" s="487" t="s">
        <v>836</v>
      </c>
      <c r="D89" s="603"/>
      <c r="E89" s="604"/>
      <c r="F89" s="604"/>
      <c r="G89" s="604"/>
      <c r="H89" s="604"/>
      <c r="I89" s="604"/>
      <c r="J89" s="604"/>
      <c r="K89" s="604"/>
      <c r="L89" s="604"/>
      <c r="M89" s="604"/>
      <c r="N89" s="604"/>
      <c r="O89" s="604"/>
      <c r="P89" s="604"/>
      <c r="Q89" s="604"/>
      <c r="R89" s="604"/>
      <c r="S89" s="604"/>
      <c r="T89" s="604"/>
      <c r="U89" s="604"/>
      <c r="V89" s="604"/>
      <c r="W89" s="604"/>
      <c r="X89" s="597"/>
    </row>
    <row r="90" spans="1:26" ht="67.7" customHeight="1" x14ac:dyDescent="0.2">
      <c r="A90" s="331"/>
      <c r="B90" s="207" t="s">
        <v>519</v>
      </c>
      <c r="C90" s="128" t="s">
        <v>520</v>
      </c>
      <c r="D90" s="593"/>
      <c r="E90" s="594"/>
      <c r="F90" s="593"/>
      <c r="G90" s="594"/>
      <c r="H90" s="593"/>
      <c r="I90" s="594"/>
      <c r="J90" s="593"/>
      <c r="K90" s="594"/>
      <c r="L90" s="593"/>
      <c r="M90" s="594"/>
      <c r="N90" s="593"/>
      <c r="O90" s="594"/>
      <c r="P90" s="593"/>
      <c r="Q90" s="594"/>
      <c r="R90" s="593"/>
      <c r="S90" s="594"/>
      <c r="T90" s="593"/>
      <c r="U90" s="594"/>
      <c r="V90" s="593"/>
      <c r="W90" s="600"/>
      <c r="X90" s="34"/>
      <c r="Y90" s="27">
        <f>COUNTIF(D90:W90,"a")+COUNTIF(D90:W90,"s")+COUNTIF(X90,"NA")</f>
        <v>0</v>
      </c>
      <c r="Z90" s="384"/>
    </row>
    <row r="91" spans="1:26" ht="67.7" customHeight="1" thickBot="1" x14ac:dyDescent="0.25">
      <c r="A91" s="338"/>
      <c r="B91" s="224" t="s">
        <v>521</v>
      </c>
      <c r="C91" s="281" t="s">
        <v>522</v>
      </c>
      <c r="D91" s="582"/>
      <c r="E91" s="583"/>
      <c r="F91" s="582"/>
      <c r="G91" s="583"/>
      <c r="H91" s="582"/>
      <c r="I91" s="583"/>
      <c r="J91" s="582"/>
      <c r="K91" s="583"/>
      <c r="L91" s="582"/>
      <c r="M91" s="583"/>
      <c r="N91" s="582"/>
      <c r="O91" s="583"/>
      <c r="P91" s="582"/>
      <c r="Q91" s="583"/>
      <c r="R91" s="582"/>
      <c r="S91" s="583"/>
      <c r="T91" s="582"/>
      <c r="U91" s="583"/>
      <c r="V91" s="582"/>
      <c r="W91" s="589"/>
      <c r="X91" s="340"/>
      <c r="Y91" s="27">
        <f>COUNTIF(D91:W91,"a")+COUNTIF(D91:W91,"s")</f>
        <v>0</v>
      </c>
      <c r="Z91" s="384"/>
    </row>
    <row r="92" spans="1:26" ht="33" customHeight="1" thickBot="1" x14ac:dyDescent="0.35">
      <c r="A92" s="403"/>
      <c r="B92" s="235">
        <v>300</v>
      </c>
      <c r="C92" s="575" t="s">
        <v>447</v>
      </c>
      <c r="D92" s="576"/>
      <c r="E92" s="576"/>
      <c r="F92" s="576"/>
      <c r="G92" s="576"/>
      <c r="H92" s="576"/>
      <c r="I92" s="576"/>
      <c r="J92" s="576"/>
      <c r="K92" s="576"/>
      <c r="L92" s="576"/>
      <c r="M92" s="576"/>
      <c r="N92" s="576"/>
      <c r="O92" s="576"/>
      <c r="P92" s="576"/>
      <c r="Q92" s="576"/>
      <c r="R92" s="576"/>
      <c r="S92" s="576"/>
      <c r="T92" s="576"/>
      <c r="U92" s="576"/>
      <c r="V92" s="576"/>
      <c r="W92" s="576"/>
      <c r="X92" s="577"/>
    </row>
    <row r="93" spans="1:26" ht="30" customHeight="1" thickBot="1" x14ac:dyDescent="0.5">
      <c r="A93" s="331"/>
      <c r="B93" s="219">
        <v>301</v>
      </c>
      <c r="C93" s="326" t="s">
        <v>466</v>
      </c>
      <c r="D93" s="71"/>
      <c r="E93" s="62"/>
      <c r="F93" s="25" t="s">
        <v>284</v>
      </c>
      <c r="G93" s="63"/>
      <c r="H93" s="24"/>
      <c r="I93" s="62"/>
      <c r="J93" s="25" t="s">
        <v>284</v>
      </c>
      <c r="K93" s="63"/>
      <c r="L93" s="24"/>
      <c r="M93" s="62"/>
      <c r="N93" s="25" t="s">
        <v>284</v>
      </c>
      <c r="O93" s="63"/>
      <c r="P93" s="71"/>
      <c r="Q93" s="62"/>
      <c r="R93" s="64"/>
      <c r="S93" s="63"/>
      <c r="T93" s="71"/>
      <c r="U93" s="62"/>
      <c r="V93" s="64"/>
      <c r="W93" s="63"/>
      <c r="X93" s="26"/>
    </row>
    <row r="94" spans="1:26" ht="67.7" customHeight="1" thickBot="1" x14ac:dyDescent="0.25">
      <c r="A94" s="331"/>
      <c r="B94" s="215" t="s">
        <v>264</v>
      </c>
      <c r="C94" s="300" t="s">
        <v>440</v>
      </c>
      <c r="D94" s="578"/>
      <c r="E94" s="579"/>
      <c r="F94" s="578"/>
      <c r="G94" s="579"/>
      <c r="H94" s="578"/>
      <c r="I94" s="579"/>
      <c r="J94" s="578"/>
      <c r="K94" s="579"/>
      <c r="L94" s="578"/>
      <c r="M94" s="579"/>
      <c r="N94" s="578"/>
      <c r="O94" s="579"/>
      <c r="P94" s="578"/>
      <c r="Q94" s="579"/>
      <c r="R94" s="578"/>
      <c r="S94" s="579"/>
      <c r="T94" s="578"/>
      <c r="U94" s="579"/>
      <c r="V94" s="578"/>
      <c r="W94" s="580"/>
      <c r="X94" s="340"/>
      <c r="Y94" s="27">
        <f>COUNTIF(D94:W94,"a")+COUNTIF(D94:W94,"s")</f>
        <v>0</v>
      </c>
      <c r="Z94" s="162"/>
    </row>
    <row r="95" spans="1:26" ht="30" customHeight="1" thickBot="1" x14ac:dyDescent="0.5">
      <c r="A95" s="331"/>
      <c r="B95" s="219" t="s">
        <v>523</v>
      </c>
      <c r="C95" s="326" t="s">
        <v>524</v>
      </c>
      <c r="D95" s="387"/>
      <c r="E95" s="388"/>
      <c r="F95" s="13" t="s">
        <v>284</v>
      </c>
      <c r="G95" s="61"/>
      <c r="H95" s="387"/>
      <c r="I95" s="388"/>
      <c r="J95" s="13" t="s">
        <v>284</v>
      </c>
      <c r="K95" s="61"/>
      <c r="L95" s="24"/>
      <c r="M95" s="388"/>
      <c r="N95" s="13" t="s">
        <v>284</v>
      </c>
      <c r="O95" s="61"/>
      <c r="P95" s="387"/>
      <c r="Q95" s="388"/>
      <c r="R95" s="61"/>
      <c r="S95" s="61"/>
      <c r="T95" s="387"/>
      <c r="U95" s="388"/>
      <c r="V95" s="61"/>
      <c r="W95" s="52"/>
      <c r="X95" s="332"/>
    </row>
    <row r="96" spans="1:26" ht="27.95" customHeight="1" x14ac:dyDescent="0.2">
      <c r="A96" s="331"/>
      <c r="B96" s="207" t="s">
        <v>265</v>
      </c>
      <c r="C96" s="128" t="s">
        <v>1032</v>
      </c>
      <c r="D96" s="566"/>
      <c r="E96" s="567"/>
      <c r="F96" s="566"/>
      <c r="G96" s="567"/>
      <c r="H96" s="566"/>
      <c r="I96" s="567"/>
      <c r="J96" s="566"/>
      <c r="K96" s="567"/>
      <c r="L96" s="566"/>
      <c r="M96" s="567"/>
      <c r="N96" s="566"/>
      <c r="O96" s="567"/>
      <c r="P96" s="566"/>
      <c r="Q96" s="567"/>
      <c r="R96" s="566"/>
      <c r="S96" s="567"/>
      <c r="T96" s="566"/>
      <c r="U96" s="567"/>
      <c r="V96" s="566"/>
      <c r="W96" s="588"/>
      <c r="X96" s="333"/>
      <c r="Y96" s="27">
        <f t="shared" ref="Y96:Y101" si="2">COUNTIF(D96:W96,"a")+COUNTIF(D96:W96,"s")</f>
        <v>0</v>
      </c>
      <c r="Z96" s="162"/>
    </row>
    <row r="97" spans="1:26" ht="27.95" customHeight="1" x14ac:dyDescent="0.2">
      <c r="A97" s="331"/>
      <c r="B97" s="217" t="s">
        <v>374</v>
      </c>
      <c r="C97" s="129" t="s">
        <v>525</v>
      </c>
      <c r="D97" s="568"/>
      <c r="E97" s="581"/>
      <c r="F97" s="568"/>
      <c r="G97" s="581"/>
      <c r="H97" s="568"/>
      <c r="I97" s="581"/>
      <c r="J97" s="568"/>
      <c r="K97" s="581"/>
      <c r="L97" s="568"/>
      <c r="M97" s="581"/>
      <c r="N97" s="568"/>
      <c r="O97" s="581"/>
      <c r="P97" s="568"/>
      <c r="Q97" s="581"/>
      <c r="R97" s="568"/>
      <c r="S97" s="581"/>
      <c r="T97" s="568"/>
      <c r="U97" s="581"/>
      <c r="V97" s="568"/>
      <c r="W97" s="569"/>
      <c r="X97" s="333"/>
      <c r="Y97" s="27">
        <f t="shared" si="2"/>
        <v>0</v>
      </c>
      <c r="Z97" s="162"/>
    </row>
    <row r="98" spans="1:26" ht="45" customHeight="1" x14ac:dyDescent="0.2">
      <c r="A98" s="331"/>
      <c r="B98" s="217" t="s">
        <v>343</v>
      </c>
      <c r="C98" s="129" t="s">
        <v>526</v>
      </c>
      <c r="D98" s="568"/>
      <c r="E98" s="581"/>
      <c r="F98" s="568"/>
      <c r="G98" s="581"/>
      <c r="H98" s="568"/>
      <c r="I98" s="581"/>
      <c r="J98" s="568"/>
      <c r="K98" s="581"/>
      <c r="L98" s="568"/>
      <c r="M98" s="581"/>
      <c r="N98" s="568"/>
      <c r="O98" s="581"/>
      <c r="P98" s="568"/>
      <c r="Q98" s="581"/>
      <c r="R98" s="568"/>
      <c r="S98" s="581"/>
      <c r="T98" s="568"/>
      <c r="U98" s="581"/>
      <c r="V98" s="568"/>
      <c r="W98" s="569"/>
      <c r="X98" s="333"/>
      <c r="Y98" s="27">
        <f t="shared" si="2"/>
        <v>0</v>
      </c>
      <c r="Z98" s="162"/>
    </row>
    <row r="99" spans="1:26" ht="45" customHeight="1" x14ac:dyDescent="0.2">
      <c r="A99" s="331"/>
      <c r="B99" s="217" t="s">
        <v>345</v>
      </c>
      <c r="C99" s="129" t="s">
        <v>39</v>
      </c>
      <c r="D99" s="568"/>
      <c r="E99" s="581"/>
      <c r="F99" s="568"/>
      <c r="G99" s="581"/>
      <c r="H99" s="568"/>
      <c r="I99" s="581"/>
      <c r="J99" s="568"/>
      <c r="K99" s="581"/>
      <c r="L99" s="568"/>
      <c r="M99" s="581"/>
      <c r="N99" s="568"/>
      <c r="O99" s="581"/>
      <c r="P99" s="568"/>
      <c r="Q99" s="581"/>
      <c r="R99" s="568"/>
      <c r="S99" s="581"/>
      <c r="T99" s="568"/>
      <c r="U99" s="581"/>
      <c r="V99" s="568"/>
      <c r="W99" s="569"/>
      <c r="X99" s="333"/>
      <c r="Y99" s="27">
        <f t="shared" si="2"/>
        <v>0</v>
      </c>
      <c r="Z99" s="162"/>
    </row>
    <row r="100" spans="1:26" ht="27.95" customHeight="1" x14ac:dyDescent="0.2">
      <c r="A100" s="331"/>
      <c r="B100" s="217" t="s">
        <v>346</v>
      </c>
      <c r="C100" s="129" t="s">
        <v>527</v>
      </c>
      <c r="D100" s="568"/>
      <c r="E100" s="581"/>
      <c r="F100" s="568"/>
      <c r="G100" s="581"/>
      <c r="H100" s="568"/>
      <c r="I100" s="581"/>
      <c r="J100" s="568"/>
      <c r="K100" s="581"/>
      <c r="L100" s="568"/>
      <c r="M100" s="581"/>
      <c r="N100" s="568"/>
      <c r="O100" s="581"/>
      <c r="P100" s="568"/>
      <c r="Q100" s="581"/>
      <c r="R100" s="568"/>
      <c r="S100" s="581"/>
      <c r="T100" s="568"/>
      <c r="U100" s="581"/>
      <c r="V100" s="568"/>
      <c r="W100" s="569"/>
      <c r="X100" s="333"/>
      <c r="Y100" s="27">
        <f t="shared" si="2"/>
        <v>0</v>
      </c>
      <c r="Z100" s="162"/>
    </row>
    <row r="101" spans="1:26" ht="45" customHeight="1" thickBot="1" x14ac:dyDescent="0.25">
      <c r="A101" s="331"/>
      <c r="B101" s="223" t="s">
        <v>347</v>
      </c>
      <c r="C101" s="142" t="s">
        <v>271</v>
      </c>
      <c r="D101" s="568"/>
      <c r="E101" s="581"/>
      <c r="F101" s="568"/>
      <c r="G101" s="581"/>
      <c r="H101" s="568"/>
      <c r="I101" s="581"/>
      <c r="J101" s="568"/>
      <c r="K101" s="581"/>
      <c r="L101" s="568"/>
      <c r="M101" s="581"/>
      <c r="N101" s="568"/>
      <c r="O101" s="581"/>
      <c r="P101" s="568"/>
      <c r="Q101" s="581"/>
      <c r="R101" s="568"/>
      <c r="S101" s="581"/>
      <c r="T101" s="568"/>
      <c r="U101" s="581"/>
      <c r="V101" s="568"/>
      <c r="W101" s="569"/>
      <c r="X101" s="333"/>
      <c r="Y101" s="27">
        <f t="shared" si="2"/>
        <v>0</v>
      </c>
      <c r="Z101" s="162"/>
    </row>
    <row r="102" spans="1:26" ht="30" customHeight="1" thickBot="1" x14ac:dyDescent="0.5">
      <c r="A102" s="331"/>
      <c r="B102" s="219" t="s">
        <v>528</v>
      </c>
      <c r="C102" s="326" t="s">
        <v>529</v>
      </c>
      <c r="D102" s="387"/>
      <c r="E102" s="388"/>
      <c r="F102" s="13" t="s">
        <v>284</v>
      </c>
      <c r="G102" s="61"/>
      <c r="H102" s="13" t="s">
        <v>284</v>
      </c>
      <c r="I102" s="388"/>
      <c r="J102" s="13" t="s">
        <v>284</v>
      </c>
      <c r="K102" s="61"/>
      <c r="L102" s="24"/>
      <c r="M102" s="388"/>
      <c r="N102" s="61"/>
      <c r="O102" s="61"/>
      <c r="P102" s="387"/>
      <c r="Q102" s="388"/>
      <c r="R102" s="61"/>
      <c r="S102" s="61"/>
      <c r="T102" s="387"/>
      <c r="U102" s="388"/>
      <c r="V102" s="61"/>
      <c r="W102" s="52"/>
      <c r="X102" s="332"/>
    </row>
    <row r="103" spans="1:26" ht="27.95" customHeight="1" x14ac:dyDescent="0.2">
      <c r="A103" s="331"/>
      <c r="B103" s="234" t="s">
        <v>530</v>
      </c>
      <c r="C103" s="140" t="s">
        <v>531</v>
      </c>
      <c r="D103" s="566"/>
      <c r="E103" s="567"/>
      <c r="F103" s="566"/>
      <c r="G103" s="567"/>
      <c r="H103" s="566"/>
      <c r="I103" s="567"/>
      <c r="J103" s="566"/>
      <c r="K103" s="567"/>
      <c r="L103" s="566"/>
      <c r="M103" s="567"/>
      <c r="N103" s="566"/>
      <c r="O103" s="567"/>
      <c r="P103" s="566"/>
      <c r="Q103" s="567"/>
      <c r="R103" s="566"/>
      <c r="S103" s="567"/>
      <c r="T103" s="566"/>
      <c r="U103" s="567"/>
      <c r="V103" s="566"/>
      <c r="W103" s="588"/>
      <c r="X103" s="34"/>
      <c r="Y103" s="27">
        <f>COUNTIF(D103:W103,"a")+COUNTIF(D103:W103,"s")+COUNTIF(X103,"NA")</f>
        <v>0</v>
      </c>
      <c r="Z103" s="162"/>
    </row>
    <row r="104" spans="1:26" ht="27.95" customHeight="1" x14ac:dyDescent="0.2">
      <c r="A104" s="331"/>
      <c r="B104" s="210" t="s">
        <v>532</v>
      </c>
      <c r="C104" s="126" t="s">
        <v>533</v>
      </c>
      <c r="D104" s="568"/>
      <c r="E104" s="581"/>
      <c r="F104" s="568"/>
      <c r="G104" s="581"/>
      <c r="H104" s="568"/>
      <c r="I104" s="581"/>
      <c r="J104" s="568"/>
      <c r="K104" s="581"/>
      <c r="L104" s="568"/>
      <c r="M104" s="581"/>
      <c r="N104" s="568"/>
      <c r="O104" s="581"/>
      <c r="P104" s="568"/>
      <c r="Q104" s="581"/>
      <c r="R104" s="568"/>
      <c r="S104" s="581"/>
      <c r="T104" s="568"/>
      <c r="U104" s="581"/>
      <c r="V104" s="568"/>
      <c r="W104" s="569"/>
      <c r="X104" s="333"/>
      <c r="Y104" s="27">
        <f>COUNTIF(D104:W104,"a")+COUNTIF(D104:W104,"s")+COUNTIF(X103,"NA")</f>
        <v>0</v>
      </c>
      <c r="Z104" s="162"/>
    </row>
    <row r="105" spans="1:26" ht="27.95" customHeight="1" x14ac:dyDescent="0.2">
      <c r="A105" s="331"/>
      <c r="B105" s="210" t="s">
        <v>534</v>
      </c>
      <c r="C105" s="126" t="s">
        <v>344</v>
      </c>
      <c r="D105" s="568"/>
      <c r="E105" s="581"/>
      <c r="F105" s="568"/>
      <c r="G105" s="581"/>
      <c r="H105" s="568"/>
      <c r="I105" s="581"/>
      <c r="J105" s="568"/>
      <c r="K105" s="581"/>
      <c r="L105" s="568"/>
      <c r="M105" s="581"/>
      <c r="N105" s="568"/>
      <c r="O105" s="581"/>
      <c r="P105" s="568"/>
      <c r="Q105" s="581"/>
      <c r="R105" s="568"/>
      <c r="S105" s="581"/>
      <c r="T105" s="568"/>
      <c r="U105" s="581"/>
      <c r="V105" s="568"/>
      <c r="W105" s="569"/>
      <c r="X105" s="333"/>
      <c r="Y105" s="27">
        <f>COUNTIF(D105:W105,"a")+COUNTIF(D105:W105,"s")+COUNTIF(X103,"NA")</f>
        <v>0</v>
      </c>
      <c r="Z105" s="162"/>
    </row>
    <row r="106" spans="1:26" ht="27.95" customHeight="1" thickBot="1" x14ac:dyDescent="0.25">
      <c r="A106" s="331"/>
      <c r="B106" s="210" t="s">
        <v>535</v>
      </c>
      <c r="C106" s="126" t="s">
        <v>536</v>
      </c>
      <c r="D106" s="568"/>
      <c r="E106" s="581"/>
      <c r="F106" s="568"/>
      <c r="G106" s="581"/>
      <c r="H106" s="568"/>
      <c r="I106" s="581"/>
      <c r="J106" s="568"/>
      <c r="K106" s="581"/>
      <c r="L106" s="568"/>
      <c r="M106" s="581"/>
      <c r="N106" s="568"/>
      <c r="O106" s="581"/>
      <c r="P106" s="568"/>
      <c r="Q106" s="581"/>
      <c r="R106" s="568"/>
      <c r="S106" s="581"/>
      <c r="T106" s="568"/>
      <c r="U106" s="581"/>
      <c r="V106" s="568"/>
      <c r="W106" s="569"/>
      <c r="X106" s="333"/>
      <c r="Y106" s="27">
        <f>COUNTIF(D106:W106,"a")+COUNTIF(D106:W106,"s")+COUNTIF(X103,"NA")</f>
        <v>0</v>
      </c>
      <c r="Z106" s="162"/>
    </row>
    <row r="107" spans="1:26" ht="30" customHeight="1" thickBot="1" x14ac:dyDescent="0.5">
      <c r="A107" s="331"/>
      <c r="B107" s="219">
        <v>350</v>
      </c>
      <c r="C107" s="326" t="s">
        <v>448</v>
      </c>
      <c r="D107" s="71"/>
      <c r="E107" s="62"/>
      <c r="F107" s="25" t="s">
        <v>284</v>
      </c>
      <c r="G107" s="62"/>
      <c r="H107" s="25" t="s">
        <v>284</v>
      </c>
      <c r="I107" s="62"/>
      <c r="J107" s="25" t="s">
        <v>284</v>
      </c>
      <c r="K107" s="63"/>
      <c r="L107" s="71"/>
      <c r="M107" s="62"/>
      <c r="N107" s="64"/>
      <c r="O107" s="63"/>
      <c r="P107" s="71"/>
      <c r="Q107" s="62"/>
      <c r="R107" s="64"/>
      <c r="S107" s="63"/>
      <c r="T107" s="71"/>
      <c r="U107" s="62"/>
      <c r="V107" s="64"/>
      <c r="W107" s="63"/>
      <c r="X107" s="26"/>
    </row>
    <row r="108" spans="1:26" ht="45" customHeight="1" x14ac:dyDescent="0.2">
      <c r="A108" s="331"/>
      <c r="B108" s="207" t="s">
        <v>47</v>
      </c>
      <c r="C108" s="128" t="s">
        <v>1033</v>
      </c>
      <c r="D108" s="566"/>
      <c r="E108" s="567"/>
      <c r="F108" s="566"/>
      <c r="G108" s="567"/>
      <c r="H108" s="566"/>
      <c r="I108" s="567"/>
      <c r="J108" s="566"/>
      <c r="K108" s="567"/>
      <c r="L108" s="566"/>
      <c r="M108" s="567"/>
      <c r="N108" s="566"/>
      <c r="O108" s="567"/>
      <c r="P108" s="566"/>
      <c r="Q108" s="567"/>
      <c r="R108" s="566"/>
      <c r="S108" s="567"/>
      <c r="T108" s="566"/>
      <c r="U108" s="567"/>
      <c r="V108" s="566"/>
      <c r="W108" s="588"/>
      <c r="X108" s="333"/>
      <c r="Y108" s="27">
        <f>COUNTIF(D108:W108,"a")+COUNTIF(D108:W108,"s")</f>
        <v>0</v>
      </c>
      <c r="Z108" s="162"/>
    </row>
    <row r="109" spans="1:26" ht="45" customHeight="1" thickBot="1" x14ac:dyDescent="0.25">
      <c r="A109" s="338"/>
      <c r="B109" s="224" t="s">
        <v>537</v>
      </c>
      <c r="C109" s="281" t="s">
        <v>538</v>
      </c>
      <c r="D109" s="582"/>
      <c r="E109" s="583"/>
      <c r="F109" s="582"/>
      <c r="G109" s="583"/>
      <c r="H109" s="582"/>
      <c r="I109" s="583"/>
      <c r="J109" s="582"/>
      <c r="K109" s="583"/>
      <c r="L109" s="582"/>
      <c r="M109" s="583"/>
      <c r="N109" s="582"/>
      <c r="O109" s="583"/>
      <c r="P109" s="582"/>
      <c r="Q109" s="583"/>
      <c r="R109" s="582"/>
      <c r="S109" s="583"/>
      <c r="T109" s="582"/>
      <c r="U109" s="583"/>
      <c r="V109" s="582"/>
      <c r="W109" s="589"/>
      <c r="X109" s="339"/>
      <c r="Y109" s="27">
        <f>COUNTIF(D109:W109,"a")+COUNTIF(D109:W109,"s")</f>
        <v>0</v>
      </c>
      <c r="Z109" s="162"/>
    </row>
    <row r="110" spans="1:26" s="27" customFormat="1" x14ac:dyDescent="0.2">
      <c r="B110" s="72"/>
      <c r="C110" s="46"/>
    </row>
    <row r="111" spans="1:26" s="27" customFormat="1" x14ac:dyDescent="0.2">
      <c r="B111" s="72"/>
      <c r="C111" s="46"/>
    </row>
    <row r="112" spans="1:26" s="27" customFormat="1" x14ac:dyDescent="0.2">
      <c r="B112" s="72"/>
      <c r="C112" s="46"/>
    </row>
    <row r="113" spans="2:3" s="27" customFormat="1" x14ac:dyDescent="0.2">
      <c r="B113" s="72"/>
      <c r="C113" s="46"/>
    </row>
    <row r="114" spans="2:3" s="27" customFormat="1" x14ac:dyDescent="0.2">
      <c r="B114" s="72"/>
      <c r="C114" s="46"/>
    </row>
    <row r="115" spans="2:3" s="27" customFormat="1" x14ac:dyDescent="0.2">
      <c r="B115" s="72"/>
      <c r="C115" s="46"/>
    </row>
    <row r="116" spans="2:3" s="27" customFormat="1" x14ac:dyDescent="0.2">
      <c r="B116" s="72"/>
      <c r="C116" s="46"/>
    </row>
    <row r="117" spans="2:3" s="27" customFormat="1" x14ac:dyDescent="0.2">
      <c r="B117" s="72"/>
      <c r="C117" s="46"/>
    </row>
    <row r="118" spans="2:3" s="27" customFormat="1" x14ac:dyDescent="0.2">
      <c r="B118" s="72"/>
      <c r="C118" s="46"/>
    </row>
    <row r="119" spans="2:3" s="27" customFormat="1" x14ac:dyDescent="0.2">
      <c r="B119" s="72"/>
      <c r="C119" s="46"/>
    </row>
    <row r="120" spans="2:3" s="27" customFormat="1" x14ac:dyDescent="0.2">
      <c r="B120" s="72"/>
      <c r="C120" s="46"/>
    </row>
    <row r="121" spans="2:3" s="27" customFormat="1" x14ac:dyDescent="0.2">
      <c r="B121" s="72"/>
      <c r="C121" s="46"/>
    </row>
    <row r="122" spans="2:3" s="27" customFormat="1" x14ac:dyDescent="0.2">
      <c r="B122" s="72"/>
      <c r="C122" s="46"/>
    </row>
    <row r="123" spans="2:3" s="27" customFormat="1" x14ac:dyDescent="0.2">
      <c r="B123" s="72"/>
      <c r="C123" s="46"/>
    </row>
    <row r="124" spans="2:3" s="27" customFormat="1" x14ac:dyDescent="0.2">
      <c r="B124" s="72"/>
      <c r="C124" s="46"/>
    </row>
    <row r="125" spans="2:3" s="27" customFormat="1" x14ac:dyDescent="0.2">
      <c r="B125" s="72"/>
      <c r="C125" s="46"/>
    </row>
    <row r="126" spans="2:3" s="27" customFormat="1" x14ac:dyDescent="0.2">
      <c r="B126" s="72"/>
      <c r="C126" s="46"/>
    </row>
    <row r="127" spans="2:3" s="27" customFormat="1" x14ac:dyDescent="0.2">
      <c r="B127" s="72"/>
      <c r="C127" s="46"/>
    </row>
    <row r="128" spans="2:3" s="27" customFormat="1" x14ac:dyDescent="0.2">
      <c r="B128" s="72"/>
      <c r="C128" s="46"/>
    </row>
    <row r="129" spans="2:3" s="27" customFormat="1" x14ac:dyDescent="0.2">
      <c r="B129" s="72"/>
      <c r="C129" s="46"/>
    </row>
    <row r="130" spans="2:3" s="27" customFormat="1" x14ac:dyDescent="0.2">
      <c r="B130" s="72"/>
      <c r="C130" s="46"/>
    </row>
    <row r="131" spans="2:3" s="27" customFormat="1" x14ac:dyDescent="0.2">
      <c r="B131" s="72"/>
      <c r="C131" s="46"/>
    </row>
    <row r="132" spans="2:3" s="27" customFormat="1" x14ac:dyDescent="0.2">
      <c r="B132" s="72"/>
      <c r="C132" s="46"/>
    </row>
    <row r="133" spans="2:3" s="27" customFormat="1" x14ac:dyDescent="0.2">
      <c r="B133" s="72"/>
      <c r="C133" s="46"/>
    </row>
    <row r="134" spans="2:3" s="27" customFormat="1" x14ac:dyDescent="0.2">
      <c r="B134" s="72"/>
      <c r="C134" s="46"/>
    </row>
    <row r="135" spans="2:3" s="27" customFormat="1" x14ac:dyDescent="0.2">
      <c r="B135" s="72"/>
      <c r="C135" s="46"/>
    </row>
    <row r="136" spans="2:3" s="27" customFormat="1" x14ac:dyDescent="0.2">
      <c r="B136" s="72"/>
      <c r="C136" s="46"/>
    </row>
    <row r="137" spans="2:3" s="27" customFormat="1" x14ac:dyDescent="0.2">
      <c r="B137" s="72"/>
      <c r="C137" s="46"/>
    </row>
    <row r="138" spans="2:3" s="27" customFormat="1" x14ac:dyDescent="0.2">
      <c r="B138" s="72"/>
      <c r="C138" s="46"/>
    </row>
    <row r="139" spans="2:3" s="27" customFormat="1" x14ac:dyDescent="0.2">
      <c r="B139" s="72"/>
      <c r="C139" s="46"/>
    </row>
    <row r="140" spans="2:3" s="27" customFormat="1" x14ac:dyDescent="0.2">
      <c r="B140" s="72"/>
      <c r="C140" s="46"/>
    </row>
    <row r="141" spans="2:3" s="27" customFormat="1" x14ac:dyDescent="0.2">
      <c r="B141" s="72"/>
      <c r="C141" s="46"/>
    </row>
    <row r="142" spans="2:3" s="27" customFormat="1" x14ac:dyDescent="0.2">
      <c r="B142" s="72"/>
      <c r="C142" s="46"/>
    </row>
    <row r="143" spans="2:3" s="27" customFormat="1" x14ac:dyDescent="0.2">
      <c r="B143" s="72"/>
      <c r="C143" s="46"/>
    </row>
    <row r="144" spans="2:3" s="27" customFormat="1" x14ac:dyDescent="0.2">
      <c r="B144" s="72"/>
      <c r="C144" s="46"/>
    </row>
    <row r="145" spans="2:3" s="27" customFormat="1" x14ac:dyDescent="0.2">
      <c r="B145" s="72"/>
      <c r="C145" s="46"/>
    </row>
    <row r="146" spans="2:3" s="27" customFormat="1" x14ac:dyDescent="0.2">
      <c r="B146" s="72"/>
      <c r="C146" s="46"/>
    </row>
    <row r="147" spans="2:3" s="27" customFormat="1" x14ac:dyDescent="0.2">
      <c r="B147" s="72"/>
      <c r="C147" s="46"/>
    </row>
    <row r="148" spans="2:3" s="27" customFormat="1" x14ac:dyDescent="0.2">
      <c r="B148" s="72"/>
      <c r="C148" s="46"/>
    </row>
    <row r="149" spans="2:3" s="27" customFormat="1" x14ac:dyDescent="0.2">
      <c r="B149" s="72"/>
      <c r="C149" s="46"/>
    </row>
    <row r="150" spans="2:3" s="27" customFormat="1" x14ac:dyDescent="0.2">
      <c r="B150" s="72"/>
      <c r="C150" s="46"/>
    </row>
    <row r="151" spans="2:3" s="27" customFormat="1" x14ac:dyDescent="0.2">
      <c r="B151" s="72"/>
      <c r="C151" s="46"/>
    </row>
    <row r="152" spans="2:3" s="27" customFormat="1" x14ac:dyDescent="0.2">
      <c r="B152" s="72"/>
      <c r="C152" s="46"/>
    </row>
    <row r="153" spans="2:3" s="27" customFormat="1" x14ac:dyDescent="0.2">
      <c r="B153" s="72"/>
      <c r="C153" s="46"/>
    </row>
    <row r="154" spans="2:3" s="27" customFormat="1" x14ac:dyDescent="0.2">
      <c r="B154" s="72"/>
      <c r="C154" s="46"/>
    </row>
    <row r="155" spans="2:3" s="27" customFormat="1" x14ac:dyDescent="0.2">
      <c r="B155" s="72"/>
      <c r="C155" s="46"/>
    </row>
    <row r="156" spans="2:3" s="27" customFormat="1" x14ac:dyDescent="0.2">
      <c r="B156" s="72"/>
      <c r="C156" s="46"/>
    </row>
    <row r="157" spans="2:3" s="27" customFormat="1" x14ac:dyDescent="0.2">
      <c r="B157" s="72"/>
      <c r="C157" s="46"/>
    </row>
    <row r="158" spans="2:3" s="27" customFormat="1" x14ac:dyDescent="0.2">
      <c r="B158" s="72"/>
      <c r="C158" s="46"/>
    </row>
    <row r="159" spans="2:3" s="27" customFormat="1" x14ac:dyDescent="0.2">
      <c r="B159" s="72"/>
      <c r="C159" s="46"/>
    </row>
    <row r="160" spans="2:3" s="27" customFormat="1" x14ac:dyDescent="0.2">
      <c r="B160" s="72"/>
      <c r="C160" s="46"/>
    </row>
    <row r="161" spans="2:3" s="27" customFormat="1" x14ac:dyDescent="0.2">
      <c r="B161" s="72"/>
      <c r="C161" s="46"/>
    </row>
    <row r="162" spans="2:3" s="27" customFormat="1" x14ac:dyDescent="0.2">
      <c r="B162" s="72"/>
      <c r="C162" s="46"/>
    </row>
    <row r="163" spans="2:3" s="27" customFormat="1" x14ac:dyDescent="0.2">
      <c r="B163" s="72"/>
      <c r="C163" s="46"/>
    </row>
    <row r="164" spans="2:3" s="27" customFormat="1" x14ac:dyDescent="0.2">
      <c r="B164" s="72"/>
      <c r="C164" s="46"/>
    </row>
    <row r="165" spans="2:3" s="27" customFormat="1" x14ac:dyDescent="0.2">
      <c r="B165" s="72"/>
      <c r="C165" s="46"/>
    </row>
    <row r="166" spans="2:3" s="27" customFormat="1" x14ac:dyDescent="0.2">
      <c r="B166" s="72"/>
      <c r="C166" s="46"/>
    </row>
    <row r="167" spans="2:3" s="27" customFormat="1" x14ac:dyDescent="0.2">
      <c r="B167" s="72"/>
      <c r="C167" s="46"/>
    </row>
    <row r="168" spans="2:3" s="27" customFormat="1" x14ac:dyDescent="0.2">
      <c r="B168" s="72"/>
      <c r="C168" s="46"/>
    </row>
    <row r="169" spans="2:3" s="27" customFormat="1" x14ac:dyDescent="0.2">
      <c r="B169" s="72"/>
      <c r="C169" s="46"/>
    </row>
    <row r="170" spans="2:3" s="27" customFormat="1" x14ac:dyDescent="0.2">
      <c r="B170" s="72"/>
      <c r="C170" s="46"/>
    </row>
    <row r="171" spans="2:3" s="27" customFormat="1" x14ac:dyDescent="0.2">
      <c r="B171" s="72"/>
      <c r="C171" s="46"/>
    </row>
    <row r="172" spans="2:3" s="27" customFormat="1" x14ac:dyDescent="0.2">
      <c r="B172" s="72"/>
      <c r="C172" s="46"/>
    </row>
    <row r="173" spans="2:3" s="27" customFormat="1" x14ac:dyDescent="0.2">
      <c r="B173" s="72"/>
      <c r="C173" s="46"/>
    </row>
    <row r="174" spans="2:3" s="27" customFormat="1" x14ac:dyDescent="0.2">
      <c r="B174" s="72"/>
      <c r="C174" s="46"/>
    </row>
    <row r="175" spans="2:3" s="27" customFormat="1" x14ac:dyDescent="0.2">
      <c r="B175" s="72"/>
      <c r="C175" s="46"/>
    </row>
    <row r="176" spans="2:3" s="27" customFormat="1" x14ac:dyDescent="0.2">
      <c r="B176" s="72"/>
      <c r="C176" s="46"/>
    </row>
    <row r="177" spans="2:3" s="27" customFormat="1" x14ac:dyDescent="0.2">
      <c r="B177" s="72"/>
      <c r="C177" s="46"/>
    </row>
    <row r="178" spans="2:3" s="27" customFormat="1" x14ac:dyDescent="0.2">
      <c r="B178" s="72"/>
      <c r="C178" s="46"/>
    </row>
    <row r="179" spans="2:3" s="27" customFormat="1" x14ac:dyDescent="0.2">
      <c r="B179" s="72"/>
      <c r="C179" s="46"/>
    </row>
    <row r="180" spans="2:3" s="27" customFormat="1" x14ac:dyDescent="0.2">
      <c r="B180" s="72"/>
      <c r="C180" s="46"/>
    </row>
    <row r="181" spans="2:3" s="27" customFormat="1" x14ac:dyDescent="0.2">
      <c r="B181" s="72"/>
      <c r="C181" s="46"/>
    </row>
    <row r="182" spans="2:3" s="27" customFormat="1" x14ac:dyDescent="0.2">
      <c r="B182" s="72"/>
      <c r="C182" s="46"/>
    </row>
    <row r="183" spans="2:3" s="27" customFormat="1" x14ac:dyDescent="0.2">
      <c r="B183" s="72"/>
      <c r="C183" s="46"/>
    </row>
    <row r="184" spans="2:3" s="27" customFormat="1" x14ac:dyDescent="0.2">
      <c r="B184" s="72"/>
      <c r="C184" s="46"/>
    </row>
    <row r="185" spans="2:3" s="27" customFormat="1" x14ac:dyDescent="0.2">
      <c r="B185" s="72"/>
      <c r="C185" s="46"/>
    </row>
    <row r="186" spans="2:3" s="27" customFormat="1" x14ac:dyDescent="0.2">
      <c r="B186" s="72"/>
      <c r="C186" s="46"/>
    </row>
    <row r="187" spans="2:3" s="27" customFormat="1" x14ac:dyDescent="0.2">
      <c r="B187" s="72"/>
      <c r="C187" s="46"/>
    </row>
    <row r="188" spans="2:3" s="27" customFormat="1" x14ac:dyDescent="0.2">
      <c r="B188" s="72"/>
      <c r="C188" s="46"/>
    </row>
    <row r="189" spans="2:3" s="27" customFormat="1" x14ac:dyDescent="0.2">
      <c r="B189" s="72"/>
      <c r="C189" s="46"/>
    </row>
    <row r="190" spans="2:3" s="27" customFormat="1" x14ac:dyDescent="0.2">
      <c r="B190" s="72"/>
      <c r="C190" s="46"/>
    </row>
    <row r="191" spans="2:3" s="27" customFormat="1" x14ac:dyDescent="0.2">
      <c r="B191" s="72"/>
      <c r="C191" s="46"/>
    </row>
    <row r="192" spans="2:3" s="27" customFormat="1" x14ac:dyDescent="0.2">
      <c r="B192" s="72"/>
      <c r="C192" s="46"/>
    </row>
    <row r="193" spans="2:3" s="27" customFormat="1" x14ac:dyDescent="0.2">
      <c r="B193" s="72"/>
      <c r="C193" s="46"/>
    </row>
    <row r="194" spans="2:3" s="27" customFormat="1" x14ac:dyDescent="0.2">
      <c r="B194" s="72"/>
      <c r="C194" s="46"/>
    </row>
    <row r="195" spans="2:3" s="27" customFormat="1" x14ac:dyDescent="0.2">
      <c r="B195" s="72"/>
      <c r="C195" s="46"/>
    </row>
    <row r="196" spans="2:3" s="27" customFormat="1" x14ac:dyDescent="0.2">
      <c r="B196" s="72"/>
      <c r="C196" s="46"/>
    </row>
    <row r="197" spans="2:3" s="27" customFormat="1" x14ac:dyDescent="0.2">
      <c r="B197" s="72"/>
      <c r="C197" s="46"/>
    </row>
    <row r="198" spans="2:3" s="27" customFormat="1" x14ac:dyDescent="0.2">
      <c r="B198" s="72"/>
      <c r="C198" s="46"/>
    </row>
    <row r="199" spans="2:3" s="27" customFormat="1" x14ac:dyDescent="0.2">
      <c r="B199" s="72"/>
      <c r="C199" s="46"/>
    </row>
    <row r="200" spans="2:3" s="27" customFormat="1" x14ac:dyDescent="0.2">
      <c r="B200" s="72"/>
      <c r="C200" s="46"/>
    </row>
    <row r="201" spans="2:3" s="27" customFormat="1" x14ac:dyDescent="0.2">
      <c r="B201" s="72"/>
      <c r="C201" s="46"/>
    </row>
    <row r="202" spans="2:3" s="27" customFormat="1" x14ac:dyDescent="0.2">
      <c r="B202" s="72"/>
      <c r="C202" s="46"/>
    </row>
    <row r="203" spans="2:3" s="27" customFormat="1" x14ac:dyDescent="0.2">
      <c r="B203" s="72"/>
      <c r="C203" s="46"/>
    </row>
    <row r="204" spans="2:3" s="27" customFormat="1" x14ac:dyDescent="0.2">
      <c r="B204" s="72"/>
      <c r="C204" s="46"/>
    </row>
    <row r="205" spans="2:3" s="27" customFormat="1" x14ac:dyDescent="0.2">
      <c r="B205" s="72"/>
      <c r="C205" s="46"/>
    </row>
    <row r="206" spans="2:3" s="27" customFormat="1" x14ac:dyDescent="0.2">
      <c r="B206" s="72"/>
      <c r="C206" s="46"/>
    </row>
    <row r="207" spans="2:3" s="27" customFormat="1" x14ac:dyDescent="0.2">
      <c r="B207" s="72"/>
      <c r="C207" s="46"/>
    </row>
    <row r="208" spans="2:3" s="27" customFormat="1" x14ac:dyDescent="0.2">
      <c r="B208" s="72"/>
      <c r="C208" s="46"/>
    </row>
    <row r="209" spans="2:3" s="27" customFormat="1" x14ac:dyDescent="0.2">
      <c r="B209" s="72"/>
      <c r="C209" s="46"/>
    </row>
    <row r="210" spans="2:3" s="27" customFormat="1" x14ac:dyDescent="0.2">
      <c r="B210" s="72"/>
      <c r="C210" s="46"/>
    </row>
    <row r="211" spans="2:3" s="27" customFormat="1" x14ac:dyDescent="0.2">
      <c r="B211" s="72"/>
      <c r="C211" s="46"/>
    </row>
    <row r="212" spans="2:3" s="27" customFormat="1" x14ac:dyDescent="0.2">
      <c r="B212" s="72"/>
      <c r="C212" s="46"/>
    </row>
    <row r="213" spans="2:3" s="27" customFormat="1" x14ac:dyDescent="0.2">
      <c r="B213" s="72"/>
      <c r="C213" s="46"/>
    </row>
    <row r="214" spans="2:3" s="27" customFormat="1" x14ac:dyDescent="0.2">
      <c r="B214" s="72"/>
      <c r="C214" s="46"/>
    </row>
    <row r="215" spans="2:3" s="27" customFormat="1" x14ac:dyDescent="0.2">
      <c r="B215" s="72"/>
      <c r="C215" s="46"/>
    </row>
    <row r="216" spans="2:3" s="27" customFormat="1" x14ac:dyDescent="0.2">
      <c r="B216" s="72"/>
      <c r="C216" s="46"/>
    </row>
    <row r="217" spans="2:3" s="27" customFormat="1" x14ac:dyDescent="0.2">
      <c r="B217" s="72"/>
      <c r="C217" s="46"/>
    </row>
    <row r="218" spans="2:3" s="27" customFormat="1" x14ac:dyDescent="0.2">
      <c r="B218" s="72"/>
      <c r="C218" s="46"/>
    </row>
    <row r="219" spans="2:3" s="27" customFormat="1" x14ac:dyDescent="0.2">
      <c r="B219" s="72"/>
      <c r="C219" s="46"/>
    </row>
    <row r="220" spans="2:3" s="27" customFormat="1" x14ac:dyDescent="0.2">
      <c r="B220" s="72"/>
      <c r="C220" s="46"/>
    </row>
    <row r="221" spans="2:3" s="27" customFormat="1" x14ac:dyDescent="0.2">
      <c r="B221" s="72"/>
      <c r="C221" s="46"/>
    </row>
    <row r="222" spans="2:3" s="27" customFormat="1" x14ac:dyDescent="0.2">
      <c r="B222" s="72"/>
      <c r="C222" s="46"/>
    </row>
    <row r="223" spans="2:3" s="27" customFormat="1" x14ac:dyDescent="0.2">
      <c r="B223" s="72"/>
      <c r="C223" s="46"/>
    </row>
    <row r="224" spans="2:3" s="27" customFormat="1" x14ac:dyDescent="0.2">
      <c r="B224" s="72"/>
      <c r="C224" s="46"/>
    </row>
    <row r="225" spans="2:3" s="27" customFormat="1" x14ac:dyDescent="0.2">
      <c r="B225" s="72"/>
      <c r="C225" s="46"/>
    </row>
    <row r="226" spans="2:3" s="27" customFormat="1" x14ac:dyDescent="0.2">
      <c r="B226" s="72"/>
      <c r="C226" s="46"/>
    </row>
    <row r="227" spans="2:3" s="27" customFormat="1" x14ac:dyDescent="0.2">
      <c r="B227" s="72"/>
      <c r="C227" s="46"/>
    </row>
    <row r="228" spans="2:3" s="27" customFormat="1" x14ac:dyDescent="0.2">
      <c r="B228" s="72"/>
      <c r="C228" s="46"/>
    </row>
    <row r="229" spans="2:3" s="27" customFormat="1" x14ac:dyDescent="0.2">
      <c r="B229" s="72"/>
      <c r="C229" s="46"/>
    </row>
    <row r="230" spans="2:3" s="27" customFormat="1" x14ac:dyDescent="0.2">
      <c r="B230" s="72"/>
      <c r="C230" s="46"/>
    </row>
    <row r="231" spans="2:3" s="27" customFormat="1" x14ac:dyDescent="0.2">
      <c r="B231" s="72"/>
      <c r="C231" s="46"/>
    </row>
    <row r="232" spans="2:3" s="27" customFormat="1" x14ac:dyDescent="0.2">
      <c r="B232" s="72"/>
      <c r="C232" s="46"/>
    </row>
    <row r="233" spans="2:3" s="27" customFormat="1" x14ac:dyDescent="0.2">
      <c r="B233" s="72"/>
      <c r="C233" s="46"/>
    </row>
    <row r="234" spans="2:3" s="27" customFormat="1" x14ac:dyDescent="0.2">
      <c r="B234" s="72"/>
      <c r="C234" s="46"/>
    </row>
    <row r="235" spans="2:3" s="27" customFormat="1" x14ac:dyDescent="0.2">
      <c r="B235" s="72"/>
      <c r="C235" s="46"/>
    </row>
    <row r="236" spans="2:3" s="27" customFormat="1" x14ac:dyDescent="0.2">
      <c r="B236" s="72"/>
      <c r="C236" s="46"/>
    </row>
    <row r="237" spans="2:3" s="27" customFormat="1" x14ac:dyDescent="0.2">
      <c r="B237" s="72"/>
      <c r="C237" s="46"/>
    </row>
    <row r="238" spans="2:3" s="27" customFormat="1" x14ac:dyDescent="0.2">
      <c r="B238" s="72"/>
      <c r="C238" s="46"/>
    </row>
    <row r="239" spans="2:3" s="27" customFormat="1" x14ac:dyDescent="0.2">
      <c r="B239" s="72"/>
      <c r="C239" s="46"/>
    </row>
    <row r="240" spans="2:3" s="27" customFormat="1" x14ac:dyDescent="0.2">
      <c r="B240" s="72"/>
      <c r="C240" s="46"/>
    </row>
    <row r="241" spans="2:3" s="27" customFormat="1" x14ac:dyDescent="0.2">
      <c r="B241" s="72"/>
      <c r="C241" s="46"/>
    </row>
    <row r="242" spans="2:3" s="27" customFormat="1" x14ac:dyDescent="0.2">
      <c r="B242" s="72"/>
      <c r="C242" s="46"/>
    </row>
    <row r="243" spans="2:3" s="27" customFormat="1" x14ac:dyDescent="0.2">
      <c r="B243" s="72"/>
      <c r="C243" s="46"/>
    </row>
    <row r="244" spans="2:3" s="27" customFormat="1" x14ac:dyDescent="0.2">
      <c r="B244" s="72"/>
      <c r="C244" s="46"/>
    </row>
    <row r="245" spans="2:3" s="27" customFormat="1" x14ac:dyDescent="0.2">
      <c r="B245" s="72"/>
      <c r="C245" s="46"/>
    </row>
    <row r="246" spans="2:3" s="27" customFormat="1" x14ac:dyDescent="0.2">
      <c r="B246" s="72"/>
      <c r="C246" s="46"/>
    </row>
    <row r="247" spans="2:3" s="27" customFormat="1" x14ac:dyDescent="0.2">
      <c r="B247" s="72"/>
      <c r="C247" s="46"/>
    </row>
    <row r="248" spans="2:3" s="27" customFormat="1" x14ac:dyDescent="0.2">
      <c r="B248" s="72"/>
      <c r="C248" s="46"/>
    </row>
    <row r="249" spans="2:3" s="27" customFormat="1" x14ac:dyDescent="0.2">
      <c r="B249" s="72"/>
      <c r="C249" s="46"/>
    </row>
    <row r="250" spans="2:3" s="27" customFormat="1" x14ac:dyDescent="0.2">
      <c r="B250" s="72"/>
      <c r="C250" s="46"/>
    </row>
    <row r="251" spans="2:3" s="27" customFormat="1" x14ac:dyDescent="0.2">
      <c r="B251" s="72"/>
      <c r="C251" s="46"/>
    </row>
    <row r="252" spans="2:3" s="27" customFormat="1" x14ac:dyDescent="0.2">
      <c r="B252" s="72"/>
      <c r="C252" s="46"/>
    </row>
    <row r="253" spans="2:3" s="27" customFormat="1" x14ac:dyDescent="0.2">
      <c r="B253" s="72"/>
      <c r="C253" s="46"/>
    </row>
    <row r="254" spans="2:3" s="27" customFormat="1" x14ac:dyDescent="0.2">
      <c r="B254" s="72"/>
      <c r="C254" s="46"/>
    </row>
    <row r="255" spans="2:3" s="27" customFormat="1" x14ac:dyDescent="0.2">
      <c r="B255" s="72"/>
      <c r="C255" s="46"/>
    </row>
    <row r="256" spans="2:3" s="27" customFormat="1" x14ac:dyDescent="0.2">
      <c r="B256" s="72"/>
      <c r="C256" s="46"/>
    </row>
    <row r="257" spans="2:3" s="27" customFormat="1" x14ac:dyDescent="0.2">
      <c r="B257" s="72"/>
      <c r="C257" s="46"/>
    </row>
    <row r="258" spans="2:3" s="27" customFormat="1" x14ac:dyDescent="0.2">
      <c r="B258" s="72"/>
      <c r="C258" s="46"/>
    </row>
    <row r="259" spans="2:3" s="27" customFormat="1" x14ac:dyDescent="0.2">
      <c r="B259" s="72"/>
      <c r="C259" s="46"/>
    </row>
    <row r="260" spans="2:3" s="27" customFormat="1" x14ac:dyDescent="0.2">
      <c r="B260" s="72"/>
      <c r="C260" s="46"/>
    </row>
    <row r="261" spans="2:3" s="27" customFormat="1" x14ac:dyDescent="0.2">
      <c r="B261" s="72"/>
      <c r="C261" s="46"/>
    </row>
    <row r="262" spans="2:3" s="27" customFormat="1" x14ac:dyDescent="0.2">
      <c r="B262" s="72"/>
      <c r="C262" s="46"/>
    </row>
    <row r="263" spans="2:3" s="27" customFormat="1" x14ac:dyDescent="0.2">
      <c r="B263" s="72"/>
      <c r="C263" s="46"/>
    </row>
    <row r="264" spans="2:3" s="27" customFormat="1" x14ac:dyDescent="0.2">
      <c r="B264" s="72"/>
      <c r="C264" s="46"/>
    </row>
    <row r="265" spans="2:3" s="27" customFormat="1" x14ac:dyDescent="0.2">
      <c r="B265" s="72"/>
      <c r="C265" s="46"/>
    </row>
    <row r="266" spans="2:3" s="27" customFormat="1" x14ac:dyDescent="0.2">
      <c r="B266" s="72"/>
      <c r="C266" s="46"/>
    </row>
    <row r="267" spans="2:3" s="27" customFormat="1" x14ac:dyDescent="0.2">
      <c r="B267" s="72"/>
      <c r="C267" s="46"/>
    </row>
    <row r="268" spans="2:3" s="27" customFormat="1" x14ac:dyDescent="0.2">
      <c r="B268" s="72"/>
      <c r="C268" s="46"/>
    </row>
    <row r="269" spans="2:3" s="27" customFormat="1" x14ac:dyDescent="0.2">
      <c r="B269" s="72"/>
      <c r="C269" s="46"/>
    </row>
    <row r="270" spans="2:3" s="27" customFormat="1" x14ac:dyDescent="0.2">
      <c r="B270" s="72"/>
      <c r="C270" s="46"/>
    </row>
    <row r="271" spans="2:3" s="27" customFormat="1" x14ac:dyDescent="0.2">
      <c r="B271" s="72"/>
      <c r="C271" s="46"/>
    </row>
    <row r="272" spans="2:3" s="27" customFormat="1" x14ac:dyDescent="0.2">
      <c r="B272" s="72"/>
      <c r="C272" s="46"/>
    </row>
    <row r="273" spans="1:24" s="27" customFormat="1" x14ac:dyDescent="0.2">
      <c r="B273" s="72"/>
      <c r="C273" s="46"/>
    </row>
    <row r="274" spans="1:24" s="27" customFormat="1" x14ac:dyDescent="0.2">
      <c r="B274" s="72"/>
      <c r="C274" s="46"/>
    </row>
    <row r="275" spans="1:24" s="27" customFormat="1" x14ac:dyDescent="0.2">
      <c r="B275" s="72"/>
      <c r="C275" s="46"/>
    </row>
    <row r="276" spans="1:24" s="27" customFormat="1" x14ac:dyDescent="0.2">
      <c r="B276" s="72"/>
      <c r="C276" s="46"/>
    </row>
    <row r="277" spans="1:24" s="27" customFormat="1" x14ac:dyDescent="0.2">
      <c r="B277" s="72"/>
      <c r="C277" s="46"/>
    </row>
    <row r="278" spans="1:24" s="27" customFormat="1" x14ac:dyDescent="0.2">
      <c r="B278" s="72"/>
      <c r="C278" s="46"/>
    </row>
    <row r="279" spans="1:24" s="27" customFormat="1" x14ac:dyDescent="0.2">
      <c r="B279" s="72"/>
      <c r="C279" s="46"/>
    </row>
    <row r="280" spans="1:24" s="27" customFormat="1" x14ac:dyDescent="0.2">
      <c r="B280" s="72"/>
      <c r="C280" s="46"/>
    </row>
    <row r="281" spans="1:24" s="27" customFormat="1" x14ac:dyDescent="0.2">
      <c r="B281" s="72"/>
      <c r="C281" s="46"/>
    </row>
    <row r="282" spans="1:24" s="27" customFormat="1" x14ac:dyDescent="0.2">
      <c r="B282" s="72"/>
      <c r="C282" s="46"/>
    </row>
    <row r="283" spans="1:24" s="27" customFormat="1" x14ac:dyDescent="0.2">
      <c r="B283" s="72"/>
      <c r="C283" s="46"/>
    </row>
    <row r="284" spans="1:24" s="27" customFormat="1" x14ac:dyDescent="0.2">
      <c r="B284" s="72"/>
      <c r="C284" s="46"/>
    </row>
    <row r="285" spans="1:24" s="27" customFormat="1" x14ac:dyDescent="0.2">
      <c r="B285" s="72"/>
      <c r="C285" s="46"/>
    </row>
    <row r="286" spans="1:24" s="27" customFormat="1" x14ac:dyDescent="0.2">
      <c r="B286" s="72"/>
      <c r="C286" s="46"/>
    </row>
    <row r="287" spans="1:24" x14ac:dyDescent="0.2">
      <c r="A287" s="27"/>
      <c r="B287" s="72"/>
      <c r="C287" s="46"/>
      <c r="D287" s="27"/>
      <c r="E287" s="27"/>
      <c r="F287" s="27"/>
      <c r="G287" s="27"/>
      <c r="H287" s="27"/>
      <c r="I287" s="27"/>
      <c r="J287" s="27"/>
      <c r="K287" s="27"/>
      <c r="L287" s="27"/>
      <c r="M287" s="27"/>
      <c r="N287" s="27"/>
      <c r="O287" s="27"/>
      <c r="P287" s="27"/>
      <c r="Q287" s="27"/>
      <c r="R287" s="27"/>
      <c r="S287" s="27"/>
      <c r="T287" s="27"/>
      <c r="U287" s="27"/>
      <c r="V287" s="27"/>
      <c r="W287" s="27"/>
      <c r="X287" s="27"/>
    </row>
    <row r="288" spans="1:24" x14ac:dyDescent="0.2">
      <c r="A288" s="27"/>
      <c r="B288" s="72"/>
      <c r="C288" s="46"/>
      <c r="D288" s="27"/>
      <c r="E288" s="27"/>
      <c r="F288" s="27"/>
      <c r="G288" s="27"/>
      <c r="H288" s="27"/>
      <c r="I288" s="27"/>
      <c r="J288" s="27"/>
      <c r="K288" s="27"/>
      <c r="L288" s="27"/>
      <c r="M288" s="27"/>
      <c r="N288" s="27"/>
      <c r="O288" s="27"/>
      <c r="P288" s="27"/>
      <c r="Q288" s="27"/>
      <c r="R288" s="27"/>
      <c r="S288" s="27"/>
      <c r="T288" s="27"/>
      <c r="U288" s="27"/>
      <c r="V288" s="27"/>
      <c r="W288" s="27"/>
      <c r="X288" s="27"/>
    </row>
    <row r="289" spans="1:24" x14ac:dyDescent="0.2">
      <c r="A289" s="27"/>
      <c r="B289" s="72"/>
      <c r="C289" s="46"/>
      <c r="D289" s="27"/>
      <c r="E289" s="27"/>
      <c r="F289" s="27"/>
      <c r="G289" s="27"/>
      <c r="H289" s="27"/>
      <c r="I289" s="27"/>
      <c r="J289" s="27"/>
      <c r="K289" s="27"/>
      <c r="L289" s="27"/>
      <c r="M289" s="27"/>
      <c r="N289" s="27"/>
      <c r="O289" s="27"/>
      <c r="P289" s="27"/>
      <c r="Q289" s="27"/>
      <c r="R289" s="27"/>
      <c r="S289" s="27"/>
      <c r="T289" s="27"/>
      <c r="U289" s="27"/>
      <c r="V289" s="27"/>
      <c r="W289" s="27"/>
      <c r="X289" s="27"/>
    </row>
    <row r="290" spans="1:24" x14ac:dyDescent="0.2">
      <c r="A290" s="27"/>
      <c r="B290" s="72"/>
      <c r="C290" s="46"/>
      <c r="D290" s="27"/>
      <c r="E290" s="27"/>
      <c r="F290" s="27"/>
      <c r="G290" s="27"/>
      <c r="H290" s="27"/>
      <c r="I290" s="27"/>
      <c r="J290" s="27"/>
      <c r="K290" s="27"/>
      <c r="L290" s="27"/>
      <c r="M290" s="27"/>
      <c r="N290" s="27"/>
      <c r="O290" s="27"/>
      <c r="P290" s="27"/>
      <c r="Q290" s="27"/>
      <c r="R290" s="27"/>
      <c r="S290" s="27"/>
      <c r="T290" s="27"/>
      <c r="U290" s="27"/>
      <c r="V290" s="27"/>
      <c r="W290" s="27"/>
      <c r="X290" s="27"/>
    </row>
    <row r="291" spans="1:24" x14ac:dyDescent="0.2">
      <c r="A291" s="27"/>
      <c r="B291" s="72"/>
      <c r="C291" s="46"/>
      <c r="D291" s="27"/>
      <c r="E291" s="27"/>
      <c r="F291" s="27"/>
      <c r="G291" s="27"/>
      <c r="H291" s="27"/>
      <c r="I291" s="27"/>
      <c r="J291" s="27"/>
      <c r="K291" s="27"/>
      <c r="L291" s="27"/>
      <c r="M291" s="27"/>
      <c r="N291" s="27"/>
      <c r="O291" s="27"/>
      <c r="P291" s="27"/>
      <c r="Q291" s="27"/>
      <c r="R291" s="27"/>
      <c r="S291" s="27"/>
      <c r="T291" s="27"/>
      <c r="U291" s="27"/>
      <c r="V291" s="27"/>
      <c r="W291" s="27"/>
      <c r="X291" s="27"/>
    </row>
    <row r="292" spans="1:24" x14ac:dyDescent="0.2">
      <c r="A292" s="27"/>
      <c r="B292" s="72"/>
      <c r="C292" s="46"/>
      <c r="D292" s="27"/>
      <c r="E292" s="27"/>
      <c r="F292" s="27"/>
      <c r="G292" s="27"/>
      <c r="H292" s="27"/>
      <c r="I292" s="27"/>
      <c r="J292" s="27"/>
      <c r="K292" s="27"/>
      <c r="L292" s="27"/>
      <c r="M292" s="27"/>
      <c r="N292" s="27"/>
      <c r="O292" s="27"/>
      <c r="P292" s="27"/>
      <c r="Q292" s="27"/>
      <c r="R292" s="27"/>
      <c r="S292" s="27"/>
      <c r="T292" s="27"/>
      <c r="U292" s="27"/>
      <c r="V292" s="27"/>
      <c r="W292" s="27"/>
      <c r="X292" s="27"/>
    </row>
    <row r="293" spans="1:24" x14ac:dyDescent="0.2">
      <c r="A293" s="27"/>
      <c r="B293" s="72"/>
      <c r="C293" s="46"/>
      <c r="D293" s="27"/>
      <c r="E293" s="27"/>
      <c r="F293" s="27"/>
      <c r="G293" s="27"/>
      <c r="H293" s="27"/>
      <c r="I293" s="27"/>
      <c r="J293" s="27"/>
      <c r="K293" s="27"/>
      <c r="L293" s="27"/>
      <c r="M293" s="27"/>
      <c r="N293" s="27"/>
      <c r="O293" s="27"/>
      <c r="P293" s="27"/>
      <c r="Q293" s="27"/>
      <c r="R293" s="27"/>
      <c r="S293" s="27"/>
      <c r="T293" s="27"/>
      <c r="U293" s="27"/>
      <c r="V293" s="27"/>
      <c r="W293" s="27"/>
      <c r="X293" s="27"/>
    </row>
    <row r="294" spans="1:24" x14ac:dyDescent="0.2">
      <c r="A294" s="27"/>
      <c r="B294" s="72"/>
      <c r="C294" s="46"/>
      <c r="D294" s="27"/>
      <c r="E294" s="27"/>
      <c r="F294" s="27"/>
      <c r="G294" s="27"/>
      <c r="H294" s="27"/>
      <c r="I294" s="27"/>
      <c r="J294" s="27"/>
      <c r="K294" s="27"/>
      <c r="L294" s="27"/>
      <c r="M294" s="27"/>
      <c r="N294" s="27"/>
      <c r="O294" s="27"/>
      <c r="P294" s="27"/>
      <c r="Q294" s="27"/>
      <c r="R294" s="27"/>
      <c r="S294" s="27"/>
      <c r="T294" s="27"/>
      <c r="U294" s="27"/>
      <c r="V294" s="27"/>
      <c r="W294" s="27"/>
      <c r="X294" s="27"/>
    </row>
    <row r="295" spans="1:24" x14ac:dyDescent="0.2">
      <c r="A295" s="27"/>
      <c r="B295" s="72"/>
      <c r="C295" s="46"/>
      <c r="D295" s="27"/>
      <c r="E295" s="27"/>
      <c r="F295" s="27"/>
      <c r="G295" s="27"/>
      <c r="H295" s="27"/>
      <c r="I295" s="27"/>
      <c r="J295" s="27"/>
      <c r="K295" s="27"/>
      <c r="L295" s="27"/>
      <c r="M295" s="27"/>
      <c r="N295" s="27"/>
      <c r="O295" s="27"/>
      <c r="P295" s="27"/>
      <c r="Q295" s="27"/>
      <c r="R295" s="27"/>
      <c r="S295" s="27"/>
      <c r="T295" s="27"/>
      <c r="U295" s="27"/>
      <c r="V295" s="27"/>
      <c r="W295" s="27"/>
      <c r="X295" s="27"/>
    </row>
    <row r="296" spans="1:24" x14ac:dyDescent="0.2">
      <c r="A296" s="27"/>
      <c r="B296" s="72"/>
      <c r="C296" s="46"/>
      <c r="D296" s="27"/>
      <c r="E296" s="27"/>
      <c r="F296" s="27"/>
      <c r="G296" s="27"/>
      <c r="H296" s="27"/>
      <c r="I296" s="27"/>
      <c r="J296" s="27"/>
      <c r="K296" s="27"/>
      <c r="L296" s="27"/>
      <c r="M296" s="27"/>
      <c r="N296" s="27"/>
      <c r="O296" s="27"/>
      <c r="P296" s="27"/>
      <c r="Q296" s="27"/>
      <c r="R296" s="27"/>
      <c r="S296" s="27"/>
      <c r="T296" s="27"/>
      <c r="U296" s="27"/>
      <c r="V296" s="27"/>
      <c r="W296" s="27"/>
      <c r="X296" s="27"/>
    </row>
    <row r="297" spans="1:24" x14ac:dyDescent="0.2">
      <c r="A297" s="27"/>
      <c r="B297" s="72"/>
      <c r="C297" s="46"/>
      <c r="D297" s="27"/>
      <c r="E297" s="27"/>
      <c r="F297" s="27"/>
      <c r="G297" s="27"/>
      <c r="H297" s="27"/>
      <c r="I297" s="27"/>
      <c r="J297" s="27"/>
      <c r="K297" s="27"/>
      <c r="L297" s="27"/>
      <c r="M297" s="27"/>
      <c r="N297" s="27"/>
      <c r="O297" s="27"/>
      <c r="P297" s="27"/>
      <c r="Q297" s="27"/>
      <c r="R297" s="27"/>
      <c r="S297" s="27"/>
      <c r="T297" s="27"/>
      <c r="U297" s="27"/>
      <c r="V297" s="27"/>
      <c r="W297" s="27"/>
      <c r="X297" s="27"/>
    </row>
    <row r="298" spans="1:24" x14ac:dyDescent="0.2">
      <c r="A298" s="27"/>
      <c r="B298" s="72"/>
      <c r="C298" s="46"/>
      <c r="D298" s="27"/>
      <c r="E298" s="27"/>
      <c r="F298" s="27"/>
      <c r="G298" s="27"/>
      <c r="H298" s="27"/>
      <c r="I298" s="27"/>
      <c r="J298" s="27"/>
      <c r="K298" s="27"/>
      <c r="L298" s="27"/>
      <c r="M298" s="27"/>
      <c r="N298" s="27"/>
      <c r="O298" s="27"/>
      <c r="P298" s="27"/>
      <c r="Q298" s="27"/>
      <c r="R298" s="27"/>
      <c r="S298" s="27"/>
      <c r="T298" s="27"/>
      <c r="U298" s="27"/>
      <c r="V298" s="27"/>
      <c r="W298" s="27"/>
      <c r="X298" s="27"/>
    </row>
    <row r="299" spans="1:24" x14ac:dyDescent="0.2">
      <c r="A299" s="27"/>
      <c r="B299" s="72"/>
      <c r="C299" s="46"/>
      <c r="D299" s="27"/>
      <c r="E299" s="27"/>
      <c r="F299" s="27"/>
      <c r="G299" s="27"/>
      <c r="H299" s="27"/>
      <c r="I299" s="27"/>
      <c r="J299" s="27"/>
      <c r="K299" s="27"/>
      <c r="L299" s="27"/>
      <c r="M299" s="27"/>
      <c r="N299" s="27"/>
      <c r="O299" s="27"/>
      <c r="P299" s="27"/>
      <c r="Q299" s="27"/>
      <c r="R299" s="27"/>
      <c r="S299" s="27"/>
      <c r="T299" s="27"/>
      <c r="U299" s="27"/>
      <c r="V299" s="27"/>
      <c r="W299" s="27"/>
      <c r="X299" s="27"/>
    </row>
    <row r="300" spans="1:24" x14ac:dyDescent="0.2">
      <c r="A300" s="27"/>
      <c r="B300" s="72"/>
      <c r="C300" s="46"/>
      <c r="D300" s="27"/>
      <c r="E300" s="27"/>
      <c r="F300" s="27"/>
      <c r="G300" s="27"/>
      <c r="H300" s="27"/>
      <c r="I300" s="27"/>
      <c r="J300" s="27"/>
      <c r="K300" s="27"/>
      <c r="L300" s="27"/>
      <c r="M300" s="27"/>
      <c r="N300" s="27"/>
      <c r="O300" s="27"/>
      <c r="P300" s="27"/>
      <c r="Q300" s="27"/>
      <c r="R300" s="27"/>
      <c r="S300" s="27"/>
      <c r="T300" s="27"/>
      <c r="U300" s="27"/>
      <c r="V300" s="27"/>
      <c r="W300" s="27"/>
      <c r="X300" s="27"/>
    </row>
    <row r="301" spans="1:24" x14ac:dyDescent="0.2">
      <c r="A301" s="27"/>
      <c r="B301" s="72"/>
      <c r="C301" s="46"/>
      <c r="D301" s="27"/>
      <c r="E301" s="27"/>
      <c r="F301" s="27"/>
      <c r="G301" s="27"/>
      <c r="H301" s="27"/>
      <c r="I301" s="27"/>
      <c r="J301" s="27"/>
      <c r="K301" s="27"/>
      <c r="L301" s="27"/>
      <c r="M301" s="27"/>
      <c r="N301" s="27"/>
      <c r="O301" s="27"/>
      <c r="P301" s="27"/>
      <c r="Q301" s="27"/>
      <c r="R301" s="27"/>
      <c r="S301" s="27"/>
      <c r="T301" s="27"/>
      <c r="U301" s="27"/>
      <c r="V301" s="27"/>
      <c r="W301" s="27"/>
      <c r="X301" s="27"/>
    </row>
    <row r="302" spans="1:24" x14ac:dyDescent="0.2">
      <c r="A302" s="27"/>
      <c r="B302" s="72"/>
      <c r="C302" s="46"/>
      <c r="D302" s="27"/>
      <c r="E302" s="27"/>
      <c r="F302" s="27"/>
      <c r="G302" s="27"/>
      <c r="H302" s="27"/>
      <c r="I302" s="27"/>
      <c r="J302" s="27"/>
      <c r="K302" s="27"/>
      <c r="L302" s="27"/>
      <c r="M302" s="27"/>
      <c r="N302" s="27"/>
      <c r="O302" s="27"/>
      <c r="P302" s="27"/>
      <c r="Q302" s="27"/>
      <c r="R302" s="27"/>
      <c r="S302" s="27"/>
      <c r="T302" s="27"/>
      <c r="U302" s="27"/>
      <c r="V302" s="27"/>
      <c r="W302" s="27"/>
      <c r="X302" s="27"/>
    </row>
    <row r="303" spans="1:24" x14ac:dyDescent="0.2">
      <c r="A303" s="27"/>
      <c r="B303" s="72"/>
      <c r="C303" s="46"/>
      <c r="D303" s="27"/>
      <c r="E303" s="27"/>
      <c r="F303" s="27"/>
      <c r="G303" s="27"/>
      <c r="H303" s="27"/>
      <c r="I303" s="27"/>
      <c r="J303" s="27"/>
      <c r="K303" s="27"/>
      <c r="L303" s="27"/>
      <c r="M303" s="27"/>
      <c r="N303" s="27"/>
      <c r="O303" s="27"/>
      <c r="P303" s="27"/>
      <c r="Q303" s="27"/>
      <c r="R303" s="27"/>
      <c r="S303" s="27"/>
      <c r="T303" s="27"/>
      <c r="U303" s="27"/>
      <c r="V303" s="27"/>
      <c r="W303" s="27"/>
      <c r="X303" s="27"/>
    </row>
    <row r="304" spans="1:24" x14ac:dyDescent="0.2">
      <c r="A304" s="27"/>
      <c r="B304" s="72"/>
      <c r="C304" s="46"/>
      <c r="D304" s="27"/>
      <c r="E304" s="27"/>
      <c r="F304" s="27"/>
      <c r="G304" s="27"/>
      <c r="H304" s="27"/>
      <c r="I304" s="27"/>
      <c r="J304" s="27"/>
      <c r="K304" s="27"/>
      <c r="L304" s="27"/>
      <c r="M304" s="27"/>
      <c r="N304" s="27"/>
      <c r="O304" s="27"/>
      <c r="P304" s="27"/>
      <c r="Q304" s="27"/>
      <c r="R304" s="27"/>
      <c r="S304" s="27"/>
      <c r="T304" s="27"/>
      <c r="U304" s="27"/>
      <c r="V304" s="27"/>
      <c r="W304" s="27"/>
      <c r="X304" s="27"/>
    </row>
    <row r="305" spans="1:24" x14ac:dyDescent="0.2">
      <c r="A305" s="27"/>
      <c r="B305" s="72"/>
      <c r="C305" s="46"/>
      <c r="D305" s="27"/>
      <c r="E305" s="27"/>
      <c r="F305" s="27"/>
      <c r="G305" s="27"/>
      <c r="H305" s="27"/>
      <c r="I305" s="27"/>
      <c r="J305" s="27"/>
      <c r="K305" s="27"/>
      <c r="L305" s="27"/>
      <c r="M305" s="27"/>
      <c r="N305" s="27"/>
      <c r="O305" s="27"/>
      <c r="P305" s="27"/>
      <c r="Q305" s="27"/>
      <c r="R305" s="27"/>
      <c r="S305" s="27"/>
      <c r="T305" s="27"/>
      <c r="U305" s="27"/>
      <c r="V305" s="27"/>
      <c r="W305" s="27"/>
      <c r="X305" s="27"/>
    </row>
    <row r="306" spans="1:24" x14ac:dyDescent="0.2">
      <c r="A306" s="27"/>
      <c r="B306" s="72"/>
      <c r="C306" s="46"/>
      <c r="D306" s="27"/>
      <c r="E306" s="27"/>
      <c r="F306" s="27"/>
      <c r="G306" s="27"/>
      <c r="H306" s="27"/>
      <c r="I306" s="27"/>
      <c r="J306" s="27"/>
      <c r="K306" s="27"/>
      <c r="L306" s="27"/>
      <c r="M306" s="27"/>
      <c r="N306" s="27"/>
      <c r="O306" s="27"/>
      <c r="P306" s="27"/>
      <c r="Q306" s="27"/>
      <c r="R306" s="27"/>
      <c r="S306" s="27"/>
      <c r="T306" s="27"/>
      <c r="U306" s="27"/>
      <c r="V306" s="27"/>
      <c r="W306" s="27"/>
      <c r="X306" s="27"/>
    </row>
    <row r="307" spans="1:24" x14ac:dyDescent="0.2">
      <c r="A307" s="27"/>
      <c r="B307" s="72"/>
      <c r="C307" s="46"/>
      <c r="D307" s="27"/>
      <c r="E307" s="27"/>
      <c r="F307" s="27"/>
      <c r="G307" s="27"/>
      <c r="H307" s="27"/>
      <c r="I307" s="27"/>
      <c r="J307" s="27"/>
      <c r="K307" s="27"/>
      <c r="L307" s="27"/>
      <c r="M307" s="27"/>
      <c r="N307" s="27"/>
      <c r="O307" s="27"/>
      <c r="P307" s="27"/>
      <c r="Q307" s="27"/>
      <c r="R307" s="27"/>
      <c r="S307" s="27"/>
      <c r="T307" s="27"/>
      <c r="U307" s="27"/>
      <c r="V307" s="27"/>
      <c r="W307" s="27"/>
      <c r="X307" s="27"/>
    </row>
    <row r="308" spans="1:24" x14ac:dyDescent="0.2">
      <c r="A308" s="27"/>
      <c r="B308" s="72"/>
      <c r="C308" s="46"/>
      <c r="D308" s="27"/>
      <c r="E308" s="27"/>
      <c r="F308" s="27"/>
      <c r="G308" s="27"/>
      <c r="H308" s="27"/>
      <c r="I308" s="27"/>
      <c r="J308" s="27"/>
      <c r="K308" s="27"/>
      <c r="L308" s="27"/>
      <c r="M308" s="27"/>
      <c r="N308" s="27"/>
      <c r="O308" s="27"/>
      <c r="P308" s="27"/>
      <c r="Q308" s="27"/>
      <c r="R308" s="27"/>
      <c r="S308" s="27"/>
      <c r="T308" s="27"/>
      <c r="U308" s="27"/>
      <c r="V308" s="27"/>
      <c r="W308" s="27"/>
      <c r="X308" s="27"/>
    </row>
    <row r="309" spans="1:24" x14ac:dyDescent="0.2">
      <c r="A309" s="27"/>
      <c r="B309" s="72"/>
      <c r="C309" s="46"/>
      <c r="D309" s="27"/>
      <c r="E309" s="27"/>
      <c r="F309" s="27"/>
      <c r="G309" s="27"/>
      <c r="H309" s="27"/>
      <c r="I309" s="27"/>
      <c r="J309" s="27"/>
      <c r="K309" s="27"/>
      <c r="L309" s="27"/>
      <c r="M309" s="27"/>
      <c r="N309" s="27"/>
      <c r="O309" s="27"/>
      <c r="P309" s="27"/>
      <c r="Q309" s="27"/>
      <c r="R309" s="27"/>
      <c r="S309" s="27"/>
      <c r="T309" s="27"/>
      <c r="U309" s="27"/>
      <c r="V309" s="27"/>
      <c r="W309" s="27"/>
      <c r="X309" s="27"/>
    </row>
    <row r="310" spans="1:24" x14ac:dyDescent="0.2">
      <c r="A310" s="27"/>
      <c r="B310" s="72"/>
      <c r="C310" s="46"/>
      <c r="D310" s="27"/>
      <c r="E310" s="27"/>
      <c r="F310" s="27"/>
      <c r="G310" s="27"/>
      <c r="H310" s="27"/>
      <c r="I310" s="27"/>
      <c r="J310" s="27"/>
      <c r="K310" s="27"/>
      <c r="L310" s="27"/>
      <c r="M310" s="27"/>
      <c r="N310" s="27"/>
      <c r="O310" s="27"/>
      <c r="P310" s="27"/>
      <c r="Q310" s="27"/>
      <c r="R310" s="27"/>
      <c r="S310" s="27"/>
      <c r="T310" s="27"/>
      <c r="U310" s="27"/>
      <c r="V310" s="27"/>
      <c r="W310" s="27"/>
      <c r="X310" s="27"/>
    </row>
    <row r="311" spans="1:24" x14ac:dyDescent="0.2">
      <c r="A311" s="27"/>
      <c r="B311" s="72"/>
      <c r="C311" s="46"/>
      <c r="D311" s="27"/>
      <c r="E311" s="27"/>
      <c r="F311" s="27"/>
      <c r="G311" s="27"/>
      <c r="H311" s="27"/>
      <c r="I311" s="27"/>
      <c r="J311" s="27"/>
      <c r="K311" s="27"/>
      <c r="L311" s="27"/>
      <c r="M311" s="27"/>
      <c r="N311" s="27"/>
      <c r="O311" s="27"/>
      <c r="P311" s="27"/>
      <c r="Q311" s="27"/>
      <c r="R311" s="27"/>
      <c r="S311" s="27"/>
      <c r="T311" s="27"/>
      <c r="U311" s="27"/>
      <c r="V311" s="27"/>
      <c r="W311" s="27"/>
      <c r="X311" s="27"/>
    </row>
    <row r="312" spans="1:24" x14ac:dyDescent="0.2">
      <c r="A312" s="27"/>
      <c r="B312" s="72"/>
      <c r="C312" s="46"/>
      <c r="D312" s="27"/>
      <c r="E312" s="27"/>
      <c r="F312" s="27"/>
      <c r="G312" s="27"/>
      <c r="H312" s="27"/>
      <c r="I312" s="27"/>
      <c r="J312" s="27"/>
      <c r="K312" s="27"/>
      <c r="L312" s="27"/>
      <c r="M312" s="27"/>
      <c r="N312" s="27"/>
      <c r="O312" s="27"/>
      <c r="P312" s="27"/>
      <c r="Q312" s="27"/>
      <c r="R312" s="27"/>
      <c r="S312" s="27"/>
      <c r="T312" s="27"/>
      <c r="U312" s="27"/>
      <c r="V312" s="27"/>
      <c r="W312" s="27"/>
      <c r="X312" s="27"/>
    </row>
  </sheetData>
  <sheetProtection algorithmName="SHA-512" hashValue="xiW9awncG+NaVMzfrGl1DFCAt55v5zqbiNqbauEuHJKR2Q4UsbZx1ubryAULFPHEmfcdXjsZqEY7fq9xJGJZAg==" saltValue="C1J+rmRH/+hwPPOcv1Xjaw==" spinCount="100000" sheet="1" objects="1" scenarios="1"/>
  <mergeCells count="780">
    <mergeCell ref="T109:U109"/>
    <mergeCell ref="V109:W109"/>
    <mergeCell ref="T108:U108"/>
    <mergeCell ref="V108:W108"/>
    <mergeCell ref="D109:E109"/>
    <mergeCell ref="F109:G109"/>
    <mergeCell ref="H109:I109"/>
    <mergeCell ref="J109:K109"/>
    <mergeCell ref="L109:M109"/>
    <mergeCell ref="N109:O109"/>
    <mergeCell ref="P109:Q109"/>
    <mergeCell ref="R109:S109"/>
    <mergeCell ref="D108:E108"/>
    <mergeCell ref="F108:G108"/>
    <mergeCell ref="H108:I108"/>
    <mergeCell ref="J108:K108"/>
    <mergeCell ref="L108:M108"/>
    <mergeCell ref="N108:O108"/>
    <mergeCell ref="P108:Q108"/>
    <mergeCell ref="R108:S108"/>
    <mergeCell ref="P106:Q106"/>
    <mergeCell ref="R106:S106"/>
    <mergeCell ref="T104:U104"/>
    <mergeCell ref="V104:W104"/>
    <mergeCell ref="D105:E105"/>
    <mergeCell ref="F105:G105"/>
    <mergeCell ref="H105:I105"/>
    <mergeCell ref="J105:K105"/>
    <mergeCell ref="L105:M105"/>
    <mergeCell ref="N105:O105"/>
    <mergeCell ref="T106:U106"/>
    <mergeCell ref="V106:W106"/>
    <mergeCell ref="T105:U105"/>
    <mergeCell ref="V105:W105"/>
    <mergeCell ref="D106:E106"/>
    <mergeCell ref="F106:G106"/>
    <mergeCell ref="H106:I106"/>
    <mergeCell ref="J106:K106"/>
    <mergeCell ref="L106:M106"/>
    <mergeCell ref="N106:O106"/>
    <mergeCell ref="P105:Q105"/>
    <mergeCell ref="R105:S105"/>
    <mergeCell ref="V103:W103"/>
    <mergeCell ref="D104:E104"/>
    <mergeCell ref="F104:G104"/>
    <mergeCell ref="H104:I104"/>
    <mergeCell ref="J104:K104"/>
    <mergeCell ref="L104:M104"/>
    <mergeCell ref="N104:O104"/>
    <mergeCell ref="P104:Q104"/>
    <mergeCell ref="R104:S104"/>
    <mergeCell ref="D103:E103"/>
    <mergeCell ref="F103:G103"/>
    <mergeCell ref="H103:I103"/>
    <mergeCell ref="J103:K103"/>
    <mergeCell ref="L103:M103"/>
    <mergeCell ref="N103:O103"/>
    <mergeCell ref="P103:Q103"/>
    <mergeCell ref="R103:S103"/>
    <mergeCell ref="T103:U103"/>
    <mergeCell ref="V100:W100"/>
    <mergeCell ref="D101:E101"/>
    <mergeCell ref="F101:G101"/>
    <mergeCell ref="H101:I101"/>
    <mergeCell ref="J101:K101"/>
    <mergeCell ref="L101:M101"/>
    <mergeCell ref="N101:O101"/>
    <mergeCell ref="P101:Q101"/>
    <mergeCell ref="R101:S101"/>
    <mergeCell ref="T101:U101"/>
    <mergeCell ref="V101:W101"/>
    <mergeCell ref="D100:E100"/>
    <mergeCell ref="F100:G100"/>
    <mergeCell ref="H100:I100"/>
    <mergeCell ref="J100:K100"/>
    <mergeCell ref="L100:M100"/>
    <mergeCell ref="N100:O100"/>
    <mergeCell ref="P100:Q100"/>
    <mergeCell ref="R100:S100"/>
    <mergeCell ref="T100:U100"/>
    <mergeCell ref="T98:U98"/>
    <mergeCell ref="V98:W98"/>
    <mergeCell ref="D99:E99"/>
    <mergeCell ref="F99:G99"/>
    <mergeCell ref="H99:I99"/>
    <mergeCell ref="J99:K99"/>
    <mergeCell ref="L99:M99"/>
    <mergeCell ref="N99:O99"/>
    <mergeCell ref="P99:Q99"/>
    <mergeCell ref="R99:S99"/>
    <mergeCell ref="N98:O98"/>
    <mergeCell ref="P98:Q98"/>
    <mergeCell ref="R98:S98"/>
    <mergeCell ref="T99:U99"/>
    <mergeCell ref="V99:W99"/>
    <mergeCell ref="T87:U87"/>
    <mergeCell ref="V87:W87"/>
    <mergeCell ref="D89:X89"/>
    <mergeCell ref="D90:E90"/>
    <mergeCell ref="F90:G90"/>
    <mergeCell ref="H90:I90"/>
    <mergeCell ref="J90:K90"/>
    <mergeCell ref="L90:M90"/>
    <mergeCell ref="P87:Q87"/>
    <mergeCell ref="R87:S87"/>
    <mergeCell ref="D87:E87"/>
    <mergeCell ref="F87:G87"/>
    <mergeCell ref="H87:I87"/>
    <mergeCell ref="J87:K87"/>
    <mergeCell ref="L87:M87"/>
    <mergeCell ref="N87:O87"/>
    <mergeCell ref="T90:U90"/>
    <mergeCell ref="V90:W90"/>
    <mergeCell ref="D86:E86"/>
    <mergeCell ref="F86:G86"/>
    <mergeCell ref="H86:I86"/>
    <mergeCell ref="J86:K86"/>
    <mergeCell ref="L86:M86"/>
    <mergeCell ref="N86:O86"/>
    <mergeCell ref="T86:U86"/>
    <mergeCell ref="V86:W86"/>
    <mergeCell ref="P86:Q86"/>
    <mergeCell ref="R86:S86"/>
    <mergeCell ref="R82:S82"/>
    <mergeCell ref="T82:U82"/>
    <mergeCell ref="V83:W83"/>
    <mergeCell ref="D84:W84"/>
    <mergeCell ref="D85:E85"/>
    <mergeCell ref="F85:G85"/>
    <mergeCell ref="H85:I85"/>
    <mergeCell ref="J85:K85"/>
    <mergeCell ref="L85:M85"/>
    <mergeCell ref="N85:O85"/>
    <mergeCell ref="P85:Q85"/>
    <mergeCell ref="R85:S85"/>
    <mergeCell ref="T85:U85"/>
    <mergeCell ref="V85:W85"/>
    <mergeCell ref="D77:E77"/>
    <mergeCell ref="F77:G77"/>
    <mergeCell ref="H77:I77"/>
    <mergeCell ref="J77:K77"/>
    <mergeCell ref="L77:M77"/>
    <mergeCell ref="R83:S83"/>
    <mergeCell ref="T83:U83"/>
    <mergeCell ref="D81:W81"/>
    <mergeCell ref="D82:E82"/>
    <mergeCell ref="F82:G82"/>
    <mergeCell ref="H82:I82"/>
    <mergeCell ref="J82:K82"/>
    <mergeCell ref="L82:M82"/>
    <mergeCell ref="N82:O82"/>
    <mergeCell ref="P82:Q82"/>
    <mergeCell ref="J79:K79"/>
    <mergeCell ref="V82:W82"/>
    <mergeCell ref="D83:E83"/>
    <mergeCell ref="F83:G83"/>
    <mergeCell ref="H83:I83"/>
    <mergeCell ref="J83:K83"/>
    <mergeCell ref="L83:M83"/>
    <mergeCell ref="N83:O83"/>
    <mergeCell ref="P83:Q83"/>
    <mergeCell ref="D91:E91"/>
    <mergeCell ref="F91:G91"/>
    <mergeCell ref="H91:I91"/>
    <mergeCell ref="J91:K91"/>
    <mergeCell ref="L91:M91"/>
    <mergeCell ref="N91:O91"/>
    <mergeCell ref="P91:Q91"/>
    <mergeCell ref="N90:O90"/>
    <mergeCell ref="P90:Q90"/>
    <mergeCell ref="V97:W97"/>
    <mergeCell ref="R96:S96"/>
    <mergeCell ref="T96:U96"/>
    <mergeCell ref="V96:W96"/>
    <mergeCell ref="D97:E97"/>
    <mergeCell ref="F97:G97"/>
    <mergeCell ref="H97:I97"/>
    <mergeCell ref="J97:K97"/>
    <mergeCell ref="L97:M97"/>
    <mergeCell ref="N97:O97"/>
    <mergeCell ref="P97:Q97"/>
    <mergeCell ref="D96:E96"/>
    <mergeCell ref="F96:G96"/>
    <mergeCell ref="H96:I96"/>
    <mergeCell ref="J96:K96"/>
    <mergeCell ref="L96:M96"/>
    <mergeCell ref="N96:O96"/>
    <mergeCell ref="P96:Q96"/>
    <mergeCell ref="R71:S71"/>
    <mergeCell ref="N79:O79"/>
    <mergeCell ref="P79:Q79"/>
    <mergeCell ref="R72:S72"/>
    <mergeCell ref="C74:X74"/>
    <mergeCell ref="D98:E98"/>
    <mergeCell ref="F98:G98"/>
    <mergeCell ref="H98:I98"/>
    <mergeCell ref="J98:K98"/>
    <mergeCell ref="L98:M98"/>
    <mergeCell ref="N94:O94"/>
    <mergeCell ref="D94:E94"/>
    <mergeCell ref="F94:G94"/>
    <mergeCell ref="H94:I94"/>
    <mergeCell ref="J94:K94"/>
    <mergeCell ref="R97:S97"/>
    <mergeCell ref="T97:U97"/>
    <mergeCell ref="V76:W76"/>
    <mergeCell ref="D76:E76"/>
    <mergeCell ref="F76:G76"/>
    <mergeCell ref="H76:I76"/>
    <mergeCell ref="T94:U94"/>
    <mergeCell ref="F72:G72"/>
    <mergeCell ref="H72:I72"/>
    <mergeCell ref="J72:K72"/>
    <mergeCell ref="L79:M79"/>
    <mergeCell ref="L71:M71"/>
    <mergeCell ref="N71:O71"/>
    <mergeCell ref="C92:X92"/>
    <mergeCell ref="V94:W94"/>
    <mergeCell ref="L94:M94"/>
    <mergeCell ref="T72:U72"/>
    <mergeCell ref="L72:M72"/>
    <mergeCell ref="N72:O72"/>
    <mergeCell ref="P72:Q72"/>
    <mergeCell ref="V71:W71"/>
    <mergeCell ref="P94:Q94"/>
    <mergeCell ref="R94:S94"/>
    <mergeCell ref="J76:K76"/>
    <mergeCell ref="L76:M76"/>
    <mergeCell ref="N76:O76"/>
    <mergeCell ref="R91:S91"/>
    <mergeCell ref="T91:U91"/>
    <mergeCell ref="V91:W91"/>
    <mergeCell ref="R90:S90"/>
    <mergeCell ref="D79:E79"/>
    <mergeCell ref="F79:G79"/>
    <mergeCell ref="H79:I79"/>
    <mergeCell ref="T70:U70"/>
    <mergeCell ref="V70:W70"/>
    <mergeCell ref="L69:M69"/>
    <mergeCell ref="N69:O69"/>
    <mergeCell ref="P69:Q69"/>
    <mergeCell ref="R70:S70"/>
    <mergeCell ref="D72:E72"/>
    <mergeCell ref="V69:W69"/>
    <mergeCell ref="D70:E70"/>
    <mergeCell ref="F70:G70"/>
    <mergeCell ref="H70:I70"/>
    <mergeCell ref="J70:K70"/>
    <mergeCell ref="L70:M70"/>
    <mergeCell ref="N70:O70"/>
    <mergeCell ref="P70:Q70"/>
    <mergeCell ref="D71:E71"/>
    <mergeCell ref="F71:G71"/>
    <mergeCell ref="H71:I71"/>
    <mergeCell ref="J71:K71"/>
    <mergeCell ref="P71:Q71"/>
    <mergeCell ref="T71:U71"/>
    <mergeCell ref="D69:E69"/>
    <mergeCell ref="F69:G69"/>
    <mergeCell ref="H69:I69"/>
    <mergeCell ref="J69:K69"/>
    <mergeCell ref="T66:U66"/>
    <mergeCell ref="T69:U69"/>
    <mergeCell ref="L68:M68"/>
    <mergeCell ref="N68:O68"/>
    <mergeCell ref="P68:Q68"/>
    <mergeCell ref="R68:S68"/>
    <mergeCell ref="R69:S69"/>
    <mergeCell ref="V60:W60"/>
    <mergeCell ref="T68:U68"/>
    <mergeCell ref="T61:U61"/>
    <mergeCell ref="T60:U60"/>
    <mergeCell ref="R66:S66"/>
    <mergeCell ref="R63:S63"/>
    <mergeCell ref="L65:M65"/>
    <mergeCell ref="R65:S65"/>
    <mergeCell ref="R64:S64"/>
    <mergeCell ref="N61:O61"/>
    <mergeCell ref="P61:Q61"/>
    <mergeCell ref="R61:S61"/>
    <mergeCell ref="N60:O60"/>
    <mergeCell ref="P60:Q60"/>
    <mergeCell ref="R60:S60"/>
    <mergeCell ref="V58:W58"/>
    <mergeCell ref="D59:E59"/>
    <mergeCell ref="F59:G59"/>
    <mergeCell ref="H59:I59"/>
    <mergeCell ref="J59:K59"/>
    <mergeCell ref="L59:M59"/>
    <mergeCell ref="N59:O59"/>
    <mergeCell ref="P59:Q59"/>
    <mergeCell ref="R59:S59"/>
    <mergeCell ref="T59:U59"/>
    <mergeCell ref="V59:W59"/>
    <mergeCell ref="D58:E58"/>
    <mergeCell ref="F58:G58"/>
    <mergeCell ref="H58:I58"/>
    <mergeCell ref="J58:K58"/>
    <mergeCell ref="L58:M58"/>
    <mergeCell ref="N58:O58"/>
    <mergeCell ref="P58:Q58"/>
    <mergeCell ref="R58:S58"/>
    <mergeCell ref="T58:U58"/>
    <mergeCell ref="V53:W53"/>
    <mergeCell ref="D57:E57"/>
    <mergeCell ref="F57:G57"/>
    <mergeCell ref="H57:I57"/>
    <mergeCell ref="J57:K57"/>
    <mergeCell ref="L57:M57"/>
    <mergeCell ref="N57:O57"/>
    <mergeCell ref="P57:Q57"/>
    <mergeCell ref="R57:S57"/>
    <mergeCell ref="T57:U57"/>
    <mergeCell ref="V57:W57"/>
    <mergeCell ref="D53:E53"/>
    <mergeCell ref="F53:G53"/>
    <mergeCell ref="H53:I53"/>
    <mergeCell ref="J53:K53"/>
    <mergeCell ref="L53:M53"/>
    <mergeCell ref="N53:O53"/>
    <mergeCell ref="P53:Q53"/>
    <mergeCell ref="R53:S53"/>
    <mergeCell ref="T53:U53"/>
    <mergeCell ref="V51:W51"/>
    <mergeCell ref="D52:E52"/>
    <mergeCell ref="F52:G52"/>
    <mergeCell ref="H52:I52"/>
    <mergeCell ref="J52:K52"/>
    <mergeCell ref="L52:M52"/>
    <mergeCell ref="N52:O52"/>
    <mergeCell ref="P52:Q52"/>
    <mergeCell ref="R52:S52"/>
    <mergeCell ref="T52:U52"/>
    <mergeCell ref="V52:W52"/>
    <mergeCell ref="D51:E51"/>
    <mergeCell ref="F51:G51"/>
    <mergeCell ref="H51:I51"/>
    <mergeCell ref="J51:K51"/>
    <mergeCell ref="L51:M51"/>
    <mergeCell ref="N51:O51"/>
    <mergeCell ref="P51:Q51"/>
    <mergeCell ref="R51:S51"/>
    <mergeCell ref="T51:U51"/>
    <mergeCell ref="V45:W45"/>
    <mergeCell ref="D46:E46"/>
    <mergeCell ref="F46:G46"/>
    <mergeCell ref="H46:I46"/>
    <mergeCell ref="J46:K46"/>
    <mergeCell ref="L46:M46"/>
    <mergeCell ref="N46:O46"/>
    <mergeCell ref="P46:Q46"/>
    <mergeCell ref="R46:S46"/>
    <mergeCell ref="T46:U46"/>
    <mergeCell ref="V46:W46"/>
    <mergeCell ref="D45:E45"/>
    <mergeCell ref="F45:G45"/>
    <mergeCell ref="H45:I45"/>
    <mergeCell ref="J45:K45"/>
    <mergeCell ref="L45:M45"/>
    <mergeCell ref="N45:O45"/>
    <mergeCell ref="P45:Q45"/>
    <mergeCell ref="R45:S45"/>
    <mergeCell ref="T45:U45"/>
    <mergeCell ref="V37:W37"/>
    <mergeCell ref="D38:E38"/>
    <mergeCell ref="F38:G38"/>
    <mergeCell ref="H38:I38"/>
    <mergeCell ref="J38:K38"/>
    <mergeCell ref="L38:M38"/>
    <mergeCell ref="N38:O38"/>
    <mergeCell ref="P38:Q38"/>
    <mergeCell ref="R38:S38"/>
    <mergeCell ref="T38:U38"/>
    <mergeCell ref="V38:W38"/>
    <mergeCell ref="D37:E37"/>
    <mergeCell ref="F37:G37"/>
    <mergeCell ref="H37:I37"/>
    <mergeCell ref="J37:K37"/>
    <mergeCell ref="L37:M37"/>
    <mergeCell ref="N37:O37"/>
    <mergeCell ref="P37:Q37"/>
    <mergeCell ref="R37:S37"/>
    <mergeCell ref="T37:U37"/>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L30:M30"/>
    <mergeCell ref="N30:O30"/>
    <mergeCell ref="P30:Q30"/>
    <mergeCell ref="R30:S30"/>
    <mergeCell ref="T30:U30"/>
    <mergeCell ref="V31:W31"/>
    <mergeCell ref="D32:E32"/>
    <mergeCell ref="F32:G32"/>
    <mergeCell ref="H32:I32"/>
    <mergeCell ref="J32:K32"/>
    <mergeCell ref="L32:M32"/>
    <mergeCell ref="N32:O32"/>
    <mergeCell ref="P32:Q32"/>
    <mergeCell ref="R32:S32"/>
    <mergeCell ref="T32:U32"/>
    <mergeCell ref="V32:W32"/>
    <mergeCell ref="D31:E31"/>
    <mergeCell ref="F31:G31"/>
    <mergeCell ref="H31:I31"/>
    <mergeCell ref="J31:K31"/>
    <mergeCell ref="L31:M31"/>
    <mergeCell ref="N31:O31"/>
    <mergeCell ref="P31:Q31"/>
    <mergeCell ref="T31:U31"/>
    <mergeCell ref="D13:E13"/>
    <mergeCell ref="F13:G13"/>
    <mergeCell ref="H13:I13"/>
    <mergeCell ref="J13:K13"/>
    <mergeCell ref="D14:E14"/>
    <mergeCell ref="D26:E26"/>
    <mergeCell ref="F26:G26"/>
    <mergeCell ref="H26:I26"/>
    <mergeCell ref="D18:E18"/>
    <mergeCell ref="F18:G18"/>
    <mergeCell ref="D17:E17"/>
    <mergeCell ref="F17:G17"/>
    <mergeCell ref="H17:I17"/>
    <mergeCell ref="J26:K26"/>
    <mergeCell ref="D25:E25"/>
    <mergeCell ref="F25:G25"/>
    <mergeCell ref="H25:I25"/>
    <mergeCell ref="J25:K25"/>
    <mergeCell ref="H18:I18"/>
    <mergeCell ref="F22:G22"/>
    <mergeCell ref="H22:I22"/>
    <mergeCell ref="J22:K22"/>
    <mergeCell ref="J17:K17"/>
    <mergeCell ref="J18:K18"/>
    <mergeCell ref="D65:E65"/>
    <mergeCell ref="F65:G65"/>
    <mergeCell ref="H65:I65"/>
    <mergeCell ref="J65:K65"/>
    <mergeCell ref="N65:O65"/>
    <mergeCell ref="L63:M63"/>
    <mergeCell ref="N63:O63"/>
    <mergeCell ref="P63:Q63"/>
    <mergeCell ref="D64:E64"/>
    <mergeCell ref="F64:G64"/>
    <mergeCell ref="H64:I64"/>
    <mergeCell ref="J64:K64"/>
    <mergeCell ref="L64:M64"/>
    <mergeCell ref="N64:O64"/>
    <mergeCell ref="P64:Q64"/>
    <mergeCell ref="D63:E63"/>
    <mergeCell ref="F63:G63"/>
    <mergeCell ref="H63:I63"/>
    <mergeCell ref="J63:K63"/>
    <mergeCell ref="N42:O42"/>
    <mergeCell ref="P42:Q42"/>
    <mergeCell ref="R42:S42"/>
    <mergeCell ref="T42:U42"/>
    <mergeCell ref="L54:M54"/>
    <mergeCell ref="N54:O54"/>
    <mergeCell ref="P54:Q54"/>
    <mergeCell ref="R54:S54"/>
    <mergeCell ref="T54:U54"/>
    <mergeCell ref="L47:M47"/>
    <mergeCell ref="N47:O47"/>
    <mergeCell ref="P47:Q47"/>
    <mergeCell ref="R47:S47"/>
    <mergeCell ref="T47:U47"/>
    <mergeCell ref="L50:M50"/>
    <mergeCell ref="N50:O50"/>
    <mergeCell ref="P50:Q50"/>
    <mergeCell ref="R50:S50"/>
    <mergeCell ref="T50:U50"/>
    <mergeCell ref="N44:O44"/>
    <mergeCell ref="P44:Q44"/>
    <mergeCell ref="R44:S44"/>
    <mergeCell ref="T44:U44"/>
    <mergeCell ref="D42:E42"/>
    <mergeCell ref="F42:G42"/>
    <mergeCell ref="H42:I42"/>
    <mergeCell ref="J42:K42"/>
    <mergeCell ref="L42:M42"/>
    <mergeCell ref="D47:E47"/>
    <mergeCell ref="F47:G47"/>
    <mergeCell ref="H47:I47"/>
    <mergeCell ref="J47:K47"/>
    <mergeCell ref="D44:E44"/>
    <mergeCell ref="F44:G44"/>
    <mergeCell ref="H44:I44"/>
    <mergeCell ref="J44:K44"/>
    <mergeCell ref="L44:M44"/>
    <mergeCell ref="D50:E50"/>
    <mergeCell ref="F50:G50"/>
    <mergeCell ref="H50:I50"/>
    <mergeCell ref="J50:K50"/>
    <mergeCell ref="D61:E61"/>
    <mergeCell ref="F61:G61"/>
    <mergeCell ref="H61:I61"/>
    <mergeCell ref="J61:K61"/>
    <mergeCell ref="L61:M61"/>
    <mergeCell ref="D54:E54"/>
    <mergeCell ref="F54:G54"/>
    <mergeCell ref="H54:I54"/>
    <mergeCell ref="J54:K54"/>
    <mergeCell ref="D60:E60"/>
    <mergeCell ref="F60:G60"/>
    <mergeCell ref="H60:I60"/>
    <mergeCell ref="J60:K60"/>
    <mergeCell ref="L60:M60"/>
    <mergeCell ref="D15:E15"/>
    <mergeCell ref="F15:G15"/>
    <mergeCell ref="H15:I15"/>
    <mergeCell ref="J15:K15"/>
    <mergeCell ref="V15:W15"/>
    <mergeCell ref="D39:E39"/>
    <mergeCell ref="F39:G39"/>
    <mergeCell ref="H39:I39"/>
    <mergeCell ref="J39:K39"/>
    <mergeCell ref="R28:S28"/>
    <mergeCell ref="T28:U28"/>
    <mergeCell ref="V28:W28"/>
    <mergeCell ref="D29:E29"/>
    <mergeCell ref="F29:G29"/>
    <mergeCell ref="H29:I29"/>
    <mergeCell ref="J29:K29"/>
    <mergeCell ref="L29:M29"/>
    <mergeCell ref="N29:O29"/>
    <mergeCell ref="P29:Q29"/>
    <mergeCell ref="R29:S29"/>
    <mergeCell ref="T29:U29"/>
    <mergeCell ref="V29:W29"/>
    <mergeCell ref="D30:E30"/>
    <mergeCell ref="F30:G30"/>
    <mergeCell ref="L15:M15"/>
    <mergeCell ref="N15:O15"/>
    <mergeCell ref="P15:Q15"/>
    <mergeCell ref="R15:S15"/>
    <mergeCell ref="N39:O39"/>
    <mergeCell ref="P39:Q39"/>
    <mergeCell ref="R39:S39"/>
    <mergeCell ref="P26:Q26"/>
    <mergeCell ref="L18:M18"/>
    <mergeCell ref="N18:O18"/>
    <mergeCell ref="R31:S31"/>
    <mergeCell ref="L39:M39"/>
    <mergeCell ref="N25:O25"/>
    <mergeCell ref="P25:Q25"/>
    <mergeCell ref="R25:S25"/>
    <mergeCell ref="N17:O17"/>
    <mergeCell ref="C23:X23"/>
    <mergeCell ref="L21:M21"/>
    <mergeCell ref="N21:O21"/>
    <mergeCell ref="T25:U25"/>
    <mergeCell ref="V25:W25"/>
    <mergeCell ref="L25:M25"/>
    <mergeCell ref="L17:M17"/>
    <mergeCell ref="N20:O20"/>
    <mergeCell ref="D68:E68"/>
    <mergeCell ref="F68:G68"/>
    <mergeCell ref="H68:I68"/>
    <mergeCell ref="J68:K68"/>
    <mergeCell ref="T63:U63"/>
    <mergeCell ref="T64:U64"/>
    <mergeCell ref="T65:U65"/>
    <mergeCell ref="P65:Q65"/>
    <mergeCell ref="D56:E56"/>
    <mergeCell ref="F56:G56"/>
    <mergeCell ref="H56:I56"/>
    <mergeCell ref="J56:K56"/>
    <mergeCell ref="L56:M56"/>
    <mergeCell ref="N56:O56"/>
    <mergeCell ref="P56:Q56"/>
    <mergeCell ref="R56:S56"/>
    <mergeCell ref="T56:U56"/>
    <mergeCell ref="D66:E66"/>
    <mergeCell ref="F66:G66"/>
    <mergeCell ref="H66:I66"/>
    <mergeCell ref="J66:K66"/>
    <mergeCell ref="L66:M66"/>
    <mergeCell ref="N66:O66"/>
    <mergeCell ref="P66:Q66"/>
    <mergeCell ref="T39:U39"/>
    <mergeCell ref="V39:W39"/>
    <mergeCell ref="L26:M26"/>
    <mergeCell ref="N26:O26"/>
    <mergeCell ref="V26:W26"/>
    <mergeCell ref="D27:E27"/>
    <mergeCell ref="F27:G27"/>
    <mergeCell ref="H27:I27"/>
    <mergeCell ref="J27:K27"/>
    <mergeCell ref="L27:M27"/>
    <mergeCell ref="N27:O27"/>
    <mergeCell ref="P27:Q27"/>
    <mergeCell ref="R27:S27"/>
    <mergeCell ref="T27:U27"/>
    <mergeCell ref="V27:W27"/>
    <mergeCell ref="D28:E28"/>
    <mergeCell ref="F28:G28"/>
    <mergeCell ref="H28:I28"/>
    <mergeCell ref="J28:K28"/>
    <mergeCell ref="L28:M28"/>
    <mergeCell ref="N28:O28"/>
    <mergeCell ref="P28:Q28"/>
    <mergeCell ref="H30:I30"/>
    <mergeCell ref="J30:K30"/>
    <mergeCell ref="D41:E41"/>
    <mergeCell ref="F41:G41"/>
    <mergeCell ref="H41:I41"/>
    <mergeCell ref="J41:K41"/>
    <mergeCell ref="L41:M41"/>
    <mergeCell ref="N41:O41"/>
    <mergeCell ref="P41:Q41"/>
    <mergeCell ref="R41:S41"/>
    <mergeCell ref="T41:U41"/>
    <mergeCell ref="V20:W20"/>
    <mergeCell ref="P17:Q17"/>
    <mergeCell ref="R17:S17"/>
    <mergeCell ref="T17:U17"/>
    <mergeCell ref="V17:W17"/>
    <mergeCell ref="R18:S18"/>
    <mergeCell ref="V18:W18"/>
    <mergeCell ref="P18:Q18"/>
    <mergeCell ref="T18:U18"/>
    <mergeCell ref="P20:Q20"/>
    <mergeCell ref="V21:W21"/>
    <mergeCell ref="D22:E22"/>
    <mergeCell ref="L22:M22"/>
    <mergeCell ref="N22:O22"/>
    <mergeCell ref="P22:Q22"/>
    <mergeCell ref="P21:Q21"/>
    <mergeCell ref="D21:E21"/>
    <mergeCell ref="V22:W22"/>
    <mergeCell ref="R22:S22"/>
    <mergeCell ref="F21:G21"/>
    <mergeCell ref="H21:I21"/>
    <mergeCell ref="J21:K21"/>
    <mergeCell ref="V8:W8"/>
    <mergeCell ref="V9:W9"/>
    <mergeCell ref="V10:W10"/>
    <mergeCell ref="V12:W12"/>
    <mergeCell ref="T9:U9"/>
    <mergeCell ref="F10:G10"/>
    <mergeCell ref="H10:I10"/>
    <mergeCell ref="P10:Q10"/>
    <mergeCell ref="R10:S10"/>
    <mergeCell ref="L12:M12"/>
    <mergeCell ref="L10:M10"/>
    <mergeCell ref="F12:G12"/>
    <mergeCell ref="H12:I12"/>
    <mergeCell ref="J12:K12"/>
    <mergeCell ref="P8:Q8"/>
    <mergeCell ref="R8:S8"/>
    <mergeCell ref="T8:U8"/>
    <mergeCell ref="T10:U10"/>
    <mergeCell ref="P9:Q9"/>
    <mergeCell ref="R9:S9"/>
    <mergeCell ref="J10:K10"/>
    <mergeCell ref="L8:M8"/>
    <mergeCell ref="N8:O8"/>
    <mergeCell ref="J9:K9"/>
    <mergeCell ref="P14:Q14"/>
    <mergeCell ref="R14:S14"/>
    <mergeCell ref="N10:O10"/>
    <mergeCell ref="V13:W13"/>
    <mergeCell ref="N12:O12"/>
    <mergeCell ref="P12:Q12"/>
    <mergeCell ref="R12:S12"/>
    <mergeCell ref="T12:U12"/>
    <mergeCell ref="N13:O13"/>
    <mergeCell ref="P13:Q13"/>
    <mergeCell ref="V14:W14"/>
    <mergeCell ref="T14:U14"/>
    <mergeCell ref="H9:I9"/>
    <mergeCell ref="D10:E10"/>
    <mergeCell ref="F8:G8"/>
    <mergeCell ref="F9:G9"/>
    <mergeCell ref="T20:U20"/>
    <mergeCell ref="T15:U15"/>
    <mergeCell ref="D8:E8"/>
    <mergeCell ref="D9:E9"/>
    <mergeCell ref="L9:M9"/>
    <mergeCell ref="N9:O9"/>
    <mergeCell ref="R13:S13"/>
    <mergeCell ref="F14:G14"/>
    <mergeCell ref="H14:I14"/>
    <mergeCell ref="J14:K14"/>
    <mergeCell ref="L14:M14"/>
    <mergeCell ref="T13:U13"/>
    <mergeCell ref="D20:E20"/>
    <mergeCell ref="F20:G20"/>
    <mergeCell ref="H20:I20"/>
    <mergeCell ref="J20:K20"/>
    <mergeCell ref="L20:M20"/>
    <mergeCell ref="N14:O14"/>
    <mergeCell ref="J8:K8"/>
    <mergeCell ref="L13:M13"/>
    <mergeCell ref="R79:S79"/>
    <mergeCell ref="V79:W79"/>
    <mergeCell ref="T79:U79"/>
    <mergeCell ref="N77:O77"/>
    <mergeCell ref="P77:Q77"/>
    <mergeCell ref="R77:S77"/>
    <mergeCell ref="T77:U77"/>
    <mergeCell ref="R26:S26"/>
    <mergeCell ref="T26:U26"/>
    <mergeCell ref="V44:W44"/>
    <mergeCell ref="V50:W50"/>
    <mergeCell ref="V68:W68"/>
    <mergeCell ref="V56:W56"/>
    <mergeCell ref="V42:W42"/>
    <mergeCell ref="V47:W47"/>
    <mergeCell ref="V54:W54"/>
    <mergeCell ref="V61:W61"/>
    <mergeCell ref="V66:W66"/>
    <mergeCell ref="V63:W63"/>
    <mergeCell ref="V64:W64"/>
    <mergeCell ref="V72:W72"/>
    <mergeCell ref="V65:W65"/>
    <mergeCell ref="V41:W41"/>
    <mergeCell ref="C73:X73"/>
    <mergeCell ref="D12:E12"/>
    <mergeCell ref="R20:S20"/>
    <mergeCell ref="V30:W30"/>
    <mergeCell ref="T76:U76"/>
    <mergeCell ref="P76:Q76"/>
    <mergeCell ref="R76:S76"/>
    <mergeCell ref="V77:W77"/>
    <mergeCell ref="A2:X2"/>
    <mergeCell ref="C4:X4"/>
    <mergeCell ref="C48:X48"/>
    <mergeCell ref="D6:E6"/>
    <mergeCell ref="F6:G6"/>
    <mergeCell ref="P6:Q6"/>
    <mergeCell ref="R6:S6"/>
    <mergeCell ref="T6:U6"/>
    <mergeCell ref="V6:W6"/>
    <mergeCell ref="H6:I6"/>
    <mergeCell ref="J6:K6"/>
    <mergeCell ref="L6:M6"/>
    <mergeCell ref="N6:O6"/>
    <mergeCell ref="R21:S21"/>
    <mergeCell ref="T21:U21"/>
    <mergeCell ref="T22:U22"/>
    <mergeCell ref="H8:I8"/>
  </mergeCells>
  <phoneticPr fontId="0" type="noConversion"/>
  <conditionalFormatting sqref="D2:D5 F2:F5 H2:H5 J2:J5 L2:L5 N2:N5 P2:P5 R2:R5 T2:T5 V2:V5 D7 F7 H7 J7 L7 N7 P7 R7 T7 V7 D11 F11 H11 J11 L11 N11 P11 R11 T11 V11 D16 F16 H16 J16 L16 N16 P16 R16 T16 V16 D19 F19 H19 J19 L19 N19 P19 R19 T19 V19 D23:D24 F23:F24 H23:H24 J23:J24 L23:L24 N23:N24 P23:P24 R23:R24 T23:T24 V23:V24 D40 F40 H40 J40 L40 N40 P40 R40 T40 V40 D43 F43 H43 J43 L43 N43 P43 R43 T43 V43 D48:D49 F48:F49 H48:H49 J48:J49 L48:L49 N48:N49 P48:P49 R48:R49 T48:T49 V48:V49 D55 F55 H55 J55 L55 N55 P55 R55 T55 V55 D62 F62 H62 J62 L62 N62 P62 R62 T62 V62 D67 F67 H67 J67 L67 N67 P67 R67 T67 V67 D73:D75 F73:F75 H73:H75 J73:J75 L73:L75 N73:N75 P73:P75 R73:R75 T73:T75 V73:V75 D78 F78 H78 J78 L78 N78 P78 R78 T78 V78 D80 F80 H80 J80 L80 N80 P80 R80 T80 V80 D92:D93 F92:F93 H92:H93 J92:J93 L92:L93 N92:N93 P92:P93 R92:R93 T92:T93 V92:V93 D110:D65536 F110:F65536 H110:H65536 J110:J65536 L110:L65536 N110:N65536 P110:P65536 R110:R65536 T110:T65536 V110:V65536">
    <cfRule type="cellIs" dxfId="500" priority="37" stopIfTrue="1" operator="equal">
      <formula>"a"</formula>
    </cfRule>
  </conditionalFormatting>
  <conditionalFormatting sqref="D88:D89">
    <cfRule type="cellIs" dxfId="499" priority="19" stopIfTrue="1" operator="equal">
      <formula>"a"</formula>
    </cfRule>
  </conditionalFormatting>
  <conditionalFormatting sqref="D95 F95 H95 J95 L95 N95 P95 R95 T95 V95">
    <cfRule type="cellIs" dxfId="498" priority="16" stopIfTrue="1" operator="equal">
      <formula>"a"</formula>
    </cfRule>
  </conditionalFormatting>
  <conditionalFormatting sqref="D102 F102 H102 J102 L102 N102 P102 R102 T102 V102">
    <cfRule type="cellIs" dxfId="497" priority="10" stopIfTrue="1" operator="equal">
      <formula>"a"</formula>
    </cfRule>
  </conditionalFormatting>
  <conditionalFormatting sqref="D107 F107 H107 J107 L107 N107 P107 R107 T107 V107">
    <cfRule type="cellIs" dxfId="496" priority="3" stopIfTrue="1" operator="equal">
      <formula>"a"</formula>
    </cfRule>
  </conditionalFormatting>
  <conditionalFormatting sqref="D6:W6 D8:W10 D12:W15 D17:W18 D20:W22 D25:W39 D41:W42 D44:W47 D50:W54 D56:W61 D63:W66 D68:W72 D79:W79 D94:W94">
    <cfRule type="cellIs" dxfId="495" priority="38" stopIfTrue="1" operator="equal">
      <formula>"a"</formula>
    </cfRule>
    <cfRule type="cellIs" dxfId="494" priority="39" stopIfTrue="1" operator="equal">
      <formula>"s"</formula>
    </cfRule>
  </conditionalFormatting>
  <conditionalFormatting sqref="D76:W77">
    <cfRule type="cellIs" dxfId="493" priority="32" stopIfTrue="1" operator="equal">
      <formula>"a"</formula>
    </cfRule>
    <cfRule type="cellIs" dxfId="492" priority="33" stopIfTrue="1" operator="equal">
      <formula>"s"</formula>
    </cfRule>
  </conditionalFormatting>
  <conditionalFormatting sqref="D90:W91">
    <cfRule type="cellIs" dxfId="491" priority="24" stopIfTrue="1" operator="equal">
      <formula>"a"</formula>
    </cfRule>
    <cfRule type="cellIs" dxfId="490" priority="25" stopIfTrue="1" operator="equal">
      <formula>"s"</formula>
    </cfRule>
  </conditionalFormatting>
  <conditionalFormatting sqref="D96:W101">
    <cfRule type="cellIs" dxfId="489" priority="17" stopIfTrue="1" operator="equal">
      <formula>"a"</formula>
    </cfRule>
    <cfRule type="cellIs" dxfId="488" priority="18" stopIfTrue="1" operator="equal">
      <formula>"s"</formula>
    </cfRule>
  </conditionalFormatting>
  <conditionalFormatting sqref="D103:W106">
    <cfRule type="cellIs" dxfId="487" priority="11" stopIfTrue="1" operator="equal">
      <formula>"a"</formula>
    </cfRule>
    <cfRule type="cellIs" dxfId="486" priority="12" stopIfTrue="1" operator="equal">
      <formula>"s"</formula>
    </cfRule>
  </conditionalFormatting>
  <conditionalFormatting sqref="D108:W109">
    <cfRule type="cellIs" dxfId="485" priority="4" stopIfTrue="1" operator="equal">
      <formula>"a"</formula>
    </cfRule>
    <cfRule type="cellIs" dxfId="484" priority="5" stopIfTrue="1" operator="equal">
      <formula>"s"</formula>
    </cfRule>
  </conditionalFormatting>
  <conditionalFormatting sqref="E2:E5 G2:G5 I2:I5 K2:K5 M2:M5 O2:O5 Q2:Q5 S2:S5 U2:U5 W2:W5 X3 X5 E7 G7 I7 K7 M7 O7 Q7 S7 U7 W7:X7 E11 G11 I11 K11 M11 O11 Q11 S11 U11 W11:X11 E16 G16 I16 K16 M16 O16 Q16 S16 U16 W16:X16 E19 G19 I19 K19 M19 O19 Q19 S19 U19 W19:X19 W23 E23:E24 G23:G24 I23:I24 K23:K24 M23:M24 O23:O24 Q23:Q24 S23:S24 U23:U24 W24:X24 E40 G40 I40 K40 M40 O40 Q40 S40 U40 W40:X40 E43 G43 I43 K43 M43 O43 Q43 S43 U43 W43:X43 W48 E48:E49 G48:G49 I48:I49 K48:K49 M48:M49 O48:O49 Q48:Q49 S48:S49 U48:U49 W49:X49 E55 G55 I55 K55 M55 O55 Q55 S55 U55 W55:X55 E62 G62 I62 K62 M62 O62 Q62 S62 U62 W62:X62 E67 G67 I67 K67 M67 O67 Q67 S67 U67 W67:X67 W73:W74 E73:E75 G73:G75 I73:I75 K73:K75 M73:M75 O73:O75 Q73:Q75 S73:S75 U73:U75 W75:X75 E78 G78 I78 K78 M78 O78 Q78 S78 U78 W78:X78 E80 G80 I80 K80 M80 O80 Q80 S80 U80 W80:X80 W92 E92:E93 G92:G93 I92:I93 K92:K93 M92:M93 O92:O93 Q92:Q93 S92:S93 U92:U93 W93:X93 E110:E65536 G110:G65536 I110:I65536 K110:K65536 M110:M65536 O110:O65536 Q110:Q65536 S110:S65536 U110:U65536 W110:X65536">
    <cfRule type="cellIs" dxfId="483" priority="35" stopIfTrue="1" operator="equal">
      <formula>1</formula>
    </cfRule>
    <cfRule type="cellIs" dxfId="482" priority="36" stopIfTrue="1" operator="between">
      <formula>1</formula>
      <formula>3</formula>
    </cfRule>
  </conditionalFormatting>
  <conditionalFormatting sqref="E88 G88 I88 K88 M88 O88 Q88 S88 U88 W88:X88">
    <cfRule type="cellIs" dxfId="481" priority="20" stopIfTrue="1" operator="equal">
      <formula>1</formula>
    </cfRule>
    <cfRule type="cellIs" dxfId="480" priority="21" stopIfTrue="1" operator="between">
      <formula>1</formula>
      <formula>3</formula>
    </cfRule>
  </conditionalFormatting>
  <conditionalFormatting sqref="E95 G95 I95 K95 M95 O95 Q95 S95 U95 W95:X95">
    <cfRule type="cellIs" dxfId="479" priority="13" stopIfTrue="1" operator="equal">
      <formula>1</formula>
    </cfRule>
    <cfRule type="cellIs" dxfId="478" priority="14" stopIfTrue="1" operator="between">
      <formula>1</formula>
      <formula>3</formula>
    </cfRule>
  </conditionalFormatting>
  <conditionalFormatting sqref="E102 G102 I102 K102 M102 O102 Q102 S102 U102 W102:X102">
    <cfRule type="cellIs" dxfId="477" priority="7" stopIfTrue="1" operator="equal">
      <formula>1</formula>
    </cfRule>
    <cfRule type="cellIs" dxfId="476" priority="8" stopIfTrue="1" operator="between">
      <formula>1</formula>
      <formula>3</formula>
    </cfRule>
  </conditionalFormatting>
  <conditionalFormatting sqref="E107 G107 I107 K107 M107 O107 Q107 S107 U107 W107:X107">
    <cfRule type="cellIs" dxfId="475" priority="2" stopIfTrue="1" operator="between">
      <formula>1</formula>
      <formula>3</formula>
    </cfRule>
    <cfRule type="cellIs" dxfId="474" priority="1" stopIfTrue="1" operator="equal">
      <formula>1</formula>
    </cfRule>
  </conditionalFormatting>
  <conditionalFormatting sqref="F88 H88 J88 L88 N88 P88 R88 T88 V88">
    <cfRule type="cellIs" dxfId="473" priority="22" stopIfTrue="1" operator="equal">
      <formula>"a"</formula>
    </cfRule>
  </conditionalFormatting>
  <conditionalFormatting sqref="Y81 D82:W83 Y84 D85:W87">
    <cfRule type="cellIs" dxfId="472" priority="29" stopIfTrue="1" operator="equal">
      <formula>"a"</formula>
    </cfRule>
    <cfRule type="cellIs" dxfId="471" priority="30" stopIfTrue="1" operator="equal">
      <formula>"s"</formula>
    </cfRule>
  </conditionalFormatting>
  <conditionalFormatting sqref="Z6 Z8:Z10 Z12:Z15 Z17:Z18 Z20:Z22 Z25:Z39 Z41:Z42 Z44:Z47 Z50:Z54 Z56:Z61 Z63:Z66 Z68:Z72 Z79 Z94 Z103:Z106">
    <cfRule type="expression" dxfId="470" priority="40" stopIfTrue="1">
      <formula>Y6=0</formula>
    </cfRule>
  </conditionalFormatting>
  <conditionalFormatting sqref="Z76:Z77">
    <cfRule type="expression" dxfId="469" priority="34" stopIfTrue="1">
      <formula>Y76=0</formula>
    </cfRule>
  </conditionalFormatting>
  <conditionalFormatting sqref="Z82:Z83 Z85:Z87">
    <cfRule type="expression" dxfId="468" priority="31" stopIfTrue="1">
      <formula>Y82=0</formula>
    </cfRule>
  </conditionalFormatting>
  <conditionalFormatting sqref="Z90:Z91">
    <cfRule type="expression" dxfId="467" priority="23" stopIfTrue="1">
      <formula>Y90=0</formula>
    </cfRule>
  </conditionalFormatting>
  <conditionalFormatting sqref="Z96:Z101">
    <cfRule type="expression" dxfId="466" priority="15" stopIfTrue="1">
      <formula>Y96=0</formula>
    </cfRule>
  </conditionalFormatting>
  <conditionalFormatting sqref="Z108:Z109">
    <cfRule type="expression" dxfId="465" priority="6" stopIfTrue="1">
      <formula>Y108=0</formula>
    </cfRule>
  </conditionalFormatting>
  <printOptions horizontalCentered="1"/>
  <pageMargins left="0.35433070866141736" right="0.35433070866141736" top="0.27559055118110237" bottom="0.35433070866141736" header="0.19685039370078741" footer="0.15748031496062992"/>
  <pageSetup paperSize="9" scale="47" orientation="landscape" cellComments="atEnd" r:id="rId1"/>
  <headerFooter alignWithMargins="0">
    <oddFooter>&amp;LCKL LPG / VERSION 2025 / 1.0&amp;CPMC-06&amp;R &amp;P of &amp;N</oddFooter>
  </headerFooter>
  <rowBreaks count="4" manualBreakCount="4">
    <brk id="22" max="25" man="1"/>
    <brk id="47" max="25" man="1"/>
    <brk id="72" max="25" man="1"/>
    <brk id="91"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A3656"/>
  <sheetViews>
    <sheetView zoomScale="50" zoomScaleNormal="50" zoomScaleSheetLayoutView="50" workbookViewId="0">
      <pane ySplit="3" topLeftCell="A4" activePane="bottomLeft" state="frozen"/>
      <selection pane="bottomLeft" activeCell="AC3" sqref="AC3"/>
    </sheetView>
  </sheetViews>
  <sheetFormatPr defaultColWidth="8.85546875" defaultRowHeight="18" x14ac:dyDescent="0.2"/>
  <cols>
    <col min="1" max="1" width="9.7109375" style="109" customWidth="1"/>
    <col min="2" max="2" width="14.85546875" style="45" customWidth="1"/>
    <col min="3" max="3" width="128" style="41" customWidth="1"/>
    <col min="4" max="24" width="5.7109375" style="2" customWidth="1"/>
    <col min="25" max="25" width="8" style="2" customWidth="1"/>
    <col min="26" max="26" width="8.85546875" style="44" customWidth="1"/>
    <col min="27" max="27" width="3.28515625" style="39" hidden="1" customWidth="1"/>
    <col min="28" max="28" width="8.85546875" style="46"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107" customFormat="1" ht="45" customHeight="1" thickBot="1" x14ac:dyDescent="0.25">
      <c r="A1" s="285" t="str">
        <f>'Checklist - Basic Office LPG'!A1</f>
        <v xml:space="preserve">GA Code: </v>
      </c>
      <c r="B1" s="284"/>
      <c r="C1" s="285"/>
      <c r="D1" s="286" t="str">
        <f>'Checklist - Basic Office LPG'!D1</f>
        <v xml:space="preserve">Certificate Holder name:   </v>
      </c>
      <c r="E1" s="285"/>
      <c r="F1" s="285"/>
      <c r="G1" s="285"/>
      <c r="H1" s="285"/>
      <c r="I1" s="285"/>
      <c r="J1" s="285"/>
      <c r="K1" s="285"/>
      <c r="L1" s="285"/>
      <c r="M1" s="285"/>
      <c r="N1" s="285"/>
      <c r="O1" s="285"/>
      <c r="P1" s="285"/>
      <c r="Q1" s="285"/>
      <c r="R1" s="285"/>
      <c r="S1" s="285"/>
      <c r="T1" s="285"/>
      <c r="U1" s="285"/>
      <c r="V1" s="285"/>
      <c r="W1" s="285"/>
      <c r="X1" s="287"/>
      <c r="Y1" s="27"/>
      <c r="Z1" s="287" t="str">
        <f>'Checklist - Basic Office LPG'!X1</f>
        <v xml:space="preserve">Date of Office Audit:   </v>
      </c>
      <c r="AA1" s="27"/>
      <c r="AB1" s="27"/>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row>
    <row r="2" spans="1:107" ht="31.7" customHeight="1" thickBot="1" x14ac:dyDescent="0.25">
      <c r="A2" s="735" t="s">
        <v>1163</v>
      </c>
      <c r="B2" s="736"/>
      <c r="C2" s="736"/>
      <c r="D2" s="736"/>
      <c r="E2" s="736"/>
      <c r="F2" s="736"/>
      <c r="G2" s="736"/>
      <c r="H2" s="736"/>
      <c r="I2" s="736"/>
      <c r="J2" s="736"/>
      <c r="K2" s="736"/>
      <c r="L2" s="736"/>
      <c r="M2" s="736"/>
      <c r="N2" s="736"/>
      <c r="O2" s="736"/>
      <c r="P2" s="736"/>
      <c r="Q2" s="736"/>
      <c r="R2" s="736"/>
      <c r="S2" s="736"/>
      <c r="T2" s="736"/>
      <c r="U2" s="736"/>
      <c r="V2" s="736"/>
      <c r="W2" s="736"/>
      <c r="X2" s="736"/>
      <c r="Y2" s="736"/>
      <c r="Z2" s="737"/>
      <c r="CG2" s="46"/>
      <c r="CH2" s="46"/>
      <c r="CI2" s="46"/>
      <c r="CJ2" s="46"/>
      <c r="CK2" s="46"/>
      <c r="CL2" s="46"/>
      <c r="CM2" s="46"/>
    </row>
    <row r="3" spans="1:107" ht="160.5" customHeight="1" thickBot="1" x14ac:dyDescent="0.25">
      <c r="A3" s="433" t="s">
        <v>429</v>
      </c>
      <c r="B3" s="433" t="s">
        <v>144</v>
      </c>
      <c r="C3" s="434" t="s">
        <v>62</v>
      </c>
      <c r="D3" s="435" t="s">
        <v>59</v>
      </c>
      <c r="E3" s="436" t="s">
        <v>63</v>
      </c>
      <c r="F3" s="435" t="s">
        <v>60</v>
      </c>
      <c r="G3" s="437" t="s">
        <v>63</v>
      </c>
      <c r="H3" s="435" t="s">
        <v>451</v>
      </c>
      <c r="I3" s="436" t="s">
        <v>63</v>
      </c>
      <c r="J3" s="435" t="s">
        <v>215</v>
      </c>
      <c r="K3" s="437" t="s">
        <v>63</v>
      </c>
      <c r="L3" s="435" t="s">
        <v>367</v>
      </c>
      <c r="M3" s="436" t="s">
        <v>63</v>
      </c>
      <c r="N3" s="435" t="s">
        <v>216</v>
      </c>
      <c r="O3" s="436" t="s">
        <v>63</v>
      </c>
      <c r="P3" s="435" t="s">
        <v>450</v>
      </c>
      <c r="Q3" s="436" t="s">
        <v>63</v>
      </c>
      <c r="R3" s="435" t="s">
        <v>217</v>
      </c>
      <c r="S3" s="437" t="s">
        <v>63</v>
      </c>
      <c r="T3" s="435" t="s">
        <v>366</v>
      </c>
      <c r="U3" s="436" t="s">
        <v>63</v>
      </c>
      <c r="V3" s="435" t="s">
        <v>228</v>
      </c>
      <c r="W3" s="437" t="s">
        <v>63</v>
      </c>
      <c r="X3" s="438" t="s">
        <v>235</v>
      </c>
      <c r="Y3" s="439" t="s">
        <v>64</v>
      </c>
      <c r="Z3" s="440" t="s">
        <v>65</v>
      </c>
      <c r="AD3" s="240" t="s">
        <v>281</v>
      </c>
      <c r="CG3" s="46"/>
      <c r="CH3" s="46"/>
      <c r="CI3" s="46"/>
      <c r="CJ3" s="46"/>
      <c r="CK3" s="46"/>
      <c r="CL3" s="46"/>
      <c r="CM3" s="46"/>
    </row>
    <row r="4" spans="1:107" ht="33" customHeight="1" thickBot="1" x14ac:dyDescent="0.25">
      <c r="A4" s="345"/>
      <c r="B4" s="522">
        <v>1000</v>
      </c>
      <c r="C4" s="738" t="s">
        <v>349</v>
      </c>
      <c r="D4" s="739"/>
      <c r="E4" s="739"/>
      <c r="F4" s="739"/>
      <c r="G4" s="739"/>
      <c r="H4" s="739"/>
      <c r="I4" s="739"/>
      <c r="J4" s="739"/>
      <c r="K4" s="739"/>
      <c r="L4" s="739"/>
      <c r="M4" s="739"/>
      <c r="N4" s="739"/>
      <c r="O4" s="739"/>
      <c r="P4" s="739"/>
      <c r="Q4" s="739"/>
      <c r="R4" s="739"/>
      <c r="S4" s="739"/>
      <c r="T4" s="739"/>
      <c r="U4" s="739"/>
      <c r="V4" s="739"/>
      <c r="W4" s="739"/>
      <c r="X4" s="739"/>
      <c r="Y4" s="739"/>
      <c r="Z4" s="740"/>
      <c r="CG4" s="46"/>
      <c r="CH4" s="46"/>
      <c r="CI4" s="46"/>
      <c r="CJ4" s="46"/>
      <c r="CK4" s="46"/>
      <c r="CL4" s="46"/>
      <c r="CM4" s="46"/>
    </row>
    <row r="5" spans="1:107" ht="29.25" customHeight="1" thickBot="1" x14ac:dyDescent="0.25">
      <c r="A5" s="353"/>
      <c r="B5" s="209" t="s">
        <v>88</v>
      </c>
      <c r="C5" s="139" t="s">
        <v>301</v>
      </c>
      <c r="D5" s="7"/>
      <c r="E5" s="8"/>
      <c r="F5" s="9"/>
      <c r="G5" s="10"/>
      <c r="H5" s="13" t="s">
        <v>284</v>
      </c>
      <c r="I5" s="8"/>
      <c r="J5" s="11" t="s">
        <v>284</v>
      </c>
      <c r="K5" s="10"/>
      <c r="L5" s="7"/>
      <c r="M5" s="8"/>
      <c r="N5" s="9"/>
      <c r="O5" s="10"/>
      <c r="P5" s="7"/>
      <c r="Q5" s="8"/>
      <c r="R5" s="9"/>
      <c r="S5" s="10"/>
      <c r="T5" s="7"/>
      <c r="U5" s="8"/>
      <c r="V5" s="9"/>
      <c r="W5" s="8"/>
      <c r="X5" s="17"/>
      <c r="Y5" s="12"/>
      <c r="Z5" s="351"/>
      <c r="AD5" s="241"/>
      <c r="AE5" s="248"/>
      <c r="CG5" s="46"/>
      <c r="CH5" s="46"/>
      <c r="CI5" s="46"/>
      <c r="CJ5" s="46"/>
      <c r="CK5" s="46"/>
      <c r="CL5" s="46"/>
      <c r="CM5" s="46"/>
    </row>
    <row r="6" spans="1:107" ht="45" customHeight="1" x14ac:dyDescent="0.2">
      <c r="A6" s="353"/>
      <c r="B6" s="208" t="s">
        <v>474</v>
      </c>
      <c r="C6" s="143" t="s">
        <v>397</v>
      </c>
      <c r="D6" s="632"/>
      <c r="E6" s="633"/>
      <c r="F6" s="632"/>
      <c r="G6" s="633"/>
      <c r="H6" s="632"/>
      <c r="I6" s="633"/>
      <c r="J6" s="632"/>
      <c r="K6" s="633"/>
      <c r="L6" s="632"/>
      <c r="M6" s="633"/>
      <c r="N6" s="632"/>
      <c r="O6" s="633"/>
      <c r="P6" s="632"/>
      <c r="Q6" s="633"/>
      <c r="R6" s="632"/>
      <c r="S6" s="633"/>
      <c r="T6" s="632"/>
      <c r="U6" s="633"/>
      <c r="V6" s="632"/>
      <c r="W6" s="633"/>
      <c r="X6" s="38"/>
      <c r="Y6" s="79">
        <f>IF(OR(D6="s",F6="s",H6="s",J6="s",L6="s",N6="s",P6="s",R6="s",T6="s",V6="s"), 0, IF(OR(D6="a",F6="a",H6="a",J6="a",L6="a",N6="a",P6="a",R6="a",T6="a",V6="a"),Z6,0))</f>
        <v>0</v>
      </c>
      <c r="Z6" s="352">
        <v>10</v>
      </c>
      <c r="AA6" s="39">
        <f t="shared" ref="AA6:AA16" si="0">COUNTIF(D6:W6,"a")+COUNTIF(D6:W6,"s")</f>
        <v>0</v>
      </c>
      <c r="AB6" s="239"/>
      <c r="AD6" s="241" t="s">
        <v>282</v>
      </c>
      <c r="CG6" s="46"/>
      <c r="CH6" s="46"/>
      <c r="CI6" s="46"/>
      <c r="CJ6" s="46"/>
      <c r="CK6" s="46"/>
      <c r="CL6" s="46"/>
      <c r="CM6" s="46"/>
    </row>
    <row r="7" spans="1:107" ht="27.95" customHeight="1" x14ac:dyDescent="0.2">
      <c r="A7" s="353"/>
      <c r="B7" s="210" t="s">
        <v>84</v>
      </c>
      <c r="C7" s="144" t="s">
        <v>398</v>
      </c>
      <c r="D7" s="605"/>
      <c r="E7" s="606"/>
      <c r="F7" s="605"/>
      <c r="G7" s="606"/>
      <c r="H7" s="605"/>
      <c r="I7" s="606"/>
      <c r="J7" s="605"/>
      <c r="K7" s="606"/>
      <c r="L7" s="605"/>
      <c r="M7" s="606"/>
      <c r="N7" s="605"/>
      <c r="O7" s="606"/>
      <c r="P7" s="605"/>
      <c r="Q7" s="606"/>
      <c r="R7" s="605"/>
      <c r="S7" s="606"/>
      <c r="T7" s="605"/>
      <c r="U7" s="606"/>
      <c r="V7" s="605"/>
      <c r="W7" s="606"/>
      <c r="X7" s="38"/>
      <c r="Y7" s="83">
        <f t="shared" ref="Y7:Y16" si="1">IF(OR(D7="s",F7="s",H7="s",J7="s",L7="s",N7="s",P7="s",R7="s",T7="s",V7="s"), 0, IF(OR(D7="a",F7="a",H7="a",J7="a",L7="a",N7="a",P7="a",R7="a",T7="a",V7="a"),Z7,0))</f>
        <v>0</v>
      </c>
      <c r="Z7" s="349">
        <v>10</v>
      </c>
      <c r="AA7" s="39">
        <f t="shared" si="0"/>
        <v>0</v>
      </c>
      <c r="AB7" s="239"/>
      <c r="AD7" s="241" t="s">
        <v>282</v>
      </c>
      <c r="AE7" s="248"/>
      <c r="CG7" s="46"/>
      <c r="CH7" s="46"/>
      <c r="CI7" s="46"/>
      <c r="CJ7" s="46"/>
      <c r="CK7" s="46"/>
      <c r="CL7" s="46"/>
      <c r="CM7" s="46"/>
    </row>
    <row r="8" spans="1:107" ht="40.5" x14ac:dyDescent="0.2">
      <c r="A8" s="353"/>
      <c r="B8" s="210" t="s">
        <v>432</v>
      </c>
      <c r="C8" s="144" t="s">
        <v>431</v>
      </c>
      <c r="D8" s="605"/>
      <c r="E8" s="606"/>
      <c r="F8" s="605"/>
      <c r="G8" s="606"/>
      <c r="H8" s="605"/>
      <c r="I8" s="606"/>
      <c r="J8" s="605"/>
      <c r="K8" s="606"/>
      <c r="L8" s="605"/>
      <c r="M8" s="606"/>
      <c r="N8" s="605"/>
      <c r="O8" s="606"/>
      <c r="P8" s="605"/>
      <c r="Q8" s="606"/>
      <c r="R8" s="605"/>
      <c r="S8" s="606"/>
      <c r="T8" s="605"/>
      <c r="U8" s="606"/>
      <c r="V8" s="605"/>
      <c r="W8" s="606"/>
      <c r="X8" s="38"/>
      <c r="Y8" s="83">
        <f>IF(OR(D8="s",F8="s",H8="s",J8="s",L8="s",N8="s",P8="s",R8="s",T8="s",V8="s"), 0, IF(OR(D8="a",F8="a",H8="a",J8="a",L8="a",N8="a",P8="a",R8="a",T8="a",V8="a"),Z8,0))</f>
        <v>0</v>
      </c>
      <c r="Z8" s="349">
        <v>20</v>
      </c>
      <c r="AA8" s="193">
        <f>COUNTIF(D8:W8,"a")+COUNTIF(D8:W8,"s")</f>
        <v>0</v>
      </c>
      <c r="AB8" s="239"/>
      <c r="AD8" s="241" t="s">
        <v>282</v>
      </c>
      <c r="CG8" s="46"/>
      <c r="CH8" s="46"/>
      <c r="CI8" s="46"/>
      <c r="CJ8" s="46"/>
      <c r="CK8" s="46"/>
      <c r="CL8" s="46"/>
      <c r="CM8" s="46"/>
      <c r="CN8" s="46"/>
      <c r="CO8" s="46"/>
      <c r="CP8" s="46"/>
      <c r="CQ8" s="46"/>
      <c r="CR8" s="46"/>
      <c r="CS8" s="46"/>
      <c r="CT8" s="46"/>
      <c r="CU8" s="46"/>
      <c r="CV8" s="46"/>
      <c r="CW8" s="46"/>
      <c r="CX8" s="46"/>
      <c r="CY8" s="46"/>
      <c r="CZ8" s="46"/>
      <c r="DA8" s="46"/>
      <c r="DB8" s="46"/>
      <c r="DC8" s="46"/>
    </row>
    <row r="9" spans="1:107" ht="27.95" customHeight="1" x14ac:dyDescent="0.2">
      <c r="A9" s="353"/>
      <c r="B9" s="210" t="s">
        <v>486</v>
      </c>
      <c r="C9" s="144" t="s">
        <v>141</v>
      </c>
      <c r="D9" s="605"/>
      <c r="E9" s="606"/>
      <c r="F9" s="605"/>
      <c r="G9" s="606"/>
      <c r="H9" s="605"/>
      <c r="I9" s="606"/>
      <c r="J9" s="605"/>
      <c r="K9" s="606"/>
      <c r="L9" s="605"/>
      <c r="M9" s="606"/>
      <c r="N9" s="605"/>
      <c r="O9" s="606"/>
      <c r="P9" s="605"/>
      <c r="Q9" s="606"/>
      <c r="R9" s="605"/>
      <c r="S9" s="606"/>
      <c r="T9" s="605"/>
      <c r="U9" s="606"/>
      <c r="V9" s="605"/>
      <c r="W9" s="606"/>
      <c r="X9" s="38"/>
      <c r="Y9" s="83">
        <f>IF(OR(D9="s",F9="s",H9="s",J9="s",L9="s",N9="s",P9="s",R9="s",T9="s",V9="s"), 0, IF(OR(D9="a",F9="a",H9="a",J9="a",L9="a",N9="a",P9="a",R9="a",T9="a",V9="a"),Z9,0))</f>
        <v>0</v>
      </c>
      <c r="Z9" s="349">
        <v>20</v>
      </c>
      <c r="AA9" s="39">
        <f>COUNTIF(D9:W9,"a")+COUNTIF(D9:W9,"s")</f>
        <v>0</v>
      </c>
      <c r="AB9" s="239"/>
      <c r="AD9" s="241" t="s">
        <v>282</v>
      </c>
      <c r="AE9" s="248"/>
      <c r="CG9" s="46"/>
      <c r="CH9" s="46"/>
      <c r="CI9" s="46"/>
      <c r="CJ9" s="46"/>
      <c r="CK9" s="46"/>
      <c r="CL9" s="46"/>
      <c r="CM9" s="46"/>
    </row>
    <row r="10" spans="1:107" ht="67.7" customHeight="1" x14ac:dyDescent="0.2">
      <c r="A10" s="353"/>
      <c r="B10" s="210" t="s">
        <v>477</v>
      </c>
      <c r="C10" s="144" t="s">
        <v>408</v>
      </c>
      <c r="D10" s="605"/>
      <c r="E10" s="606"/>
      <c r="F10" s="605"/>
      <c r="G10" s="606"/>
      <c r="H10" s="605"/>
      <c r="I10" s="606"/>
      <c r="J10" s="605"/>
      <c r="K10" s="606"/>
      <c r="L10" s="605"/>
      <c r="M10" s="606"/>
      <c r="N10" s="605"/>
      <c r="O10" s="606"/>
      <c r="P10" s="605"/>
      <c r="Q10" s="606"/>
      <c r="R10" s="605"/>
      <c r="S10" s="606"/>
      <c r="T10" s="605"/>
      <c r="U10" s="606"/>
      <c r="V10" s="605"/>
      <c r="W10" s="606"/>
      <c r="X10" s="38"/>
      <c r="Y10" s="83">
        <f t="shared" si="1"/>
        <v>0</v>
      </c>
      <c r="Z10" s="349">
        <v>5</v>
      </c>
      <c r="AA10" s="39">
        <f t="shared" si="0"/>
        <v>0</v>
      </c>
      <c r="AB10" s="239"/>
      <c r="AD10" s="241" t="s">
        <v>282</v>
      </c>
      <c r="CG10" s="46"/>
      <c r="CH10" s="46"/>
      <c r="CI10" s="46"/>
      <c r="CJ10" s="46"/>
      <c r="CK10" s="46"/>
      <c r="CL10" s="46"/>
      <c r="CM10" s="46"/>
    </row>
    <row r="11" spans="1:107" ht="67.7" customHeight="1" x14ac:dyDescent="0.2">
      <c r="A11" s="353"/>
      <c r="B11" s="210" t="s">
        <v>85</v>
      </c>
      <c r="C11" s="144" t="s">
        <v>1111</v>
      </c>
      <c r="D11" s="605"/>
      <c r="E11" s="606"/>
      <c r="F11" s="605"/>
      <c r="G11" s="606"/>
      <c r="H11" s="605"/>
      <c r="I11" s="606"/>
      <c r="J11" s="605"/>
      <c r="K11" s="606"/>
      <c r="L11" s="605"/>
      <c r="M11" s="606"/>
      <c r="N11" s="605"/>
      <c r="O11" s="606"/>
      <c r="P11" s="605"/>
      <c r="Q11" s="606"/>
      <c r="R11" s="605"/>
      <c r="S11" s="606"/>
      <c r="T11" s="605"/>
      <c r="U11" s="606"/>
      <c r="V11" s="605"/>
      <c r="W11" s="606"/>
      <c r="X11" s="38"/>
      <c r="Y11" s="83">
        <f t="shared" si="1"/>
        <v>0</v>
      </c>
      <c r="Z11" s="349">
        <v>10</v>
      </c>
      <c r="AA11" s="39">
        <f t="shared" si="0"/>
        <v>0</v>
      </c>
      <c r="AB11" s="239"/>
      <c r="AD11" s="241" t="s">
        <v>282</v>
      </c>
      <c r="CG11" s="46"/>
      <c r="CH11" s="46"/>
      <c r="CI11" s="46"/>
      <c r="CJ11" s="46"/>
      <c r="CK11" s="46"/>
      <c r="CL11" s="46"/>
      <c r="CM11" s="46"/>
    </row>
    <row r="12" spans="1:107" ht="67.7" customHeight="1" x14ac:dyDescent="0.2">
      <c r="A12" s="353"/>
      <c r="B12" s="210" t="s">
        <v>86</v>
      </c>
      <c r="C12" s="145" t="s">
        <v>395</v>
      </c>
      <c r="D12" s="605"/>
      <c r="E12" s="606"/>
      <c r="F12" s="605"/>
      <c r="G12" s="606"/>
      <c r="H12" s="605"/>
      <c r="I12" s="606"/>
      <c r="J12" s="605"/>
      <c r="K12" s="606"/>
      <c r="L12" s="605"/>
      <c r="M12" s="606"/>
      <c r="N12" s="605"/>
      <c r="O12" s="606"/>
      <c r="P12" s="605"/>
      <c r="Q12" s="606"/>
      <c r="R12" s="605"/>
      <c r="S12" s="606"/>
      <c r="T12" s="605"/>
      <c r="U12" s="606"/>
      <c r="V12" s="605"/>
      <c r="W12" s="606"/>
      <c r="X12" s="38"/>
      <c r="Y12" s="84">
        <f t="shared" si="1"/>
        <v>0</v>
      </c>
      <c r="Z12" s="354">
        <v>10</v>
      </c>
      <c r="AA12" s="39">
        <f t="shared" si="0"/>
        <v>0</v>
      </c>
      <c r="AB12" s="239"/>
      <c r="AD12" s="241" t="s">
        <v>282</v>
      </c>
      <c r="CG12" s="46"/>
      <c r="CH12" s="46"/>
      <c r="CI12" s="46"/>
      <c r="CJ12" s="46"/>
      <c r="CK12" s="46"/>
      <c r="CL12" s="46"/>
      <c r="CM12" s="46"/>
    </row>
    <row r="13" spans="1:107" ht="27.95" customHeight="1" x14ac:dyDescent="0.2">
      <c r="A13" s="353"/>
      <c r="B13" s="210" t="s">
        <v>137</v>
      </c>
      <c r="C13" s="144" t="s">
        <v>400</v>
      </c>
      <c r="D13" s="605"/>
      <c r="E13" s="606"/>
      <c r="F13" s="605"/>
      <c r="G13" s="606"/>
      <c r="H13" s="605"/>
      <c r="I13" s="606"/>
      <c r="J13" s="605"/>
      <c r="K13" s="606"/>
      <c r="L13" s="605"/>
      <c r="M13" s="606"/>
      <c r="N13" s="605"/>
      <c r="O13" s="606"/>
      <c r="P13" s="605"/>
      <c r="Q13" s="606"/>
      <c r="R13" s="605"/>
      <c r="S13" s="606"/>
      <c r="T13" s="605"/>
      <c r="U13" s="606"/>
      <c r="V13" s="605"/>
      <c r="W13" s="606"/>
      <c r="X13" s="38"/>
      <c r="Y13" s="83">
        <f t="shared" si="1"/>
        <v>0</v>
      </c>
      <c r="Z13" s="349">
        <v>5</v>
      </c>
      <c r="AA13" s="39">
        <f t="shared" si="0"/>
        <v>0</v>
      </c>
      <c r="AB13" s="239"/>
      <c r="AD13" s="241" t="s">
        <v>282</v>
      </c>
      <c r="CG13" s="46"/>
      <c r="CH13" s="46"/>
      <c r="CI13" s="46"/>
      <c r="CJ13" s="46"/>
      <c r="CK13" s="46"/>
      <c r="CL13" s="46"/>
      <c r="CM13" s="46"/>
    </row>
    <row r="14" spans="1:107" ht="27.95" customHeight="1" x14ac:dyDescent="0.2">
      <c r="A14" s="353"/>
      <c r="B14" s="210" t="s">
        <v>113</v>
      </c>
      <c r="C14" s="144" t="s">
        <v>360</v>
      </c>
      <c r="D14" s="605"/>
      <c r="E14" s="606"/>
      <c r="F14" s="605"/>
      <c r="G14" s="606"/>
      <c r="H14" s="605"/>
      <c r="I14" s="606"/>
      <c r="J14" s="605"/>
      <c r="K14" s="606"/>
      <c r="L14" s="605"/>
      <c r="M14" s="606"/>
      <c r="N14" s="605"/>
      <c r="O14" s="606"/>
      <c r="P14" s="605"/>
      <c r="Q14" s="606"/>
      <c r="R14" s="605"/>
      <c r="S14" s="606"/>
      <c r="T14" s="605"/>
      <c r="U14" s="606"/>
      <c r="V14" s="605"/>
      <c r="W14" s="606"/>
      <c r="X14" s="38"/>
      <c r="Y14" s="83">
        <f t="shared" si="1"/>
        <v>0</v>
      </c>
      <c r="Z14" s="349">
        <v>5</v>
      </c>
      <c r="AA14" s="39">
        <f t="shared" si="0"/>
        <v>0</v>
      </c>
      <c r="AB14" s="239"/>
      <c r="AD14" s="241" t="s">
        <v>282</v>
      </c>
      <c r="CG14" s="46"/>
      <c r="CH14" s="46"/>
      <c r="CI14" s="46"/>
      <c r="CJ14" s="46"/>
      <c r="CK14" s="46"/>
      <c r="CL14" s="46"/>
      <c r="CM14" s="46"/>
    </row>
    <row r="15" spans="1:107" ht="27.95" customHeight="1" x14ac:dyDescent="0.2">
      <c r="A15" s="353"/>
      <c r="B15" s="210" t="s">
        <v>114</v>
      </c>
      <c r="C15" s="145" t="s">
        <v>361</v>
      </c>
      <c r="D15" s="605"/>
      <c r="E15" s="606"/>
      <c r="F15" s="605"/>
      <c r="G15" s="606"/>
      <c r="H15" s="605"/>
      <c r="I15" s="606"/>
      <c r="J15" s="605"/>
      <c r="K15" s="606"/>
      <c r="L15" s="605"/>
      <c r="M15" s="606"/>
      <c r="N15" s="605"/>
      <c r="O15" s="606"/>
      <c r="P15" s="605"/>
      <c r="Q15" s="606"/>
      <c r="R15" s="605"/>
      <c r="S15" s="606"/>
      <c r="T15" s="605"/>
      <c r="U15" s="606"/>
      <c r="V15" s="605"/>
      <c r="W15" s="606"/>
      <c r="X15" s="38"/>
      <c r="Y15" s="83">
        <f>IF(OR(D15="s",F15="s",H15="s",J15="s",L15="s",N15="s",P15="s",R15="s",T15="s",V15="s"), 0, IF(OR(D15="a",F15="a",H15="a",J15="a",L15="a",N15="a",P15="a",R15="a",T15="a",V15="a"),Z15,0))</f>
        <v>0</v>
      </c>
      <c r="Z15" s="349">
        <v>5</v>
      </c>
      <c r="AA15" s="39">
        <f>COUNTIF(D15:W15,"a")+COUNTIF(D15:W15,"s")</f>
        <v>0</v>
      </c>
      <c r="AB15" s="239"/>
      <c r="AD15" s="241" t="s">
        <v>282</v>
      </c>
      <c r="CG15" s="46"/>
      <c r="CH15" s="46"/>
      <c r="CI15" s="46"/>
      <c r="CJ15" s="46"/>
      <c r="CK15" s="46"/>
      <c r="CL15" s="46"/>
      <c r="CM15" s="46"/>
    </row>
    <row r="16" spans="1:107" ht="27.95" customHeight="1" x14ac:dyDescent="0.2">
      <c r="A16" s="353"/>
      <c r="B16" s="210" t="s">
        <v>605</v>
      </c>
      <c r="C16" s="144" t="s">
        <v>607</v>
      </c>
      <c r="D16" s="605"/>
      <c r="E16" s="606"/>
      <c r="F16" s="605"/>
      <c r="G16" s="606"/>
      <c r="H16" s="605"/>
      <c r="I16" s="606"/>
      <c r="J16" s="605"/>
      <c r="K16" s="606"/>
      <c r="L16" s="605"/>
      <c r="M16" s="606"/>
      <c r="N16" s="605"/>
      <c r="O16" s="606"/>
      <c r="P16" s="605"/>
      <c r="Q16" s="606"/>
      <c r="R16" s="605"/>
      <c r="S16" s="606"/>
      <c r="T16" s="605"/>
      <c r="U16" s="606"/>
      <c r="V16" s="605"/>
      <c r="W16" s="606"/>
      <c r="X16" s="38"/>
      <c r="Y16" s="83">
        <f t="shared" si="1"/>
        <v>0</v>
      </c>
      <c r="Z16" s="349">
        <v>5</v>
      </c>
      <c r="AA16" s="39">
        <f t="shared" si="0"/>
        <v>0</v>
      </c>
      <c r="AB16" s="239"/>
      <c r="AD16" s="241" t="s">
        <v>282</v>
      </c>
      <c r="CG16" s="46"/>
      <c r="CH16" s="46"/>
      <c r="CI16" s="46"/>
      <c r="CJ16" s="46"/>
      <c r="CK16" s="46"/>
      <c r="CL16" s="46"/>
      <c r="CM16" s="46"/>
    </row>
    <row r="17" spans="1:95" ht="45" customHeight="1" thickBot="1" x14ac:dyDescent="0.25">
      <c r="A17" s="353"/>
      <c r="B17" s="210" t="s">
        <v>606</v>
      </c>
      <c r="C17" s="144" t="s">
        <v>1112</v>
      </c>
      <c r="D17" s="605"/>
      <c r="E17" s="606"/>
      <c r="F17" s="605"/>
      <c r="G17" s="606"/>
      <c r="H17" s="605"/>
      <c r="I17" s="606"/>
      <c r="J17" s="605"/>
      <c r="K17" s="606"/>
      <c r="L17" s="605"/>
      <c r="M17" s="606"/>
      <c r="N17" s="605"/>
      <c r="O17" s="606"/>
      <c r="P17" s="605"/>
      <c r="Q17" s="606"/>
      <c r="R17" s="605"/>
      <c r="S17" s="606"/>
      <c r="T17" s="605"/>
      <c r="U17" s="606"/>
      <c r="V17" s="605"/>
      <c r="W17" s="606"/>
      <c r="X17" s="38"/>
      <c r="Y17" s="83">
        <f>IF(OR(D17="s",F17="s",H17="s",J17="s",L17="s",N17="s",P17="s",R17="s",T17="s",V17="s"), 0, IF(OR(D17="a",F17="a",H17="a",J17="a",L17="a",N17="a",P17="a",R17="a",T17="a",V17="a"),Z17,0))</f>
        <v>0</v>
      </c>
      <c r="Z17" s="349">
        <v>5</v>
      </c>
      <c r="AA17" s="39">
        <f>COUNTIF(D17:W17,"a")+COUNTIF(D17:W17,"s")</f>
        <v>0</v>
      </c>
      <c r="AB17" s="239"/>
      <c r="AD17" s="241" t="s">
        <v>282</v>
      </c>
      <c r="CG17" s="46"/>
      <c r="CH17" s="46"/>
      <c r="CI17" s="46"/>
      <c r="CJ17" s="46"/>
      <c r="CK17" s="46"/>
      <c r="CL17" s="46"/>
      <c r="CM17" s="46"/>
    </row>
    <row r="18" spans="1:95" ht="21" customHeight="1" thickTop="1" thickBot="1" x14ac:dyDescent="0.25">
      <c r="A18" s="353"/>
      <c r="B18" s="80"/>
      <c r="C18" s="136"/>
      <c r="D18" s="629" t="s">
        <v>285</v>
      </c>
      <c r="E18" s="630"/>
      <c r="F18" s="630"/>
      <c r="G18" s="630"/>
      <c r="H18" s="630"/>
      <c r="I18" s="630"/>
      <c r="J18" s="630"/>
      <c r="K18" s="630"/>
      <c r="L18" s="630"/>
      <c r="M18" s="630"/>
      <c r="N18" s="630"/>
      <c r="O18" s="630"/>
      <c r="P18" s="630"/>
      <c r="Q18" s="630"/>
      <c r="R18" s="630"/>
      <c r="S18" s="630"/>
      <c r="T18" s="630"/>
      <c r="U18" s="630"/>
      <c r="V18" s="630"/>
      <c r="W18" s="630"/>
      <c r="X18" s="631"/>
      <c r="Y18" s="82">
        <f>SUM(Y6:Y17)</f>
        <v>0</v>
      </c>
      <c r="Z18" s="355">
        <f>SUM(Z6:Z17)</f>
        <v>110</v>
      </c>
      <c r="AD18" s="241"/>
      <c r="CG18" s="46"/>
      <c r="CH18" s="46"/>
      <c r="CI18" s="46"/>
      <c r="CJ18" s="46"/>
      <c r="CK18" s="46"/>
      <c r="CL18" s="46"/>
      <c r="CM18" s="46"/>
    </row>
    <row r="19" spans="1:95" ht="21" customHeight="1" thickBot="1" x14ac:dyDescent="0.25">
      <c r="A19" s="339"/>
      <c r="B19" s="170"/>
      <c r="C19" s="300"/>
      <c r="D19" s="619"/>
      <c r="E19" s="677"/>
      <c r="F19" s="741">
        <v>110</v>
      </c>
      <c r="G19" s="627"/>
      <c r="H19" s="627"/>
      <c r="I19" s="627"/>
      <c r="J19" s="627"/>
      <c r="K19" s="627"/>
      <c r="L19" s="627"/>
      <c r="M19" s="627"/>
      <c r="N19" s="627"/>
      <c r="O19" s="627"/>
      <c r="P19" s="627"/>
      <c r="Q19" s="627"/>
      <c r="R19" s="627"/>
      <c r="S19" s="627"/>
      <c r="T19" s="627"/>
      <c r="U19" s="627"/>
      <c r="V19" s="627"/>
      <c r="W19" s="627"/>
      <c r="X19" s="627"/>
      <c r="Y19" s="627"/>
      <c r="Z19" s="628"/>
      <c r="AD19" s="241"/>
      <c r="CG19" s="46"/>
      <c r="CH19" s="46"/>
      <c r="CI19" s="46"/>
      <c r="CJ19" s="46"/>
      <c r="CK19" s="46"/>
      <c r="CL19" s="46"/>
      <c r="CM19" s="46"/>
    </row>
    <row r="20" spans="1:95" ht="45" customHeight="1" thickBot="1" x14ac:dyDescent="0.25">
      <c r="A20" s="333"/>
      <c r="B20" s="212" t="s">
        <v>87</v>
      </c>
      <c r="C20" s="157" t="s">
        <v>266</v>
      </c>
      <c r="D20" s="165"/>
      <c r="E20" s="164"/>
      <c r="F20" s="167"/>
      <c r="G20" s="168"/>
      <c r="H20" s="423" t="s">
        <v>284</v>
      </c>
      <c r="I20" s="164"/>
      <c r="J20" s="176" t="s">
        <v>284</v>
      </c>
      <c r="K20" s="168"/>
      <c r="L20" s="165"/>
      <c r="M20" s="164"/>
      <c r="N20" s="167"/>
      <c r="O20" s="168"/>
      <c r="P20" s="165"/>
      <c r="Q20" s="164"/>
      <c r="R20" s="167"/>
      <c r="S20" s="168"/>
      <c r="T20" s="165"/>
      <c r="U20" s="164"/>
      <c r="V20" s="167"/>
      <c r="W20" s="164"/>
      <c r="X20" s="292"/>
      <c r="Y20" s="412"/>
      <c r="Z20" s="359"/>
      <c r="AD20" s="241"/>
      <c r="CG20" s="46"/>
      <c r="CH20" s="46"/>
      <c r="CI20" s="46"/>
      <c r="CJ20" s="46"/>
      <c r="CK20" s="46"/>
      <c r="CL20" s="46"/>
      <c r="CM20" s="46"/>
    </row>
    <row r="21" spans="1:95" ht="45" customHeight="1" x14ac:dyDescent="0.2">
      <c r="A21" s="353"/>
      <c r="B21" s="208" t="s">
        <v>115</v>
      </c>
      <c r="C21" s="137" t="s">
        <v>468</v>
      </c>
      <c r="D21" s="632"/>
      <c r="E21" s="633"/>
      <c r="F21" s="632"/>
      <c r="G21" s="633"/>
      <c r="H21" s="632"/>
      <c r="I21" s="633"/>
      <c r="J21" s="632"/>
      <c r="K21" s="633"/>
      <c r="L21" s="632"/>
      <c r="M21" s="633"/>
      <c r="N21" s="632"/>
      <c r="O21" s="633"/>
      <c r="P21" s="632"/>
      <c r="Q21" s="633"/>
      <c r="R21" s="632"/>
      <c r="S21" s="633"/>
      <c r="T21" s="632"/>
      <c r="U21" s="633"/>
      <c r="V21" s="632"/>
      <c r="W21" s="633"/>
      <c r="X21" s="86"/>
      <c r="Y21" s="32">
        <f>IF(OR(D21="s",F21="s",H21="s",J21="s",L21="s",N21="s",P21="s",R21="s",T21="s",V21="s"), 0, IF(OR(D21="a",F21="a",H21="a",J21="a",L21="a",N21="a",P21="a",R21="a",T21="a",V21="a"),Z21,0))</f>
        <v>0</v>
      </c>
      <c r="Z21" s="352">
        <v>20</v>
      </c>
      <c r="AA21" s="39">
        <f>IF((COUNTIF(D21:W21,"a")+COUNTIF(D21:W21,"s"))&gt;0,IF(OR((COUNTIF(D22:W22,"a")+COUNTIF(D22:W22,"s"))),0,COUNTIF(D21:W21,"a")+COUNTIF(D21:W21,"s")),COUNTIF(D21:W21,"a")+COUNTIF(D21:W21,"s"))</f>
        <v>0</v>
      </c>
      <c r="AB21" s="194"/>
      <c r="AD21" s="241"/>
      <c r="CG21" s="46"/>
      <c r="CH21" s="46"/>
      <c r="CI21" s="46"/>
      <c r="CJ21" s="46"/>
      <c r="CK21" s="46"/>
      <c r="CL21" s="46"/>
      <c r="CM21" s="46"/>
    </row>
    <row r="22" spans="1:95" ht="27.95" customHeight="1" thickBot="1" x14ac:dyDescent="0.2">
      <c r="A22" s="353"/>
      <c r="B22" s="228" t="s">
        <v>275</v>
      </c>
      <c r="C22" s="146" t="s">
        <v>123</v>
      </c>
      <c r="D22" s="582"/>
      <c r="E22" s="583"/>
      <c r="F22" s="582"/>
      <c r="G22" s="583"/>
      <c r="H22" s="582"/>
      <c r="I22" s="583"/>
      <c r="J22" s="582"/>
      <c r="K22" s="583"/>
      <c r="L22" s="582"/>
      <c r="M22" s="583"/>
      <c r="N22" s="582"/>
      <c r="O22" s="583"/>
      <c r="P22" s="582"/>
      <c r="Q22" s="583"/>
      <c r="R22" s="582"/>
      <c r="S22" s="583"/>
      <c r="T22" s="582"/>
      <c r="U22" s="583"/>
      <c r="V22" s="582"/>
      <c r="W22" s="583"/>
      <c r="X22" s="87"/>
      <c r="Y22" s="76">
        <f>IF(OR(D22="s",F22="s",H22="s",J22="s",L22="s",N22="s",P22="s",R22="s",T22="s",V22="s"), 0, IF(OR(D22="a",F22="a",H22="a",J22="a",L22="a",N22="a",P22="a",R22="a",T22="a",V22="a"),Z22,0))</f>
        <v>0</v>
      </c>
      <c r="Z22" s="357">
        <v>10</v>
      </c>
      <c r="AA22" s="39">
        <f>IF((COUNTIF(D22:W22,"a")+COUNTIF(D22:W22,"s"))&gt;0,IF((COUNTIF(D21:W21,"a")+COUNTIF(D21:W21,"s"))&gt;0,0,COUNTIF(D22:W22,"a")+COUNTIF(D22:W22,"s")), COUNTIF(D22:W22,"a")+COUNTIF(D22:W22,"s"))</f>
        <v>0</v>
      </c>
      <c r="AB22" s="194"/>
      <c r="AD22" s="241" t="s">
        <v>282</v>
      </c>
      <c r="CG22" s="46"/>
      <c r="CH22" s="46"/>
      <c r="CI22" s="46"/>
      <c r="CJ22" s="46"/>
      <c r="CK22" s="46"/>
      <c r="CL22" s="46"/>
      <c r="CM22" s="46"/>
    </row>
    <row r="23" spans="1:95" ht="21" customHeight="1" thickTop="1" thickBot="1" x14ac:dyDescent="0.25">
      <c r="A23" s="353"/>
      <c r="B23" s="40"/>
      <c r="C23" s="132"/>
      <c r="D23" s="629" t="s">
        <v>285</v>
      </c>
      <c r="E23" s="630"/>
      <c r="F23" s="630"/>
      <c r="G23" s="630"/>
      <c r="H23" s="630"/>
      <c r="I23" s="630"/>
      <c r="J23" s="630"/>
      <c r="K23" s="630"/>
      <c r="L23" s="630"/>
      <c r="M23" s="630"/>
      <c r="N23" s="630"/>
      <c r="O23" s="630"/>
      <c r="P23" s="630"/>
      <c r="Q23" s="630"/>
      <c r="R23" s="630"/>
      <c r="S23" s="630"/>
      <c r="T23" s="630"/>
      <c r="U23" s="630"/>
      <c r="V23" s="630"/>
      <c r="W23" s="630"/>
      <c r="X23" s="631"/>
      <c r="Y23" s="82">
        <f>SUM(Y21:Y22)</f>
        <v>0</v>
      </c>
      <c r="Z23" s="350">
        <f>SUM(Z21)</f>
        <v>20</v>
      </c>
      <c r="AD23" s="241"/>
      <c r="CG23" s="46"/>
      <c r="CH23" s="46"/>
      <c r="CI23" s="46"/>
      <c r="CJ23" s="46"/>
      <c r="CK23" s="46"/>
      <c r="CL23" s="46"/>
      <c r="CM23" s="46"/>
    </row>
    <row r="24" spans="1:95" ht="21" customHeight="1" thickBot="1" x14ac:dyDescent="0.25">
      <c r="A24" s="339"/>
      <c r="B24" s="90"/>
      <c r="C24" s="156"/>
      <c r="D24" s="619"/>
      <c r="E24" s="620"/>
      <c r="F24" s="746">
        <v>10</v>
      </c>
      <c r="G24" s="747"/>
      <c r="H24" s="747"/>
      <c r="I24" s="747"/>
      <c r="J24" s="747"/>
      <c r="K24" s="747"/>
      <c r="L24" s="747"/>
      <c r="M24" s="747"/>
      <c r="N24" s="747"/>
      <c r="O24" s="747"/>
      <c r="P24" s="747"/>
      <c r="Q24" s="747"/>
      <c r="R24" s="747"/>
      <c r="S24" s="747"/>
      <c r="T24" s="747"/>
      <c r="U24" s="747"/>
      <c r="V24" s="747"/>
      <c r="W24" s="747"/>
      <c r="X24" s="747"/>
      <c r="Y24" s="747"/>
      <c r="Z24" s="748"/>
      <c r="AD24" s="241"/>
      <c r="CG24" s="46"/>
      <c r="CH24" s="46"/>
      <c r="CI24" s="46"/>
      <c r="CJ24" s="46"/>
      <c r="CK24" s="46"/>
      <c r="CL24" s="46"/>
      <c r="CM24" s="46"/>
    </row>
    <row r="25" spans="1:95" ht="30" customHeight="1" thickBot="1" x14ac:dyDescent="0.25">
      <c r="A25" s="333"/>
      <c r="B25" s="212" t="s">
        <v>142</v>
      </c>
      <c r="C25" s="157" t="s">
        <v>689</v>
      </c>
      <c r="D25" s="165"/>
      <c r="E25" s="164"/>
      <c r="F25" s="167"/>
      <c r="G25" s="168"/>
      <c r="H25" s="165"/>
      <c r="I25" s="164"/>
      <c r="J25" s="308"/>
      <c r="K25" s="168"/>
      <c r="L25" s="423" t="s">
        <v>284</v>
      </c>
      <c r="M25" s="164"/>
      <c r="N25" s="167"/>
      <c r="O25" s="168"/>
      <c r="P25" s="165"/>
      <c r="Q25" s="164"/>
      <c r="R25" s="167"/>
      <c r="S25" s="168"/>
      <c r="T25" s="165"/>
      <c r="U25" s="164"/>
      <c r="V25" s="167"/>
      <c r="W25" s="164"/>
      <c r="X25" s="441"/>
      <c r="Y25" s="318"/>
      <c r="Z25" s="346"/>
      <c r="AD25" s="241"/>
      <c r="CG25" s="46"/>
      <c r="CH25" s="46"/>
      <c r="CI25" s="46"/>
      <c r="CJ25" s="46"/>
      <c r="CK25" s="46"/>
      <c r="CL25" s="46"/>
      <c r="CM25" s="46"/>
    </row>
    <row r="26" spans="1:95" ht="45" customHeight="1" x14ac:dyDescent="0.2">
      <c r="A26" s="353"/>
      <c r="B26" s="208" t="s">
        <v>117</v>
      </c>
      <c r="C26" s="137" t="s">
        <v>703</v>
      </c>
      <c r="D26" s="632"/>
      <c r="E26" s="633"/>
      <c r="F26" s="632"/>
      <c r="G26" s="633"/>
      <c r="H26" s="632"/>
      <c r="I26" s="633"/>
      <c r="J26" s="632"/>
      <c r="K26" s="633"/>
      <c r="L26" s="632"/>
      <c r="M26" s="633"/>
      <c r="N26" s="632"/>
      <c r="O26" s="633"/>
      <c r="P26" s="632"/>
      <c r="Q26" s="633"/>
      <c r="R26" s="632"/>
      <c r="S26" s="633"/>
      <c r="T26" s="632"/>
      <c r="U26" s="633"/>
      <c r="V26" s="632"/>
      <c r="W26" s="633"/>
      <c r="X26" s="43"/>
      <c r="Y26" s="79">
        <f>IF(OR(D26="s",F26="s",H26="s",J26="s",L26="s",N26="s",P26="s",R26="s",T26="s",V26="s"), 0, IF(OR(D26="a",F26="a",H26="a",J26="a",L26="a",N26="a",P26="a",R26="a",T26="a",V26="a"),Z26,0))</f>
        <v>0</v>
      </c>
      <c r="Z26" s="352">
        <v>10</v>
      </c>
      <c r="AA26" s="193">
        <f>COUNTIF(D26:W26,"a")+COUNTIF(D26:W26,"s")</f>
        <v>0</v>
      </c>
      <c r="AB26" s="389"/>
      <c r="AD26" s="241" t="s">
        <v>282</v>
      </c>
      <c r="AE26" s="398"/>
      <c r="CE26" s="46"/>
      <c r="CF26" s="46"/>
      <c r="CG26" s="46"/>
      <c r="CH26" s="46"/>
      <c r="CI26" s="46"/>
      <c r="CJ26" s="46"/>
      <c r="CK26" s="46"/>
      <c r="CL26" s="46"/>
      <c r="CM26" s="46"/>
      <c r="CN26" s="46"/>
      <c r="CO26" s="46"/>
      <c r="CP26" s="46"/>
      <c r="CQ26" s="46"/>
    </row>
    <row r="27" spans="1:95" ht="45" customHeight="1" x14ac:dyDescent="0.2">
      <c r="A27" s="353"/>
      <c r="B27" s="210" t="s">
        <v>116</v>
      </c>
      <c r="C27" s="136" t="s">
        <v>704</v>
      </c>
      <c r="D27" s="605"/>
      <c r="E27" s="606"/>
      <c r="F27" s="605"/>
      <c r="G27" s="606"/>
      <c r="H27" s="605"/>
      <c r="I27" s="606"/>
      <c r="J27" s="605"/>
      <c r="K27" s="606"/>
      <c r="L27" s="605"/>
      <c r="M27" s="606"/>
      <c r="N27" s="605"/>
      <c r="O27" s="606"/>
      <c r="P27" s="605"/>
      <c r="Q27" s="606"/>
      <c r="R27" s="605"/>
      <c r="S27" s="606"/>
      <c r="T27" s="605"/>
      <c r="U27" s="606"/>
      <c r="V27" s="605"/>
      <c r="W27" s="606"/>
      <c r="X27" s="43"/>
      <c r="Y27" s="95">
        <f t="shared" ref="Y27:Y31" si="2">IF(OR(D27="s",F27="s",H27="s",J27="s",L27="s",N27="s",P27="s",R27="s",T27="s",V27="s"), 0, IF(OR(D27="a",F27="a",H27="a",J27="a",L27="a",N27="a",P27="a",R27="a",T27="a",V27="a"),Z27,0))</f>
        <v>0</v>
      </c>
      <c r="Z27" s="349">
        <v>15</v>
      </c>
      <c r="AA27" s="39">
        <f>IF((COUNTIF(D27:W27,"a")+COUNTIF(D27:W27,"s"))&gt;0,IF(OR((COUNTIF(D29:W29,"a")+COUNTIF(D29:W29,"s"))),0,COUNTIF(D27:W27,"a")+COUNTIF(D27:W27,"s")),COUNTIF(D27:W27,"a")+COUNTIF(D27:W27,"s"))</f>
        <v>0</v>
      </c>
      <c r="AB27" s="194"/>
      <c r="AD27" s="241"/>
      <c r="CG27" s="46"/>
      <c r="CH27" s="46"/>
      <c r="CI27" s="46"/>
      <c r="CJ27" s="46"/>
      <c r="CK27" s="46"/>
      <c r="CL27" s="46"/>
      <c r="CM27" s="46"/>
    </row>
    <row r="28" spans="1:95" ht="45" customHeight="1" x14ac:dyDescent="0.2">
      <c r="A28" s="353"/>
      <c r="B28" s="210" t="s">
        <v>705</v>
      </c>
      <c r="C28" s="136" t="s">
        <v>1004</v>
      </c>
      <c r="D28" s="605"/>
      <c r="E28" s="606"/>
      <c r="F28" s="605"/>
      <c r="G28" s="606"/>
      <c r="H28" s="605"/>
      <c r="I28" s="606"/>
      <c r="J28" s="605"/>
      <c r="K28" s="606"/>
      <c r="L28" s="605"/>
      <c r="M28" s="606"/>
      <c r="N28" s="605"/>
      <c r="O28" s="606"/>
      <c r="P28" s="605"/>
      <c r="Q28" s="606"/>
      <c r="R28" s="605"/>
      <c r="S28" s="606"/>
      <c r="T28" s="605"/>
      <c r="U28" s="606"/>
      <c r="V28" s="605"/>
      <c r="W28" s="606"/>
      <c r="X28" s="43"/>
      <c r="Y28" s="30">
        <f t="shared" si="2"/>
        <v>0</v>
      </c>
      <c r="Z28" s="349">
        <v>10</v>
      </c>
      <c r="AA28" s="39">
        <f>IF((COUNTIF(D28:W28,"a")+COUNTIF(D28:W28,"s"))&gt;0,IF(OR((COUNTIF(D29:W29,"a")+COUNTIF(D29:W29,"s"))),0,COUNTIF(D28:W28,"a")+COUNTIF(D28:W28,"s")),COUNTIF(D28:W28,"a")+COUNTIF(D28:W28,"s"))</f>
        <v>0</v>
      </c>
      <c r="AB28" s="194"/>
      <c r="AD28" s="241" t="s">
        <v>282</v>
      </c>
      <c r="CG28" s="46"/>
      <c r="CH28" s="46"/>
      <c r="CI28" s="46"/>
      <c r="CJ28" s="46"/>
      <c r="CK28" s="46"/>
      <c r="CL28" s="46"/>
      <c r="CM28" s="46"/>
    </row>
    <row r="29" spans="1:95" ht="89.45" customHeight="1" x14ac:dyDescent="0.2">
      <c r="A29" s="353"/>
      <c r="B29" s="217" t="s">
        <v>706</v>
      </c>
      <c r="C29" s="419" t="s">
        <v>707</v>
      </c>
      <c r="D29" s="605"/>
      <c r="E29" s="606"/>
      <c r="F29" s="605"/>
      <c r="G29" s="606"/>
      <c r="H29" s="605"/>
      <c r="I29" s="606"/>
      <c r="J29" s="605"/>
      <c r="K29" s="606"/>
      <c r="L29" s="605"/>
      <c r="M29" s="606"/>
      <c r="N29" s="605"/>
      <c r="O29" s="606"/>
      <c r="P29" s="605"/>
      <c r="Q29" s="606"/>
      <c r="R29" s="605"/>
      <c r="S29" s="606"/>
      <c r="T29" s="605"/>
      <c r="U29" s="606"/>
      <c r="V29" s="605"/>
      <c r="W29" s="606"/>
      <c r="X29" s="43"/>
      <c r="Y29" s="110">
        <f t="shared" si="2"/>
        <v>0</v>
      </c>
      <c r="Z29" s="349">
        <v>25</v>
      </c>
      <c r="AA29" s="39">
        <f>IF((COUNTIF(D29:W29,"a")+COUNTIF(D29:W29,"s"))&gt;0,IF((COUNTIF(D27:W28,"a")+COUNTIF(D27:W28,"s"))&gt;0,0,COUNTIF(D29:W29,"a")+COUNTIF(D29:W29,"s")), COUNTIF(D29:W29,"a")+COUNTIF(D29:W29,"s"))</f>
        <v>0</v>
      </c>
      <c r="AB29" s="194"/>
      <c r="AD29" s="241"/>
      <c r="CG29" s="46"/>
      <c r="CH29" s="46"/>
      <c r="CI29" s="46"/>
      <c r="CJ29" s="46"/>
      <c r="CK29" s="46"/>
      <c r="CL29" s="46"/>
      <c r="CM29" s="46"/>
    </row>
    <row r="30" spans="1:95" ht="67.7" customHeight="1" x14ac:dyDescent="0.2">
      <c r="A30" s="353"/>
      <c r="B30" s="210" t="s">
        <v>708</v>
      </c>
      <c r="C30" s="136" t="s">
        <v>709</v>
      </c>
      <c r="D30" s="605"/>
      <c r="E30" s="606"/>
      <c r="F30" s="605"/>
      <c r="G30" s="606"/>
      <c r="H30" s="605"/>
      <c r="I30" s="606"/>
      <c r="J30" s="605"/>
      <c r="K30" s="606"/>
      <c r="L30" s="605"/>
      <c r="M30" s="606"/>
      <c r="N30" s="605"/>
      <c r="O30" s="606"/>
      <c r="P30" s="605"/>
      <c r="Q30" s="606"/>
      <c r="R30" s="605"/>
      <c r="S30" s="606"/>
      <c r="T30" s="605"/>
      <c r="U30" s="606"/>
      <c r="V30" s="605"/>
      <c r="W30" s="606"/>
      <c r="X30" s="43"/>
      <c r="Y30" s="83">
        <f t="shared" si="2"/>
        <v>0</v>
      </c>
      <c r="Z30" s="349">
        <v>10</v>
      </c>
      <c r="AA30" s="39">
        <f t="shared" ref="AA30:AA31" si="3">COUNTIF(D30:W30,"a")+COUNTIF(D30:W30,"s")</f>
        <v>0</v>
      </c>
      <c r="AB30" s="389"/>
      <c r="AD30" s="241" t="s">
        <v>710</v>
      </c>
      <c r="CG30" s="46"/>
      <c r="CH30" s="46"/>
      <c r="CI30" s="46"/>
      <c r="CJ30" s="46"/>
      <c r="CK30" s="46"/>
      <c r="CL30" s="46"/>
      <c r="CM30" s="46"/>
    </row>
    <row r="31" spans="1:95" ht="45" customHeight="1" thickBot="1" x14ac:dyDescent="0.25">
      <c r="A31" s="353"/>
      <c r="B31" s="210" t="s">
        <v>725</v>
      </c>
      <c r="C31" s="136" t="s">
        <v>726</v>
      </c>
      <c r="D31" s="605"/>
      <c r="E31" s="606"/>
      <c r="F31" s="605"/>
      <c r="G31" s="606"/>
      <c r="H31" s="605"/>
      <c r="I31" s="606"/>
      <c r="J31" s="605"/>
      <c r="K31" s="606"/>
      <c r="L31" s="605"/>
      <c r="M31" s="606"/>
      <c r="N31" s="605"/>
      <c r="O31" s="606"/>
      <c r="P31" s="605"/>
      <c r="Q31" s="606"/>
      <c r="R31" s="605"/>
      <c r="S31" s="606"/>
      <c r="T31" s="605"/>
      <c r="U31" s="606"/>
      <c r="V31" s="605"/>
      <c r="W31" s="606"/>
      <c r="X31" s="43"/>
      <c r="Y31" s="83">
        <f t="shared" si="2"/>
        <v>0</v>
      </c>
      <c r="Z31" s="349">
        <v>10</v>
      </c>
      <c r="AA31" s="39">
        <f t="shared" si="3"/>
        <v>0</v>
      </c>
      <c r="AB31" s="389"/>
      <c r="AD31" s="241" t="s">
        <v>282</v>
      </c>
      <c r="CG31" s="46"/>
      <c r="CH31" s="46"/>
      <c r="CI31" s="46"/>
      <c r="CJ31" s="46"/>
      <c r="CK31" s="46"/>
      <c r="CL31" s="46"/>
      <c r="CM31" s="46"/>
    </row>
    <row r="32" spans="1:95" ht="21" customHeight="1" thickTop="1" thickBot="1" x14ac:dyDescent="0.25">
      <c r="A32" s="353"/>
      <c r="B32" s="42"/>
      <c r="C32" s="36"/>
      <c r="D32" s="629" t="s">
        <v>285</v>
      </c>
      <c r="E32" s="630"/>
      <c r="F32" s="630"/>
      <c r="G32" s="630"/>
      <c r="H32" s="630"/>
      <c r="I32" s="630"/>
      <c r="J32" s="630"/>
      <c r="K32" s="630"/>
      <c r="L32" s="630"/>
      <c r="M32" s="630"/>
      <c r="N32" s="630"/>
      <c r="O32" s="630"/>
      <c r="P32" s="630"/>
      <c r="Q32" s="630"/>
      <c r="R32" s="630"/>
      <c r="S32" s="630"/>
      <c r="T32" s="630"/>
      <c r="U32" s="630"/>
      <c r="V32" s="630"/>
      <c r="W32" s="630"/>
      <c r="X32" s="631"/>
      <c r="Y32" s="82">
        <f>SUM(Y26:Y31)</f>
        <v>0</v>
      </c>
      <c r="Z32" s="350">
        <f>SUM(Z26:Z28)+SUM(Z30:Z31)</f>
        <v>55</v>
      </c>
      <c r="AD32" s="241"/>
      <c r="CG32" s="46"/>
      <c r="CH32" s="46"/>
      <c r="CI32" s="46"/>
      <c r="CJ32" s="46"/>
      <c r="CK32" s="46"/>
      <c r="CL32" s="46"/>
      <c r="CM32" s="46"/>
    </row>
    <row r="33" spans="1:91" ht="21" customHeight="1" thickBot="1" x14ac:dyDescent="0.25">
      <c r="A33" s="353"/>
      <c r="B33" s="35"/>
      <c r="C33" s="36"/>
      <c r="D33" s="619"/>
      <c r="E33" s="620"/>
      <c r="F33" s="742">
        <v>30</v>
      </c>
      <c r="G33" s="627"/>
      <c r="H33" s="627"/>
      <c r="I33" s="627"/>
      <c r="J33" s="627"/>
      <c r="K33" s="627"/>
      <c r="L33" s="627"/>
      <c r="M33" s="627"/>
      <c r="N33" s="627"/>
      <c r="O33" s="627"/>
      <c r="P33" s="627"/>
      <c r="Q33" s="627"/>
      <c r="R33" s="627"/>
      <c r="S33" s="627"/>
      <c r="T33" s="627"/>
      <c r="U33" s="627"/>
      <c r="V33" s="627"/>
      <c r="W33" s="627"/>
      <c r="X33" s="627"/>
      <c r="Y33" s="627"/>
      <c r="Z33" s="628"/>
      <c r="AD33" s="241"/>
      <c r="CG33" s="46"/>
      <c r="CH33" s="46"/>
      <c r="CI33" s="46"/>
      <c r="CJ33" s="46"/>
      <c r="CK33" s="46"/>
      <c r="CL33" s="46"/>
      <c r="CM33" s="46"/>
    </row>
    <row r="34" spans="1:91" ht="30" customHeight="1" thickBot="1" x14ac:dyDescent="0.25">
      <c r="A34" s="353"/>
      <c r="B34" s="219">
        <v>1500</v>
      </c>
      <c r="C34" s="139" t="s">
        <v>302</v>
      </c>
      <c r="D34" s="165"/>
      <c r="E34" s="164"/>
      <c r="F34" s="9"/>
      <c r="G34" s="10"/>
      <c r="H34" s="89"/>
      <c r="I34" s="8"/>
      <c r="J34" s="11" t="s">
        <v>284</v>
      </c>
      <c r="K34" s="10"/>
      <c r="L34" s="89"/>
      <c r="M34" s="8"/>
      <c r="N34" s="13" t="s">
        <v>284</v>
      </c>
      <c r="O34" s="10"/>
      <c r="P34" s="7"/>
      <c r="Q34" s="8"/>
      <c r="R34" s="9"/>
      <c r="S34" s="10"/>
      <c r="T34" s="7"/>
      <c r="U34" s="8"/>
      <c r="V34" s="9"/>
      <c r="W34" s="8"/>
      <c r="X34" s="20"/>
      <c r="Y34" s="12"/>
      <c r="Z34" s="351"/>
      <c r="AD34" s="241"/>
      <c r="CG34" s="46"/>
      <c r="CH34" s="46"/>
      <c r="CI34" s="46"/>
      <c r="CJ34" s="46"/>
      <c r="CK34" s="46"/>
      <c r="CL34" s="46"/>
      <c r="CM34" s="46"/>
    </row>
    <row r="35" spans="1:91" ht="45" customHeight="1" x14ac:dyDescent="0.2">
      <c r="A35" s="353"/>
      <c r="B35" s="210" t="s">
        <v>286</v>
      </c>
      <c r="C35" s="136" t="s">
        <v>179</v>
      </c>
      <c r="D35" s="605"/>
      <c r="E35" s="606"/>
      <c r="F35" s="605"/>
      <c r="G35" s="606"/>
      <c r="H35" s="605"/>
      <c r="I35" s="606"/>
      <c r="J35" s="605"/>
      <c r="K35" s="606"/>
      <c r="L35" s="605"/>
      <c r="M35" s="606"/>
      <c r="N35" s="605"/>
      <c r="O35" s="606"/>
      <c r="P35" s="605"/>
      <c r="Q35" s="606"/>
      <c r="R35" s="605"/>
      <c r="S35" s="606"/>
      <c r="T35" s="605"/>
      <c r="U35" s="606"/>
      <c r="V35" s="605"/>
      <c r="W35" s="606"/>
      <c r="X35" s="38"/>
      <c r="Y35" s="83">
        <f t="shared" ref="Y35:Y38" si="4">IF(OR(D35="s",F35="s",H35="s",J35="s",L35="s",N35="s",P35="s",R35="s",T35="s",V35="s"), 0, IF(OR(D35="a",F35="a",H35="a",J35="a",L35="a",N35="a",P35="a",R35="a",T35="a",V35="a"),Z35,0))</f>
        <v>0</v>
      </c>
      <c r="Z35" s="349">
        <v>10</v>
      </c>
      <c r="AA35" s="39">
        <f t="shared" ref="AA35:AA38" si="5">COUNTIF(D35:W35,"a")+COUNTIF(D35:W35,"s")</f>
        <v>0</v>
      </c>
      <c r="AB35" s="239"/>
      <c r="AD35" s="241" t="s">
        <v>282</v>
      </c>
      <c r="CG35" s="46"/>
      <c r="CH35" s="46"/>
      <c r="CI35" s="46"/>
      <c r="CJ35" s="46"/>
      <c r="CK35" s="46"/>
      <c r="CL35" s="46"/>
      <c r="CM35" s="46"/>
    </row>
    <row r="36" spans="1:91" ht="45" customHeight="1" x14ac:dyDescent="0.2">
      <c r="A36" s="353"/>
      <c r="B36" s="213" t="s">
        <v>287</v>
      </c>
      <c r="C36" s="142" t="s">
        <v>26</v>
      </c>
      <c r="D36" s="605"/>
      <c r="E36" s="606"/>
      <c r="F36" s="605"/>
      <c r="G36" s="606"/>
      <c r="H36" s="605"/>
      <c r="I36" s="606"/>
      <c r="J36" s="605"/>
      <c r="K36" s="606"/>
      <c r="L36" s="605"/>
      <c r="M36" s="606"/>
      <c r="N36" s="605"/>
      <c r="O36" s="606"/>
      <c r="P36" s="605"/>
      <c r="Q36" s="606"/>
      <c r="R36" s="605"/>
      <c r="S36" s="606"/>
      <c r="T36" s="605"/>
      <c r="U36" s="606"/>
      <c r="V36" s="605"/>
      <c r="W36" s="606"/>
      <c r="X36" s="38"/>
      <c r="Y36" s="84">
        <f t="shared" si="4"/>
        <v>0</v>
      </c>
      <c r="Z36" s="354">
        <v>15</v>
      </c>
      <c r="AA36" s="39">
        <f t="shared" si="5"/>
        <v>0</v>
      </c>
      <c r="AB36" s="239"/>
      <c r="AD36" s="241" t="s">
        <v>282</v>
      </c>
      <c r="CG36" s="46"/>
      <c r="CH36" s="46"/>
      <c r="CI36" s="46"/>
      <c r="CJ36" s="46"/>
      <c r="CK36" s="46"/>
      <c r="CL36" s="46"/>
      <c r="CM36" s="46"/>
    </row>
    <row r="37" spans="1:91" ht="45" customHeight="1" x14ac:dyDescent="0.15">
      <c r="A37" s="353"/>
      <c r="B37" s="210" t="s">
        <v>288</v>
      </c>
      <c r="C37" s="126" t="s">
        <v>299</v>
      </c>
      <c r="D37" s="590"/>
      <c r="E37" s="591"/>
      <c r="F37" s="590"/>
      <c r="G37" s="591"/>
      <c r="H37" s="590"/>
      <c r="I37" s="591"/>
      <c r="J37" s="590"/>
      <c r="K37" s="591"/>
      <c r="L37" s="590"/>
      <c r="M37" s="591"/>
      <c r="N37" s="590"/>
      <c r="O37" s="591"/>
      <c r="P37" s="590"/>
      <c r="Q37" s="591"/>
      <c r="R37" s="590"/>
      <c r="S37" s="591"/>
      <c r="T37" s="590"/>
      <c r="U37" s="591"/>
      <c r="V37" s="590"/>
      <c r="W37" s="591"/>
      <c r="X37" s="38"/>
      <c r="Y37" s="84">
        <f t="shared" si="4"/>
        <v>0</v>
      </c>
      <c r="Z37" s="354">
        <v>10</v>
      </c>
      <c r="AA37" s="39">
        <f t="shared" si="5"/>
        <v>0</v>
      </c>
      <c r="AB37" s="239"/>
      <c r="AD37" s="241"/>
      <c r="CG37" s="46"/>
      <c r="CH37" s="46"/>
      <c r="CI37" s="46"/>
      <c r="CJ37" s="46"/>
      <c r="CK37" s="46"/>
      <c r="CL37" s="46"/>
      <c r="CM37" s="46"/>
    </row>
    <row r="38" spans="1:91" ht="45" customHeight="1" thickBot="1" x14ac:dyDescent="0.25">
      <c r="A38" s="353"/>
      <c r="B38" s="213" t="s">
        <v>89</v>
      </c>
      <c r="C38" s="142" t="s">
        <v>20</v>
      </c>
      <c r="D38" s="605"/>
      <c r="E38" s="606"/>
      <c r="F38" s="605"/>
      <c r="G38" s="606"/>
      <c r="H38" s="605"/>
      <c r="I38" s="606"/>
      <c r="J38" s="605"/>
      <c r="K38" s="606"/>
      <c r="L38" s="605"/>
      <c r="M38" s="606"/>
      <c r="N38" s="605"/>
      <c r="O38" s="606"/>
      <c r="P38" s="605"/>
      <c r="Q38" s="606"/>
      <c r="R38" s="605"/>
      <c r="S38" s="606"/>
      <c r="T38" s="605"/>
      <c r="U38" s="606"/>
      <c r="V38" s="605"/>
      <c r="W38" s="606"/>
      <c r="X38" s="38"/>
      <c r="Y38" s="84">
        <f t="shared" si="4"/>
        <v>0</v>
      </c>
      <c r="Z38" s="354">
        <v>10</v>
      </c>
      <c r="AA38" s="39">
        <f t="shared" si="5"/>
        <v>0</v>
      </c>
      <c r="AB38" s="239"/>
      <c r="AD38" s="241"/>
      <c r="CG38" s="46"/>
      <c r="CH38" s="46"/>
      <c r="CI38" s="46"/>
      <c r="CJ38" s="46"/>
      <c r="CK38" s="46"/>
      <c r="CL38" s="46"/>
      <c r="CM38" s="46"/>
    </row>
    <row r="39" spans="1:91" ht="21" customHeight="1" thickTop="1" thickBot="1" x14ac:dyDescent="0.25">
      <c r="A39" s="353"/>
      <c r="B39" s="81"/>
      <c r="C39" s="142"/>
      <c r="D39" s="629" t="s">
        <v>285</v>
      </c>
      <c r="E39" s="630"/>
      <c r="F39" s="630"/>
      <c r="G39" s="630"/>
      <c r="H39" s="630"/>
      <c r="I39" s="630"/>
      <c r="J39" s="630"/>
      <c r="K39" s="630"/>
      <c r="L39" s="630"/>
      <c r="M39" s="630"/>
      <c r="N39" s="630"/>
      <c r="O39" s="630"/>
      <c r="P39" s="630"/>
      <c r="Q39" s="630"/>
      <c r="R39" s="630"/>
      <c r="S39" s="630"/>
      <c r="T39" s="630"/>
      <c r="U39" s="630"/>
      <c r="V39" s="630"/>
      <c r="W39" s="630"/>
      <c r="X39" s="631"/>
      <c r="Y39" s="6">
        <f>SUM(Y35:Y38)</f>
        <v>0</v>
      </c>
      <c r="Z39" s="350">
        <f>SUM(Z35:Z38)</f>
        <v>45</v>
      </c>
      <c r="AD39" s="241"/>
      <c r="CG39" s="46"/>
      <c r="CH39" s="46"/>
      <c r="CI39" s="46"/>
      <c r="CJ39" s="46"/>
      <c r="CK39" s="46"/>
      <c r="CL39" s="46"/>
      <c r="CM39" s="46"/>
    </row>
    <row r="40" spans="1:91" ht="21" customHeight="1" thickBot="1" x14ac:dyDescent="0.25">
      <c r="A40" s="339"/>
      <c r="B40" s="411"/>
      <c r="C40" s="159"/>
      <c r="D40" s="619"/>
      <c r="E40" s="620"/>
      <c r="F40" s="698">
        <v>25</v>
      </c>
      <c r="G40" s="627"/>
      <c r="H40" s="627"/>
      <c r="I40" s="627"/>
      <c r="J40" s="627"/>
      <c r="K40" s="627"/>
      <c r="L40" s="627"/>
      <c r="M40" s="627"/>
      <c r="N40" s="627"/>
      <c r="O40" s="627"/>
      <c r="P40" s="627"/>
      <c r="Q40" s="627"/>
      <c r="R40" s="627"/>
      <c r="S40" s="627"/>
      <c r="T40" s="627"/>
      <c r="U40" s="627"/>
      <c r="V40" s="627"/>
      <c r="W40" s="627"/>
      <c r="X40" s="627"/>
      <c r="Y40" s="627"/>
      <c r="Z40" s="628"/>
      <c r="AD40" s="241"/>
      <c r="CG40" s="46"/>
      <c r="CH40" s="46"/>
      <c r="CI40" s="46"/>
      <c r="CJ40" s="46"/>
      <c r="CK40" s="46"/>
      <c r="CL40" s="46"/>
      <c r="CM40" s="46"/>
    </row>
    <row r="41" spans="1:91" ht="30" customHeight="1" thickBot="1" x14ac:dyDescent="0.25">
      <c r="A41" s="333"/>
      <c r="B41" s="215" t="s">
        <v>837</v>
      </c>
      <c r="C41" s="157" t="s">
        <v>838</v>
      </c>
      <c r="D41" s="165"/>
      <c r="E41" s="164"/>
      <c r="F41" s="167"/>
      <c r="G41" s="168"/>
      <c r="H41" s="410"/>
      <c r="I41" s="164"/>
      <c r="J41" s="176"/>
      <c r="K41" s="168"/>
      <c r="L41" s="410"/>
      <c r="M41" s="164"/>
      <c r="N41" s="423"/>
      <c r="O41" s="168"/>
      <c r="P41" s="165"/>
      <c r="Q41" s="164"/>
      <c r="R41" s="167"/>
      <c r="S41" s="168"/>
      <c r="T41" s="165"/>
      <c r="U41" s="164"/>
      <c r="V41" s="167"/>
      <c r="W41" s="164"/>
      <c r="X41" s="266"/>
      <c r="Y41" s="318"/>
      <c r="Z41" s="346"/>
      <c r="AD41" s="241"/>
      <c r="CG41" s="46"/>
      <c r="CH41" s="46"/>
      <c r="CI41" s="46"/>
      <c r="CJ41" s="46"/>
      <c r="CK41" s="46"/>
      <c r="CL41" s="46"/>
      <c r="CM41" s="46"/>
    </row>
    <row r="42" spans="1:91" ht="67.7" customHeight="1" x14ac:dyDescent="0.2">
      <c r="A42" s="353"/>
      <c r="B42" s="208" t="s">
        <v>839</v>
      </c>
      <c r="C42" s="137" t="s">
        <v>840</v>
      </c>
      <c r="D42" s="632"/>
      <c r="E42" s="633"/>
      <c r="F42" s="632"/>
      <c r="G42" s="633"/>
      <c r="H42" s="632"/>
      <c r="I42" s="633"/>
      <c r="J42" s="632"/>
      <c r="K42" s="633"/>
      <c r="L42" s="632"/>
      <c r="M42" s="633"/>
      <c r="N42" s="632"/>
      <c r="O42" s="633"/>
      <c r="P42" s="632"/>
      <c r="Q42" s="633"/>
      <c r="R42" s="632"/>
      <c r="S42" s="633"/>
      <c r="T42" s="632"/>
      <c r="U42" s="633"/>
      <c r="V42" s="632"/>
      <c r="W42" s="633"/>
      <c r="X42" s="43"/>
      <c r="Y42" s="79">
        <f>IF(OR(D42="s",F42="s",H42="s",J42="s",L42="s",N42="s",P42="s",R42="s",T42="s",V42="s"), 0, IF(OR(D42="a",F42="a",H42="a",J42="a",L42="a",N42="a",P42="a",R42="a",T42="a",V42="a"),Z42,0))</f>
        <v>0</v>
      </c>
      <c r="Z42" s="352">
        <v>5</v>
      </c>
      <c r="AA42" s="39">
        <f>COUNTIF(D42:W42,"a")+COUNTIF(D42:W42,"s")</f>
        <v>0</v>
      </c>
      <c r="AB42" s="389"/>
      <c r="AD42" s="241"/>
      <c r="CG42" s="46"/>
      <c r="CH42" s="46"/>
      <c r="CI42" s="46"/>
      <c r="CJ42" s="46"/>
      <c r="CK42" s="46"/>
      <c r="CL42" s="46"/>
      <c r="CM42" s="46"/>
    </row>
    <row r="43" spans="1:91" ht="45" customHeight="1" thickBot="1" x14ac:dyDescent="0.25">
      <c r="A43" s="353"/>
      <c r="B43" s="210" t="s">
        <v>841</v>
      </c>
      <c r="C43" s="136" t="s">
        <v>842</v>
      </c>
      <c r="D43" s="605"/>
      <c r="E43" s="606"/>
      <c r="F43" s="605"/>
      <c r="G43" s="606"/>
      <c r="H43" s="605"/>
      <c r="I43" s="606"/>
      <c r="J43" s="605"/>
      <c r="K43" s="606"/>
      <c r="L43" s="605"/>
      <c r="M43" s="606"/>
      <c r="N43" s="605"/>
      <c r="O43" s="606"/>
      <c r="P43" s="605"/>
      <c r="Q43" s="606"/>
      <c r="R43" s="605"/>
      <c r="S43" s="606"/>
      <c r="T43" s="605"/>
      <c r="U43" s="606"/>
      <c r="V43" s="605"/>
      <c r="W43" s="606"/>
      <c r="X43" s="43"/>
      <c r="Y43" s="83">
        <f t="shared" ref="Y43" si="6">IF(OR(D43="s",F43="s",H43="s",J43="s",L43="s",N43="s",P43="s",R43="s",T43="s",V43="s"), 0, IF(OR(D43="a",F43="a",H43="a",J43="a",L43="a",N43="a",P43="a",R43="a",T43="a",V43="a"),Z43,0))</f>
        <v>0</v>
      </c>
      <c r="Z43" s="349">
        <v>5</v>
      </c>
      <c r="AA43" s="39">
        <f t="shared" ref="AA43" si="7">COUNTIF(D43:W43,"a")+COUNTIF(D43:W43,"s")</f>
        <v>0</v>
      </c>
      <c r="AB43" s="389"/>
      <c r="AD43" s="241"/>
      <c r="CG43" s="46"/>
      <c r="CH43" s="46"/>
      <c r="CI43" s="46"/>
      <c r="CJ43" s="46"/>
      <c r="CK43" s="46"/>
      <c r="CL43" s="46"/>
      <c r="CM43" s="46"/>
    </row>
    <row r="44" spans="1:91" ht="21" customHeight="1" thickTop="1" thickBot="1" x14ac:dyDescent="0.25">
      <c r="A44" s="353"/>
      <c r="B44" s="81"/>
      <c r="C44" s="142"/>
      <c r="D44" s="629" t="s">
        <v>285</v>
      </c>
      <c r="E44" s="630"/>
      <c r="F44" s="630"/>
      <c r="G44" s="630"/>
      <c r="H44" s="630"/>
      <c r="I44" s="630"/>
      <c r="J44" s="630"/>
      <c r="K44" s="630"/>
      <c r="L44" s="630"/>
      <c r="M44" s="630"/>
      <c r="N44" s="630"/>
      <c r="O44" s="630"/>
      <c r="P44" s="630"/>
      <c r="Q44" s="630"/>
      <c r="R44" s="630"/>
      <c r="S44" s="630"/>
      <c r="T44" s="630"/>
      <c r="U44" s="630"/>
      <c r="V44" s="630"/>
      <c r="W44" s="630"/>
      <c r="X44" s="631"/>
      <c r="Y44" s="6">
        <f>SUM(Y42:Y43)</f>
        <v>0</v>
      </c>
      <c r="Z44" s="350">
        <f>SUM(Z42:Z43)</f>
        <v>10</v>
      </c>
      <c r="AD44" s="241"/>
      <c r="CG44" s="46"/>
      <c r="CH44" s="46"/>
      <c r="CI44" s="46"/>
      <c r="CJ44" s="46"/>
      <c r="CK44" s="46"/>
      <c r="CL44" s="46"/>
      <c r="CM44" s="46"/>
    </row>
    <row r="45" spans="1:91" ht="21" customHeight="1" thickBot="1" x14ac:dyDescent="0.25">
      <c r="A45" s="339"/>
      <c r="B45" s="411"/>
      <c r="C45" s="159"/>
      <c r="D45" s="619"/>
      <c r="E45" s="620"/>
      <c r="F45" s="699">
        <v>0</v>
      </c>
      <c r="G45" s="700"/>
      <c r="H45" s="700"/>
      <c r="I45" s="700"/>
      <c r="J45" s="700"/>
      <c r="K45" s="700"/>
      <c r="L45" s="700"/>
      <c r="M45" s="700"/>
      <c r="N45" s="700"/>
      <c r="O45" s="700"/>
      <c r="P45" s="700"/>
      <c r="Q45" s="700"/>
      <c r="R45" s="700"/>
      <c r="S45" s="700"/>
      <c r="T45" s="700"/>
      <c r="U45" s="700"/>
      <c r="V45" s="700"/>
      <c r="W45" s="700"/>
      <c r="X45" s="700"/>
      <c r="Y45" s="700"/>
      <c r="Z45" s="701"/>
      <c r="AD45" s="241"/>
      <c r="CG45" s="46"/>
      <c r="CH45" s="46"/>
      <c r="CI45" s="46"/>
      <c r="CJ45" s="46"/>
      <c r="CK45" s="46"/>
      <c r="CL45" s="46"/>
      <c r="CM45" s="46"/>
    </row>
    <row r="46" spans="1:91" ht="30" customHeight="1" thickBot="1" x14ac:dyDescent="0.25">
      <c r="A46" s="333"/>
      <c r="B46" s="215">
        <v>1600</v>
      </c>
      <c r="C46" s="157" t="s">
        <v>124</v>
      </c>
      <c r="D46" s="165"/>
      <c r="E46" s="164"/>
      <c r="F46" s="423" t="s">
        <v>284</v>
      </c>
      <c r="G46" s="168"/>
      <c r="H46" s="165"/>
      <c r="I46" s="164"/>
      <c r="J46" s="308"/>
      <c r="K46" s="168"/>
      <c r="L46" s="410"/>
      <c r="M46" s="164"/>
      <c r="N46" s="167"/>
      <c r="O46" s="168"/>
      <c r="P46" s="165"/>
      <c r="Q46" s="164"/>
      <c r="R46" s="167"/>
      <c r="S46" s="168"/>
      <c r="T46" s="423" t="s">
        <v>284</v>
      </c>
      <c r="U46" s="164"/>
      <c r="V46" s="167"/>
      <c r="W46" s="164"/>
      <c r="X46" s="266"/>
      <c r="Y46" s="318"/>
      <c r="Z46" s="346"/>
      <c r="AD46" s="241"/>
      <c r="CG46" s="46"/>
      <c r="CH46" s="46"/>
      <c r="CI46" s="46"/>
      <c r="CJ46" s="46"/>
      <c r="CK46" s="46"/>
      <c r="CL46" s="46"/>
      <c r="CM46" s="46"/>
    </row>
    <row r="47" spans="1:91" ht="27.95" customHeight="1" x14ac:dyDescent="0.2">
      <c r="A47" s="353"/>
      <c r="B47" s="207" t="s">
        <v>289</v>
      </c>
      <c r="C47" s="128" t="s">
        <v>283</v>
      </c>
      <c r="D47" s="632"/>
      <c r="E47" s="633"/>
      <c r="F47" s="632"/>
      <c r="G47" s="633"/>
      <c r="H47" s="632"/>
      <c r="I47" s="633"/>
      <c r="J47" s="632"/>
      <c r="K47" s="633"/>
      <c r="L47" s="632"/>
      <c r="M47" s="633"/>
      <c r="N47" s="632"/>
      <c r="O47" s="633"/>
      <c r="P47" s="632"/>
      <c r="Q47" s="633"/>
      <c r="R47" s="632"/>
      <c r="S47" s="633"/>
      <c r="T47" s="632"/>
      <c r="U47" s="633"/>
      <c r="V47" s="632"/>
      <c r="W47" s="633"/>
      <c r="X47" s="38"/>
      <c r="Y47" s="79">
        <f>IF(OR(D47="s",F47="s",H47="s",J47="s",L47="s",N47="s",P47="s",R47="s",T47="s",V47="s"), 0, IF(OR(D47="a",F47="a",H47="a",J47="a",L47="a",N47="a",P47="a",R47="a",T47="a",V47="a"),Z47,0))</f>
        <v>0</v>
      </c>
      <c r="Z47" s="358">
        <v>10</v>
      </c>
      <c r="AA47" s="39">
        <f t="shared" ref="AA47:AA54" si="8">COUNTIF(D47:W47,"a")+COUNTIF(D47:W47,"s")</f>
        <v>0</v>
      </c>
      <c r="AB47" s="239"/>
      <c r="AD47" s="241" t="s">
        <v>282</v>
      </c>
      <c r="CG47" s="46"/>
      <c r="CH47" s="46"/>
      <c r="CI47" s="46"/>
      <c r="CJ47" s="46"/>
      <c r="CK47" s="46"/>
      <c r="CL47" s="46"/>
      <c r="CM47" s="46"/>
    </row>
    <row r="48" spans="1:91" ht="45" customHeight="1" x14ac:dyDescent="0.2">
      <c r="A48" s="353"/>
      <c r="B48" s="217" t="s">
        <v>290</v>
      </c>
      <c r="C48" s="129" t="s">
        <v>46</v>
      </c>
      <c r="D48" s="605"/>
      <c r="E48" s="606"/>
      <c r="F48" s="605"/>
      <c r="G48" s="606"/>
      <c r="H48" s="605"/>
      <c r="I48" s="606"/>
      <c r="J48" s="605"/>
      <c r="K48" s="606"/>
      <c r="L48" s="605"/>
      <c r="M48" s="606"/>
      <c r="N48" s="605"/>
      <c r="O48" s="606"/>
      <c r="P48" s="605"/>
      <c r="Q48" s="606"/>
      <c r="R48" s="605"/>
      <c r="S48" s="606"/>
      <c r="T48" s="605"/>
      <c r="U48" s="606"/>
      <c r="V48" s="605"/>
      <c r="W48" s="606"/>
      <c r="X48" s="38"/>
      <c r="Y48" s="30">
        <f t="shared" ref="Y48:Y54" si="9">IF(OR(D48="s",F48="s",H48="s",J48="s",L48="s",N48="s",P48="s",R48="s",T48="s",V48="s"), 0, IF(OR(D48="a",F48="a",H48="a",J48="a",L48="a",N48="a",P48="a",R48="a",T48="a",V48="a"),Z48,0))</f>
        <v>0</v>
      </c>
      <c r="Z48" s="349">
        <v>5</v>
      </c>
      <c r="AA48" s="39">
        <f t="shared" si="8"/>
        <v>0</v>
      </c>
      <c r="AB48" s="239"/>
      <c r="AD48" s="241" t="s">
        <v>282</v>
      </c>
      <c r="CG48" s="46"/>
      <c r="CH48" s="46"/>
      <c r="CI48" s="46"/>
      <c r="CJ48" s="46"/>
      <c r="CK48" s="46"/>
      <c r="CL48" s="46"/>
      <c r="CM48" s="46"/>
    </row>
    <row r="49" spans="1:91" ht="45" customHeight="1" x14ac:dyDescent="0.2">
      <c r="A49" s="353"/>
      <c r="B49" s="217" t="s">
        <v>90</v>
      </c>
      <c r="C49" s="129" t="s">
        <v>172</v>
      </c>
      <c r="D49" s="605"/>
      <c r="E49" s="606"/>
      <c r="F49" s="605"/>
      <c r="G49" s="606"/>
      <c r="H49" s="605"/>
      <c r="I49" s="606"/>
      <c r="J49" s="605"/>
      <c r="K49" s="606"/>
      <c r="L49" s="605"/>
      <c r="M49" s="606"/>
      <c r="N49" s="605"/>
      <c r="O49" s="606"/>
      <c r="P49" s="605"/>
      <c r="Q49" s="606"/>
      <c r="R49" s="605"/>
      <c r="S49" s="606"/>
      <c r="T49" s="605"/>
      <c r="U49" s="606"/>
      <c r="V49" s="605"/>
      <c r="W49" s="606"/>
      <c r="X49" s="38"/>
      <c r="Y49" s="74">
        <f t="shared" si="9"/>
        <v>0</v>
      </c>
      <c r="Z49" s="354">
        <v>5</v>
      </c>
      <c r="AA49" s="39">
        <f t="shared" si="8"/>
        <v>0</v>
      </c>
      <c r="AB49" s="239"/>
      <c r="AD49" s="241"/>
      <c r="CG49" s="46"/>
      <c r="CH49" s="46"/>
      <c r="CI49" s="46"/>
      <c r="CJ49" s="46"/>
      <c r="CK49" s="46"/>
      <c r="CL49" s="46"/>
      <c r="CM49" s="46"/>
    </row>
    <row r="50" spans="1:91" ht="27.95" customHeight="1" x14ac:dyDescent="0.2">
      <c r="A50" s="353"/>
      <c r="B50" s="217" t="s">
        <v>91</v>
      </c>
      <c r="C50" s="129" t="s">
        <v>173</v>
      </c>
      <c r="D50" s="605"/>
      <c r="E50" s="606"/>
      <c r="F50" s="605"/>
      <c r="G50" s="606"/>
      <c r="H50" s="605"/>
      <c r="I50" s="606"/>
      <c r="J50" s="605"/>
      <c r="K50" s="606"/>
      <c r="L50" s="605"/>
      <c r="M50" s="606"/>
      <c r="N50" s="605"/>
      <c r="O50" s="606"/>
      <c r="P50" s="605"/>
      <c r="Q50" s="606"/>
      <c r="R50" s="605"/>
      <c r="S50" s="606"/>
      <c r="T50" s="605"/>
      <c r="U50" s="606"/>
      <c r="V50" s="605"/>
      <c r="W50" s="606"/>
      <c r="X50" s="38"/>
      <c r="Y50" s="30">
        <f t="shared" si="9"/>
        <v>0</v>
      </c>
      <c r="Z50" s="349">
        <v>5</v>
      </c>
      <c r="AA50" s="39">
        <f t="shared" si="8"/>
        <v>0</v>
      </c>
      <c r="AB50" s="239"/>
      <c r="AD50" s="241" t="s">
        <v>282</v>
      </c>
      <c r="CG50" s="46"/>
      <c r="CH50" s="46"/>
      <c r="CI50" s="46"/>
      <c r="CJ50" s="46"/>
      <c r="CK50" s="46"/>
      <c r="CL50" s="46"/>
      <c r="CM50" s="46"/>
    </row>
    <row r="51" spans="1:91" ht="45" customHeight="1" x14ac:dyDescent="0.2">
      <c r="A51" s="353"/>
      <c r="B51" s="217" t="s">
        <v>291</v>
      </c>
      <c r="C51" s="129" t="s">
        <v>292</v>
      </c>
      <c r="D51" s="605"/>
      <c r="E51" s="606"/>
      <c r="F51" s="605"/>
      <c r="G51" s="606"/>
      <c r="H51" s="605"/>
      <c r="I51" s="606"/>
      <c r="J51" s="605"/>
      <c r="K51" s="606"/>
      <c r="L51" s="605"/>
      <c r="M51" s="606"/>
      <c r="N51" s="605"/>
      <c r="O51" s="606"/>
      <c r="P51" s="605"/>
      <c r="Q51" s="606"/>
      <c r="R51" s="605"/>
      <c r="S51" s="606"/>
      <c r="T51" s="605"/>
      <c r="U51" s="606"/>
      <c r="V51" s="605"/>
      <c r="W51" s="606"/>
      <c r="X51" s="38"/>
      <c r="Y51" s="74">
        <f t="shared" si="9"/>
        <v>0</v>
      </c>
      <c r="Z51" s="354">
        <v>10</v>
      </c>
      <c r="AA51" s="39">
        <f t="shared" si="8"/>
        <v>0</v>
      </c>
      <c r="AB51" s="239"/>
      <c r="AD51" s="241"/>
      <c r="CG51" s="46"/>
      <c r="CH51" s="46"/>
      <c r="CI51" s="46"/>
      <c r="CJ51" s="46"/>
      <c r="CK51" s="46"/>
      <c r="CL51" s="46"/>
      <c r="CM51" s="46"/>
    </row>
    <row r="52" spans="1:91" ht="27.95" customHeight="1" x14ac:dyDescent="0.2">
      <c r="A52" s="353"/>
      <c r="B52" s="217" t="s">
        <v>482</v>
      </c>
      <c r="C52" s="121" t="s">
        <v>300</v>
      </c>
      <c r="D52" s="605"/>
      <c r="E52" s="606"/>
      <c r="F52" s="605"/>
      <c r="G52" s="606"/>
      <c r="H52" s="605"/>
      <c r="I52" s="606"/>
      <c r="J52" s="605"/>
      <c r="K52" s="606"/>
      <c r="L52" s="605"/>
      <c r="M52" s="606"/>
      <c r="N52" s="605"/>
      <c r="O52" s="606"/>
      <c r="P52" s="605"/>
      <c r="Q52" s="606"/>
      <c r="R52" s="605"/>
      <c r="S52" s="606"/>
      <c r="T52" s="605"/>
      <c r="U52" s="606"/>
      <c r="V52" s="605"/>
      <c r="W52" s="606"/>
      <c r="X52" s="38"/>
      <c r="Y52" s="74">
        <f t="shared" si="9"/>
        <v>0</v>
      </c>
      <c r="Z52" s="354">
        <v>10</v>
      </c>
      <c r="AA52" s="39">
        <f t="shared" si="8"/>
        <v>0</v>
      </c>
      <c r="AB52" s="239"/>
      <c r="AD52" s="241" t="s">
        <v>282</v>
      </c>
      <c r="CG52" s="46"/>
      <c r="CH52" s="46"/>
      <c r="CI52" s="46"/>
      <c r="CJ52" s="46"/>
      <c r="CK52" s="46"/>
      <c r="CL52" s="46"/>
      <c r="CM52" s="46"/>
    </row>
    <row r="53" spans="1:91" ht="27.95" customHeight="1" x14ac:dyDescent="0.2">
      <c r="A53" s="353"/>
      <c r="B53" s="217" t="s">
        <v>475</v>
      </c>
      <c r="C53" s="129" t="s">
        <v>3</v>
      </c>
      <c r="D53" s="605"/>
      <c r="E53" s="606"/>
      <c r="F53" s="605"/>
      <c r="G53" s="606"/>
      <c r="H53" s="605"/>
      <c r="I53" s="606"/>
      <c r="J53" s="605"/>
      <c r="K53" s="606"/>
      <c r="L53" s="605"/>
      <c r="M53" s="606"/>
      <c r="N53" s="605"/>
      <c r="O53" s="606"/>
      <c r="P53" s="605"/>
      <c r="Q53" s="606"/>
      <c r="R53" s="605"/>
      <c r="S53" s="606"/>
      <c r="T53" s="605"/>
      <c r="U53" s="606"/>
      <c r="V53" s="605"/>
      <c r="W53" s="606"/>
      <c r="X53" s="38"/>
      <c r="Y53" s="74">
        <f t="shared" si="9"/>
        <v>0</v>
      </c>
      <c r="Z53" s="354">
        <v>10</v>
      </c>
      <c r="AA53" s="39">
        <f t="shared" si="8"/>
        <v>0</v>
      </c>
      <c r="AB53" s="239"/>
      <c r="AD53" s="241"/>
      <c r="CG53" s="46"/>
      <c r="CH53" s="46"/>
      <c r="CI53" s="46"/>
      <c r="CJ53" s="46"/>
      <c r="CK53" s="46"/>
      <c r="CL53" s="46"/>
      <c r="CM53" s="46"/>
    </row>
    <row r="54" spans="1:91" ht="27.95" customHeight="1" thickBot="1" x14ac:dyDescent="0.2">
      <c r="A54" s="353"/>
      <c r="B54" s="217" t="s">
        <v>476</v>
      </c>
      <c r="C54" s="129" t="s">
        <v>174</v>
      </c>
      <c r="D54" s="582"/>
      <c r="E54" s="583"/>
      <c r="F54" s="582"/>
      <c r="G54" s="583"/>
      <c r="H54" s="582"/>
      <c r="I54" s="583"/>
      <c r="J54" s="582"/>
      <c r="K54" s="583"/>
      <c r="L54" s="582"/>
      <c r="M54" s="583"/>
      <c r="N54" s="582"/>
      <c r="O54" s="583"/>
      <c r="P54" s="582"/>
      <c r="Q54" s="583"/>
      <c r="R54" s="582"/>
      <c r="S54" s="583"/>
      <c r="T54" s="582"/>
      <c r="U54" s="583"/>
      <c r="V54" s="582"/>
      <c r="W54" s="583"/>
      <c r="X54" s="38"/>
      <c r="Y54" s="31">
        <f t="shared" si="9"/>
        <v>0</v>
      </c>
      <c r="Z54" s="354">
        <v>10</v>
      </c>
      <c r="AA54" s="39">
        <f t="shared" si="8"/>
        <v>0</v>
      </c>
      <c r="AB54" s="239"/>
      <c r="AD54" s="241" t="s">
        <v>282</v>
      </c>
      <c r="CG54" s="46"/>
      <c r="CH54" s="46"/>
      <c r="CI54" s="46"/>
      <c r="CJ54" s="46"/>
      <c r="CK54" s="46"/>
      <c r="CL54" s="46"/>
      <c r="CM54" s="46"/>
    </row>
    <row r="55" spans="1:91" ht="21" customHeight="1" thickTop="1" thickBot="1" x14ac:dyDescent="0.25">
      <c r="A55" s="353"/>
      <c r="B55" s="40"/>
      <c r="C55" s="148"/>
      <c r="D55" s="629" t="s">
        <v>285</v>
      </c>
      <c r="E55" s="630"/>
      <c r="F55" s="630"/>
      <c r="G55" s="630"/>
      <c r="H55" s="630"/>
      <c r="I55" s="630"/>
      <c r="J55" s="630"/>
      <c r="K55" s="630"/>
      <c r="L55" s="630"/>
      <c r="M55" s="630"/>
      <c r="N55" s="630"/>
      <c r="O55" s="630"/>
      <c r="P55" s="630"/>
      <c r="Q55" s="630"/>
      <c r="R55" s="630"/>
      <c r="S55" s="630"/>
      <c r="T55" s="630"/>
      <c r="U55" s="630"/>
      <c r="V55" s="630"/>
      <c r="W55" s="630"/>
      <c r="X55" s="631"/>
      <c r="Y55" s="82">
        <f>SUM(Y47:Y54)</f>
        <v>0</v>
      </c>
      <c r="Z55" s="350">
        <f>SUM(Z47:Z54)</f>
        <v>65</v>
      </c>
      <c r="AD55" s="241"/>
      <c r="CG55" s="46"/>
      <c r="CH55" s="46"/>
      <c r="CI55" s="46"/>
      <c r="CJ55" s="46"/>
      <c r="CK55" s="46"/>
      <c r="CL55" s="46"/>
      <c r="CM55" s="46"/>
    </row>
    <row r="56" spans="1:91" ht="21" customHeight="1" thickBot="1" x14ac:dyDescent="0.25">
      <c r="A56" s="353"/>
      <c r="B56" s="90"/>
      <c r="C56" s="302"/>
      <c r="D56" s="619"/>
      <c r="E56" s="620"/>
      <c r="F56" s="697">
        <v>40</v>
      </c>
      <c r="G56" s="627"/>
      <c r="H56" s="627"/>
      <c r="I56" s="627"/>
      <c r="J56" s="627"/>
      <c r="K56" s="627"/>
      <c r="L56" s="627"/>
      <c r="M56" s="627"/>
      <c r="N56" s="627"/>
      <c r="O56" s="627"/>
      <c r="P56" s="627"/>
      <c r="Q56" s="627"/>
      <c r="R56" s="627"/>
      <c r="S56" s="627"/>
      <c r="T56" s="627"/>
      <c r="U56" s="627"/>
      <c r="V56" s="627"/>
      <c r="W56" s="627"/>
      <c r="X56" s="627"/>
      <c r="Y56" s="627"/>
      <c r="Z56" s="628"/>
      <c r="AD56" s="241"/>
      <c r="CG56" s="46"/>
      <c r="CH56" s="46"/>
      <c r="CI56" s="46"/>
      <c r="CJ56" s="46"/>
      <c r="CK56" s="46"/>
      <c r="CL56" s="46"/>
      <c r="CM56" s="46"/>
    </row>
    <row r="57" spans="1:91" ht="30" customHeight="1" thickBot="1" x14ac:dyDescent="0.25">
      <c r="A57" s="333"/>
      <c r="B57" s="215" t="s">
        <v>711</v>
      </c>
      <c r="C57" s="157" t="s">
        <v>712</v>
      </c>
      <c r="D57" s="165"/>
      <c r="E57" s="164"/>
      <c r="F57" s="423"/>
      <c r="G57" s="168"/>
      <c r="H57" s="165"/>
      <c r="I57" s="164"/>
      <c r="J57" s="308"/>
      <c r="K57" s="168"/>
      <c r="L57" s="410"/>
      <c r="M57" s="164"/>
      <c r="N57" s="167"/>
      <c r="O57" s="168"/>
      <c r="P57" s="165"/>
      <c r="Q57" s="164"/>
      <c r="R57" s="167"/>
      <c r="S57" s="168"/>
      <c r="T57" s="423"/>
      <c r="U57" s="164"/>
      <c r="V57" s="167"/>
      <c r="W57" s="164"/>
      <c r="X57" s="266"/>
      <c r="Y57" s="318"/>
      <c r="Z57" s="346"/>
      <c r="AD57" s="241"/>
      <c r="CG57" s="46"/>
      <c r="CH57" s="46"/>
      <c r="CI57" s="46"/>
      <c r="CJ57" s="46"/>
      <c r="CK57" s="46"/>
      <c r="CL57" s="46"/>
      <c r="CM57" s="46"/>
    </row>
    <row r="58" spans="1:91" ht="45" customHeight="1" x14ac:dyDescent="0.2">
      <c r="A58" s="353"/>
      <c r="B58" s="207" t="s">
        <v>713</v>
      </c>
      <c r="C58" s="128" t="s">
        <v>1034</v>
      </c>
      <c r="D58" s="632"/>
      <c r="E58" s="633"/>
      <c r="F58" s="632"/>
      <c r="G58" s="633"/>
      <c r="H58" s="632"/>
      <c r="I58" s="633"/>
      <c r="J58" s="632"/>
      <c r="K58" s="633"/>
      <c r="L58" s="632"/>
      <c r="M58" s="633"/>
      <c r="N58" s="632"/>
      <c r="O58" s="633"/>
      <c r="P58" s="632"/>
      <c r="Q58" s="633"/>
      <c r="R58" s="632"/>
      <c r="S58" s="633"/>
      <c r="T58" s="632"/>
      <c r="U58" s="633"/>
      <c r="V58" s="632"/>
      <c r="W58" s="633"/>
      <c r="X58" s="43"/>
      <c r="Y58" s="79">
        <f>IF(OR(D58="s",F58="s",H58="s",J58="s",L58="s",N58="s",P58="s",R58="s",T58="s",V58="s"), 0, IF(OR(D58="a",F58="a",H58="a",J58="a",L58="a",N58="a",P58="a",R58="a",T58="a",V58="a"),Z58,0))</f>
        <v>0</v>
      </c>
      <c r="Z58" s="358">
        <v>20</v>
      </c>
      <c r="AA58" s="39">
        <f t="shared" ref="AA58:AA68" si="10">COUNTIF(D58:W58,"a")+COUNTIF(D58:W58,"s")</f>
        <v>0</v>
      </c>
      <c r="AB58" s="389"/>
      <c r="AD58" s="241" t="s">
        <v>282</v>
      </c>
      <c r="CG58" s="46"/>
      <c r="CH58" s="46"/>
      <c r="CI58" s="46"/>
      <c r="CJ58" s="46"/>
      <c r="CK58" s="46"/>
      <c r="CL58" s="46"/>
      <c r="CM58" s="46"/>
    </row>
    <row r="59" spans="1:91" ht="45" customHeight="1" x14ac:dyDescent="0.2">
      <c r="A59" s="353"/>
      <c r="B59" s="217" t="s">
        <v>714</v>
      </c>
      <c r="C59" s="129" t="s">
        <v>715</v>
      </c>
      <c r="D59" s="605"/>
      <c r="E59" s="606"/>
      <c r="F59" s="605"/>
      <c r="G59" s="606"/>
      <c r="H59" s="605"/>
      <c r="I59" s="606"/>
      <c r="J59" s="605"/>
      <c r="K59" s="606"/>
      <c r="L59" s="605"/>
      <c r="M59" s="606"/>
      <c r="N59" s="605"/>
      <c r="O59" s="606"/>
      <c r="P59" s="605"/>
      <c r="Q59" s="606"/>
      <c r="R59" s="605"/>
      <c r="S59" s="606"/>
      <c r="T59" s="605"/>
      <c r="U59" s="606"/>
      <c r="V59" s="605"/>
      <c r="W59" s="606"/>
      <c r="X59" s="43"/>
      <c r="Y59" s="30">
        <f t="shared" ref="Y59:Y68" si="11">IF(OR(D59="s",F59="s",H59="s",J59="s",L59="s",N59="s",P59="s",R59="s",T59="s",V59="s"), 0, IF(OR(D59="a",F59="a",H59="a",J59="a",L59="a",N59="a",P59="a",R59="a",T59="a",V59="a"),Z59,0))</f>
        <v>0</v>
      </c>
      <c r="Z59" s="349">
        <v>10</v>
      </c>
      <c r="AA59" s="39">
        <f t="shared" si="10"/>
        <v>0</v>
      </c>
      <c r="AB59" s="389"/>
      <c r="AD59" s="241" t="s">
        <v>282</v>
      </c>
      <c r="CG59" s="46"/>
      <c r="CH59" s="46"/>
      <c r="CI59" s="46"/>
      <c r="CJ59" s="46"/>
      <c r="CK59" s="46"/>
      <c r="CL59" s="46"/>
      <c r="CM59" s="46"/>
    </row>
    <row r="60" spans="1:91" ht="45" customHeight="1" x14ac:dyDescent="0.2">
      <c r="A60" s="353"/>
      <c r="B60" s="217" t="s">
        <v>716</v>
      </c>
      <c r="C60" s="129" t="s">
        <v>717</v>
      </c>
      <c r="D60" s="605"/>
      <c r="E60" s="606"/>
      <c r="F60" s="605"/>
      <c r="G60" s="606"/>
      <c r="H60" s="605"/>
      <c r="I60" s="606"/>
      <c r="J60" s="605"/>
      <c r="K60" s="606"/>
      <c r="L60" s="605"/>
      <c r="M60" s="606"/>
      <c r="N60" s="605"/>
      <c r="O60" s="606"/>
      <c r="P60" s="605"/>
      <c r="Q60" s="606"/>
      <c r="R60" s="605"/>
      <c r="S60" s="606"/>
      <c r="T60" s="605"/>
      <c r="U60" s="606"/>
      <c r="V60" s="605"/>
      <c r="W60" s="606"/>
      <c r="X60" s="43"/>
      <c r="Y60" s="74">
        <f t="shared" si="11"/>
        <v>0</v>
      </c>
      <c r="Z60" s="354">
        <v>5</v>
      </c>
      <c r="AA60" s="39">
        <f t="shared" si="10"/>
        <v>0</v>
      </c>
      <c r="AB60" s="389"/>
      <c r="AD60" s="241" t="s">
        <v>710</v>
      </c>
      <c r="CG60" s="46"/>
      <c r="CH60" s="46"/>
      <c r="CI60" s="46"/>
      <c r="CJ60" s="46"/>
      <c r="CK60" s="46"/>
      <c r="CL60" s="46"/>
      <c r="CM60" s="46"/>
    </row>
    <row r="61" spans="1:91" ht="45" customHeight="1" x14ac:dyDescent="0.2">
      <c r="A61" s="353"/>
      <c r="B61" s="217" t="s">
        <v>718</v>
      </c>
      <c r="C61" s="129" t="s">
        <v>719</v>
      </c>
      <c r="D61" s="605"/>
      <c r="E61" s="606"/>
      <c r="F61" s="605"/>
      <c r="G61" s="606"/>
      <c r="H61" s="605"/>
      <c r="I61" s="606"/>
      <c r="J61" s="605"/>
      <c r="K61" s="606"/>
      <c r="L61" s="605"/>
      <c r="M61" s="606"/>
      <c r="N61" s="605"/>
      <c r="O61" s="606"/>
      <c r="P61" s="605"/>
      <c r="Q61" s="606"/>
      <c r="R61" s="605"/>
      <c r="S61" s="606"/>
      <c r="T61" s="605"/>
      <c r="U61" s="606"/>
      <c r="V61" s="605"/>
      <c r="W61" s="606"/>
      <c r="X61" s="43"/>
      <c r="Y61" s="30">
        <f t="shared" si="11"/>
        <v>0</v>
      </c>
      <c r="Z61" s="349">
        <v>5</v>
      </c>
      <c r="AA61" s="39">
        <f t="shared" si="10"/>
        <v>0</v>
      </c>
      <c r="AB61" s="389"/>
      <c r="AD61" s="241" t="s">
        <v>282</v>
      </c>
      <c r="CG61" s="46"/>
      <c r="CH61" s="46"/>
      <c r="CI61" s="46"/>
      <c r="CJ61" s="46"/>
      <c r="CK61" s="46"/>
      <c r="CL61" s="46"/>
      <c r="CM61" s="46"/>
    </row>
    <row r="62" spans="1:91" ht="45" customHeight="1" x14ac:dyDescent="0.2">
      <c r="A62" s="353"/>
      <c r="B62" s="217" t="s">
        <v>720</v>
      </c>
      <c r="C62" s="129" t="s">
        <v>721</v>
      </c>
      <c r="D62" s="605"/>
      <c r="E62" s="606"/>
      <c r="F62" s="605"/>
      <c r="G62" s="606"/>
      <c r="H62" s="605"/>
      <c r="I62" s="606"/>
      <c r="J62" s="605"/>
      <c r="K62" s="606"/>
      <c r="L62" s="605"/>
      <c r="M62" s="606"/>
      <c r="N62" s="605"/>
      <c r="O62" s="606"/>
      <c r="P62" s="605"/>
      <c r="Q62" s="606"/>
      <c r="R62" s="605"/>
      <c r="S62" s="606"/>
      <c r="T62" s="605"/>
      <c r="U62" s="606"/>
      <c r="V62" s="605"/>
      <c r="W62" s="606"/>
      <c r="X62" s="43"/>
      <c r="Y62" s="74">
        <f t="shared" si="11"/>
        <v>0</v>
      </c>
      <c r="Z62" s="354">
        <v>5</v>
      </c>
      <c r="AA62" s="39">
        <f t="shared" si="10"/>
        <v>0</v>
      </c>
      <c r="AB62" s="389"/>
      <c r="AD62" s="241" t="s">
        <v>710</v>
      </c>
      <c r="CG62" s="46"/>
      <c r="CH62" s="46"/>
      <c r="CI62" s="46"/>
      <c r="CJ62" s="46"/>
      <c r="CK62" s="46"/>
      <c r="CL62" s="46"/>
      <c r="CM62" s="46"/>
    </row>
    <row r="63" spans="1:91" ht="45" customHeight="1" x14ac:dyDescent="0.2">
      <c r="A63" s="353"/>
      <c r="B63" s="217" t="s">
        <v>1035</v>
      </c>
      <c r="C63" s="126" t="s">
        <v>1036</v>
      </c>
      <c r="D63" s="605"/>
      <c r="E63" s="606"/>
      <c r="F63" s="605"/>
      <c r="G63" s="606"/>
      <c r="H63" s="605"/>
      <c r="I63" s="606"/>
      <c r="J63" s="605"/>
      <c r="K63" s="606"/>
      <c r="L63" s="605"/>
      <c r="M63" s="606"/>
      <c r="N63" s="605"/>
      <c r="O63" s="606"/>
      <c r="P63" s="605"/>
      <c r="Q63" s="606"/>
      <c r="R63" s="605"/>
      <c r="S63" s="606"/>
      <c r="T63" s="605"/>
      <c r="U63" s="606"/>
      <c r="V63" s="605"/>
      <c r="W63" s="606"/>
      <c r="X63" s="43"/>
      <c r="Y63" s="74">
        <f t="shared" si="11"/>
        <v>0</v>
      </c>
      <c r="Z63" s="354">
        <v>5</v>
      </c>
      <c r="AA63" s="39">
        <f t="shared" si="10"/>
        <v>0</v>
      </c>
      <c r="AB63" s="389"/>
      <c r="AD63" s="241" t="s">
        <v>710</v>
      </c>
      <c r="CG63" s="46"/>
      <c r="CH63" s="46"/>
      <c r="CI63" s="46"/>
      <c r="CJ63" s="46"/>
      <c r="CK63" s="46"/>
      <c r="CL63" s="46"/>
      <c r="CM63" s="46"/>
    </row>
    <row r="64" spans="1:91" ht="106.5" customHeight="1" x14ac:dyDescent="0.2">
      <c r="A64" s="353"/>
      <c r="B64" s="217" t="s">
        <v>1037</v>
      </c>
      <c r="C64" s="126" t="s">
        <v>1038</v>
      </c>
      <c r="D64" s="605"/>
      <c r="E64" s="606"/>
      <c r="F64" s="605"/>
      <c r="G64" s="606"/>
      <c r="H64" s="605"/>
      <c r="I64" s="606"/>
      <c r="J64" s="605"/>
      <c r="K64" s="606"/>
      <c r="L64" s="605"/>
      <c r="M64" s="606"/>
      <c r="N64" s="605"/>
      <c r="O64" s="606"/>
      <c r="P64" s="605"/>
      <c r="Q64" s="606"/>
      <c r="R64" s="605"/>
      <c r="S64" s="606"/>
      <c r="T64" s="605"/>
      <c r="U64" s="606"/>
      <c r="V64" s="605"/>
      <c r="W64" s="606"/>
      <c r="X64" s="43"/>
      <c r="Y64" s="74">
        <f t="shared" si="11"/>
        <v>0</v>
      </c>
      <c r="Z64" s="354">
        <v>5</v>
      </c>
      <c r="AA64" s="39">
        <f t="shared" si="10"/>
        <v>0</v>
      </c>
      <c r="AB64" s="389"/>
      <c r="AD64" s="241" t="s">
        <v>710</v>
      </c>
      <c r="CG64" s="46"/>
      <c r="CH64" s="46"/>
      <c r="CI64" s="46"/>
      <c r="CJ64" s="46"/>
      <c r="CK64" s="46"/>
      <c r="CL64" s="46"/>
      <c r="CM64" s="46"/>
    </row>
    <row r="65" spans="1:91" ht="45" customHeight="1" x14ac:dyDescent="0.2">
      <c r="A65" s="353"/>
      <c r="B65" s="217" t="s">
        <v>1039</v>
      </c>
      <c r="C65" s="126" t="s">
        <v>1113</v>
      </c>
      <c r="D65" s="605"/>
      <c r="E65" s="606"/>
      <c r="F65" s="605"/>
      <c r="G65" s="606"/>
      <c r="H65" s="605"/>
      <c r="I65" s="606"/>
      <c r="J65" s="605"/>
      <c r="K65" s="606"/>
      <c r="L65" s="605"/>
      <c r="M65" s="606"/>
      <c r="N65" s="605"/>
      <c r="O65" s="606"/>
      <c r="P65" s="605"/>
      <c r="Q65" s="606"/>
      <c r="R65" s="605"/>
      <c r="S65" s="606"/>
      <c r="T65" s="605"/>
      <c r="U65" s="606"/>
      <c r="V65" s="605"/>
      <c r="W65" s="606"/>
      <c r="X65" s="43"/>
      <c r="Y65" s="74">
        <f t="shared" si="11"/>
        <v>0</v>
      </c>
      <c r="Z65" s="354">
        <v>5</v>
      </c>
      <c r="AA65" s="39">
        <f t="shared" si="10"/>
        <v>0</v>
      </c>
      <c r="AB65" s="389"/>
      <c r="AD65" s="241" t="s">
        <v>710</v>
      </c>
      <c r="CG65" s="46"/>
      <c r="CH65" s="46"/>
      <c r="CI65" s="46"/>
      <c r="CJ65" s="46"/>
      <c r="CK65" s="46"/>
      <c r="CL65" s="46"/>
      <c r="CM65" s="46"/>
    </row>
    <row r="66" spans="1:91" ht="45" customHeight="1" x14ac:dyDescent="0.2">
      <c r="A66" s="353"/>
      <c r="B66" s="217" t="s">
        <v>1040</v>
      </c>
      <c r="C66" s="126" t="s">
        <v>1041</v>
      </c>
      <c r="D66" s="605"/>
      <c r="E66" s="606"/>
      <c r="F66" s="605"/>
      <c r="G66" s="606"/>
      <c r="H66" s="605"/>
      <c r="I66" s="606"/>
      <c r="J66" s="605"/>
      <c r="K66" s="606"/>
      <c r="L66" s="605"/>
      <c r="M66" s="606"/>
      <c r="N66" s="605"/>
      <c r="O66" s="606"/>
      <c r="P66" s="605"/>
      <c r="Q66" s="606"/>
      <c r="R66" s="605"/>
      <c r="S66" s="606"/>
      <c r="T66" s="605"/>
      <c r="U66" s="606"/>
      <c r="V66" s="605"/>
      <c r="W66" s="606"/>
      <c r="X66" s="43"/>
      <c r="Y66" s="74">
        <f t="shared" si="11"/>
        <v>0</v>
      </c>
      <c r="Z66" s="354">
        <v>5</v>
      </c>
      <c r="AA66" s="39">
        <f t="shared" si="10"/>
        <v>0</v>
      </c>
      <c r="AB66" s="389"/>
      <c r="AD66" s="241" t="s">
        <v>710</v>
      </c>
      <c r="CG66" s="46"/>
      <c r="CH66" s="46"/>
      <c r="CI66" s="46"/>
      <c r="CJ66" s="46"/>
      <c r="CK66" s="46"/>
      <c r="CL66" s="46"/>
      <c r="CM66" s="46"/>
    </row>
    <row r="67" spans="1:91" ht="67.7" customHeight="1" x14ac:dyDescent="0.2">
      <c r="A67" s="353"/>
      <c r="B67" s="217" t="s">
        <v>1042</v>
      </c>
      <c r="C67" s="126" t="s">
        <v>1043</v>
      </c>
      <c r="D67" s="605"/>
      <c r="E67" s="606"/>
      <c r="F67" s="605"/>
      <c r="G67" s="606"/>
      <c r="H67" s="605"/>
      <c r="I67" s="606"/>
      <c r="J67" s="605"/>
      <c r="K67" s="606"/>
      <c r="L67" s="605"/>
      <c r="M67" s="606"/>
      <c r="N67" s="605"/>
      <c r="O67" s="606"/>
      <c r="P67" s="605"/>
      <c r="Q67" s="606"/>
      <c r="R67" s="605"/>
      <c r="S67" s="606"/>
      <c r="T67" s="605"/>
      <c r="U67" s="606"/>
      <c r="V67" s="605"/>
      <c r="W67" s="606"/>
      <c r="X67" s="43"/>
      <c r="Y67" s="74">
        <f t="shared" si="11"/>
        <v>0</v>
      </c>
      <c r="Z67" s="354">
        <v>5</v>
      </c>
      <c r="AA67" s="39">
        <f t="shared" si="10"/>
        <v>0</v>
      </c>
      <c r="AB67" s="389"/>
      <c r="AD67" s="241" t="s">
        <v>710</v>
      </c>
      <c r="CG67" s="46"/>
      <c r="CH67" s="46"/>
      <c r="CI67" s="46"/>
      <c r="CJ67" s="46"/>
      <c r="CK67" s="46"/>
      <c r="CL67" s="46"/>
      <c r="CM67" s="46"/>
    </row>
    <row r="68" spans="1:91" ht="67.7" customHeight="1" thickBot="1" x14ac:dyDescent="0.25">
      <c r="A68" s="353"/>
      <c r="B68" s="217" t="s">
        <v>1044</v>
      </c>
      <c r="C68" s="126" t="s">
        <v>1045</v>
      </c>
      <c r="D68" s="605"/>
      <c r="E68" s="606"/>
      <c r="F68" s="605"/>
      <c r="G68" s="606"/>
      <c r="H68" s="605"/>
      <c r="I68" s="606"/>
      <c r="J68" s="605"/>
      <c r="K68" s="606"/>
      <c r="L68" s="605"/>
      <c r="M68" s="606"/>
      <c r="N68" s="605"/>
      <c r="O68" s="606"/>
      <c r="P68" s="605"/>
      <c r="Q68" s="606"/>
      <c r="R68" s="605"/>
      <c r="S68" s="606"/>
      <c r="T68" s="605"/>
      <c r="U68" s="606"/>
      <c r="V68" s="605"/>
      <c r="W68" s="606"/>
      <c r="X68" s="43"/>
      <c r="Y68" s="74">
        <f t="shared" si="11"/>
        <v>0</v>
      </c>
      <c r="Z68" s="354">
        <v>5</v>
      </c>
      <c r="AA68" s="39">
        <f t="shared" si="10"/>
        <v>0</v>
      </c>
      <c r="AB68" s="389"/>
      <c r="AD68" s="241" t="s">
        <v>710</v>
      </c>
      <c r="CG68" s="46"/>
      <c r="CH68" s="46"/>
      <c r="CI68" s="46"/>
      <c r="CJ68" s="46"/>
      <c r="CK68" s="46"/>
      <c r="CL68" s="46"/>
      <c r="CM68" s="46"/>
    </row>
    <row r="69" spans="1:91" ht="21" customHeight="1" thickTop="1" thickBot="1" x14ac:dyDescent="0.25">
      <c r="A69" s="353"/>
      <c r="B69" s="40"/>
      <c r="C69" s="148"/>
      <c r="D69" s="629" t="s">
        <v>285</v>
      </c>
      <c r="E69" s="630"/>
      <c r="F69" s="630"/>
      <c r="G69" s="630"/>
      <c r="H69" s="630"/>
      <c r="I69" s="630"/>
      <c r="J69" s="630"/>
      <c r="K69" s="630"/>
      <c r="L69" s="630"/>
      <c r="M69" s="630"/>
      <c r="N69" s="630"/>
      <c r="O69" s="630"/>
      <c r="P69" s="630"/>
      <c r="Q69" s="630"/>
      <c r="R69" s="630"/>
      <c r="S69" s="630"/>
      <c r="T69" s="630"/>
      <c r="U69" s="630"/>
      <c r="V69" s="630"/>
      <c r="W69" s="630"/>
      <c r="X69" s="631"/>
      <c r="Y69" s="82">
        <f>SUM(Y58:Y68)</f>
        <v>0</v>
      </c>
      <c r="Z69" s="350">
        <f>SUM(Z58:Z68)</f>
        <v>75</v>
      </c>
      <c r="AD69" s="241"/>
      <c r="CG69" s="46"/>
      <c r="CH69" s="46"/>
      <c r="CI69" s="46"/>
      <c r="CJ69" s="46"/>
      <c r="CK69" s="46"/>
      <c r="CL69" s="46"/>
      <c r="CM69" s="46"/>
    </row>
    <row r="70" spans="1:91" ht="21" customHeight="1" thickBot="1" x14ac:dyDescent="0.25">
      <c r="A70" s="339"/>
      <c r="B70" s="90"/>
      <c r="C70" s="302"/>
      <c r="D70" s="619"/>
      <c r="E70" s="620"/>
      <c r="F70" s="743">
        <v>35</v>
      </c>
      <c r="G70" s="744"/>
      <c r="H70" s="744"/>
      <c r="I70" s="744"/>
      <c r="J70" s="744"/>
      <c r="K70" s="744"/>
      <c r="L70" s="744"/>
      <c r="M70" s="744"/>
      <c r="N70" s="744"/>
      <c r="O70" s="744"/>
      <c r="P70" s="744"/>
      <c r="Q70" s="744"/>
      <c r="R70" s="744"/>
      <c r="S70" s="744"/>
      <c r="T70" s="744"/>
      <c r="U70" s="744"/>
      <c r="V70" s="744"/>
      <c r="W70" s="744"/>
      <c r="X70" s="744"/>
      <c r="Y70" s="744"/>
      <c r="Z70" s="745"/>
      <c r="AD70" s="241"/>
      <c r="CG70" s="46"/>
      <c r="CH70" s="46"/>
      <c r="CI70" s="46"/>
      <c r="CJ70" s="46"/>
      <c r="CK70" s="46"/>
      <c r="CL70" s="46"/>
      <c r="CM70" s="46"/>
    </row>
    <row r="71" spans="1:91" ht="30" customHeight="1" thickBot="1" x14ac:dyDescent="0.25">
      <c r="A71" s="333"/>
      <c r="B71" s="293">
        <v>1700</v>
      </c>
      <c r="C71" s="157" t="s">
        <v>539</v>
      </c>
      <c r="D71" s="165"/>
      <c r="E71" s="164"/>
      <c r="F71" s="423"/>
      <c r="G71" s="168"/>
      <c r="H71" s="165"/>
      <c r="I71" s="164"/>
      <c r="J71" s="308"/>
      <c r="K71" s="168"/>
      <c r="L71" s="410"/>
      <c r="M71" s="164"/>
      <c r="N71" s="167"/>
      <c r="O71" s="168"/>
      <c r="P71" s="165"/>
      <c r="Q71" s="164"/>
      <c r="R71" s="167"/>
      <c r="S71" s="168"/>
      <c r="T71" s="423"/>
      <c r="U71" s="164"/>
      <c r="V71" s="167"/>
      <c r="W71" s="164"/>
      <c r="X71" s="266"/>
      <c r="Y71" s="318"/>
      <c r="Z71" s="346"/>
      <c r="AD71" s="241"/>
      <c r="CG71" s="46"/>
      <c r="CH71" s="46"/>
      <c r="CI71" s="46"/>
      <c r="CJ71" s="46"/>
      <c r="CK71" s="46"/>
      <c r="CL71" s="46"/>
      <c r="CM71" s="46"/>
    </row>
    <row r="72" spans="1:91" ht="30" customHeight="1" thickBot="1" x14ac:dyDescent="0.25">
      <c r="A72" s="364"/>
      <c r="B72" s="219"/>
      <c r="C72" s="139" t="s">
        <v>670</v>
      </c>
      <c r="D72" s="734"/>
      <c r="E72" s="651"/>
      <c r="F72" s="651"/>
      <c r="G72" s="651"/>
      <c r="H72" s="651"/>
      <c r="I72" s="651"/>
      <c r="J72" s="651"/>
      <c r="K72" s="651"/>
      <c r="L72" s="651"/>
      <c r="M72" s="651"/>
      <c r="N72" s="651"/>
      <c r="O72" s="651"/>
      <c r="P72" s="651"/>
      <c r="Q72" s="651"/>
      <c r="R72" s="651"/>
      <c r="S72" s="651"/>
      <c r="T72" s="651"/>
      <c r="U72" s="651"/>
      <c r="V72" s="651"/>
      <c r="W72" s="651"/>
      <c r="X72" s="651"/>
      <c r="Y72" s="651"/>
      <c r="Z72" s="652"/>
      <c r="AD72" s="241"/>
      <c r="CG72" s="46"/>
      <c r="CH72" s="46"/>
      <c r="CI72" s="46"/>
      <c r="CJ72" s="46"/>
      <c r="CK72" s="46"/>
      <c r="CL72" s="46"/>
      <c r="CM72" s="46"/>
    </row>
    <row r="73" spans="1:91" ht="27.95" customHeight="1" x14ac:dyDescent="0.2">
      <c r="A73" s="353"/>
      <c r="B73" s="207" t="s">
        <v>540</v>
      </c>
      <c r="C73" s="128" t="s">
        <v>541</v>
      </c>
      <c r="D73" s="632"/>
      <c r="E73" s="633"/>
      <c r="F73" s="632"/>
      <c r="G73" s="633"/>
      <c r="H73" s="632"/>
      <c r="I73" s="633"/>
      <c r="J73" s="632"/>
      <c r="K73" s="633"/>
      <c r="L73" s="632"/>
      <c r="M73" s="633"/>
      <c r="N73" s="632"/>
      <c r="O73" s="633"/>
      <c r="P73" s="632"/>
      <c r="Q73" s="633"/>
      <c r="R73" s="632"/>
      <c r="S73" s="633"/>
      <c r="T73" s="632"/>
      <c r="U73" s="633"/>
      <c r="V73" s="632"/>
      <c r="W73" s="633"/>
      <c r="X73" s="43"/>
      <c r="Y73" s="79">
        <f>IF(OR(D73="s",F73="s",H73="s",J73="s",L73="s",N73="s",P73="s",R73="s",T73="s",V73="s"), 0, IF(OR(D73="a",F73="a",H73="a",J73="a",L73="a",N73="a",P73="a",R73="a",T73="a",V73="a"),Z73,0))</f>
        <v>0</v>
      </c>
      <c r="Z73" s="358">
        <v>15</v>
      </c>
      <c r="AA73" s="39">
        <f t="shared" ref="AA73:AA81" si="12">COUNTIF(D73:W73,"a")+COUNTIF(D73:W73,"s")</f>
        <v>0</v>
      </c>
      <c r="AB73" s="389"/>
      <c r="AD73" s="241"/>
      <c r="CG73" s="46"/>
      <c r="CH73" s="46"/>
      <c r="CI73" s="46"/>
      <c r="CJ73" s="46"/>
      <c r="CK73" s="46"/>
      <c r="CL73" s="46"/>
      <c r="CM73" s="46"/>
    </row>
    <row r="74" spans="1:91" ht="67.7" customHeight="1" x14ac:dyDescent="0.2">
      <c r="A74" s="353"/>
      <c r="B74" s="217" t="s">
        <v>542</v>
      </c>
      <c r="C74" s="129" t="s">
        <v>543</v>
      </c>
      <c r="D74" s="605"/>
      <c r="E74" s="606"/>
      <c r="F74" s="605"/>
      <c r="G74" s="606"/>
      <c r="H74" s="605"/>
      <c r="I74" s="606"/>
      <c r="J74" s="605"/>
      <c r="K74" s="606"/>
      <c r="L74" s="605"/>
      <c r="M74" s="606"/>
      <c r="N74" s="605"/>
      <c r="O74" s="606"/>
      <c r="P74" s="605"/>
      <c r="Q74" s="606"/>
      <c r="R74" s="605"/>
      <c r="S74" s="606"/>
      <c r="T74" s="605"/>
      <c r="U74" s="606"/>
      <c r="V74" s="605"/>
      <c r="W74" s="606"/>
      <c r="X74" s="43"/>
      <c r="Y74" s="30">
        <f t="shared" ref="Y74:Y81" si="13">IF(OR(D74="s",F74="s",H74="s",J74="s",L74="s",N74="s",P74="s",R74="s",T74="s",V74="s"), 0, IF(OR(D74="a",F74="a",H74="a",J74="a",L74="a",N74="a",P74="a",R74="a",T74="a",V74="a"),Z74,0))</f>
        <v>0</v>
      </c>
      <c r="Z74" s="349">
        <v>5</v>
      </c>
      <c r="AA74" s="39">
        <f t="shared" si="12"/>
        <v>0</v>
      </c>
      <c r="AB74" s="389"/>
      <c r="AD74" s="241" t="s">
        <v>282</v>
      </c>
      <c r="CG74" s="46"/>
      <c r="CH74" s="46"/>
      <c r="CI74" s="46"/>
      <c r="CJ74" s="46"/>
      <c r="CK74" s="46"/>
      <c r="CL74" s="46"/>
      <c r="CM74" s="46"/>
    </row>
    <row r="75" spans="1:91" ht="45" customHeight="1" x14ac:dyDescent="0.2">
      <c r="A75" s="353"/>
      <c r="B75" s="217" t="s">
        <v>544</v>
      </c>
      <c r="C75" s="129" t="s">
        <v>545</v>
      </c>
      <c r="D75" s="605"/>
      <c r="E75" s="606"/>
      <c r="F75" s="605"/>
      <c r="G75" s="606"/>
      <c r="H75" s="605"/>
      <c r="I75" s="606"/>
      <c r="J75" s="605"/>
      <c r="K75" s="606"/>
      <c r="L75" s="605"/>
      <c r="M75" s="606"/>
      <c r="N75" s="605"/>
      <c r="O75" s="606"/>
      <c r="P75" s="605"/>
      <c r="Q75" s="606"/>
      <c r="R75" s="605"/>
      <c r="S75" s="606"/>
      <c r="T75" s="605"/>
      <c r="U75" s="606"/>
      <c r="V75" s="605"/>
      <c r="W75" s="606"/>
      <c r="X75" s="43"/>
      <c r="Y75" s="74">
        <f t="shared" si="13"/>
        <v>0</v>
      </c>
      <c r="Z75" s="354">
        <v>5</v>
      </c>
      <c r="AA75" s="39">
        <f t="shared" si="12"/>
        <v>0</v>
      </c>
      <c r="AB75" s="389"/>
      <c r="AD75" s="241" t="s">
        <v>282</v>
      </c>
      <c r="CG75" s="46"/>
      <c r="CH75" s="46"/>
      <c r="CI75" s="46"/>
      <c r="CJ75" s="46"/>
      <c r="CK75" s="46"/>
      <c r="CL75" s="46"/>
      <c r="CM75" s="46"/>
    </row>
    <row r="76" spans="1:91" ht="67.7" customHeight="1" thickBot="1" x14ac:dyDescent="0.25">
      <c r="A76" s="353"/>
      <c r="B76" s="223" t="s">
        <v>546</v>
      </c>
      <c r="C76" s="129" t="s">
        <v>547</v>
      </c>
      <c r="D76" s="605"/>
      <c r="E76" s="606"/>
      <c r="F76" s="605"/>
      <c r="G76" s="606"/>
      <c r="H76" s="605"/>
      <c r="I76" s="606"/>
      <c r="J76" s="605"/>
      <c r="K76" s="606"/>
      <c r="L76" s="605"/>
      <c r="M76" s="606"/>
      <c r="N76" s="605"/>
      <c r="O76" s="606"/>
      <c r="P76" s="605"/>
      <c r="Q76" s="606"/>
      <c r="R76" s="605"/>
      <c r="S76" s="606"/>
      <c r="T76" s="605"/>
      <c r="U76" s="606"/>
      <c r="V76" s="605"/>
      <c r="W76" s="606"/>
      <c r="X76" s="43"/>
      <c r="Y76" s="30">
        <f t="shared" si="13"/>
        <v>0</v>
      </c>
      <c r="Z76" s="349">
        <v>10</v>
      </c>
      <c r="AA76" s="39">
        <f t="shared" si="12"/>
        <v>0</v>
      </c>
      <c r="AB76" s="389"/>
      <c r="AD76" s="241"/>
      <c r="CG76" s="46"/>
      <c r="CH76" s="46"/>
      <c r="CI76" s="46"/>
      <c r="CJ76" s="46"/>
      <c r="CK76" s="46"/>
      <c r="CL76" s="46"/>
      <c r="CM76" s="46"/>
    </row>
    <row r="77" spans="1:91" ht="30" customHeight="1" thickBot="1" x14ac:dyDescent="0.25">
      <c r="A77" s="364"/>
      <c r="B77" s="219"/>
      <c r="C77" s="139" t="s">
        <v>548</v>
      </c>
      <c r="D77" s="734"/>
      <c r="E77" s="651"/>
      <c r="F77" s="651"/>
      <c r="G77" s="651"/>
      <c r="H77" s="651"/>
      <c r="I77" s="651"/>
      <c r="J77" s="651"/>
      <c r="K77" s="651"/>
      <c r="L77" s="651"/>
      <c r="M77" s="651"/>
      <c r="N77" s="651"/>
      <c r="O77" s="651"/>
      <c r="P77" s="651"/>
      <c r="Q77" s="651"/>
      <c r="R77" s="651"/>
      <c r="S77" s="651"/>
      <c r="T77" s="651"/>
      <c r="U77" s="651"/>
      <c r="V77" s="651"/>
      <c r="W77" s="651"/>
      <c r="X77" s="651"/>
      <c r="Y77" s="651"/>
      <c r="Z77" s="652"/>
      <c r="AD77" s="241"/>
      <c r="CG77" s="46"/>
      <c r="CH77" s="46"/>
      <c r="CI77" s="46"/>
      <c r="CJ77" s="46"/>
      <c r="CK77" s="46"/>
      <c r="CL77" s="46"/>
      <c r="CM77" s="46"/>
    </row>
    <row r="78" spans="1:91" ht="88.5" customHeight="1" x14ac:dyDescent="0.2">
      <c r="A78" s="353"/>
      <c r="B78" s="207" t="s">
        <v>549</v>
      </c>
      <c r="C78" s="129" t="s">
        <v>550</v>
      </c>
      <c r="D78" s="605"/>
      <c r="E78" s="606"/>
      <c r="F78" s="605"/>
      <c r="G78" s="606"/>
      <c r="H78" s="605"/>
      <c r="I78" s="606"/>
      <c r="J78" s="605"/>
      <c r="K78" s="606"/>
      <c r="L78" s="605"/>
      <c r="M78" s="606"/>
      <c r="N78" s="605"/>
      <c r="O78" s="606"/>
      <c r="P78" s="605"/>
      <c r="Q78" s="606"/>
      <c r="R78" s="605"/>
      <c r="S78" s="606"/>
      <c r="T78" s="605"/>
      <c r="U78" s="606"/>
      <c r="V78" s="605"/>
      <c r="W78" s="606"/>
      <c r="X78" s="43"/>
      <c r="Y78" s="74">
        <f t="shared" si="13"/>
        <v>0</v>
      </c>
      <c r="Z78" s="354">
        <v>5</v>
      </c>
      <c r="AA78" s="39">
        <f t="shared" si="12"/>
        <v>0</v>
      </c>
      <c r="AB78" s="389"/>
      <c r="AD78" s="241" t="s">
        <v>282</v>
      </c>
      <c r="CG78" s="46"/>
      <c r="CH78" s="46"/>
      <c r="CI78" s="46"/>
      <c r="CJ78" s="46"/>
      <c r="CK78" s="46"/>
      <c r="CL78" s="46"/>
      <c r="CM78" s="46"/>
    </row>
    <row r="79" spans="1:91" ht="106.5" customHeight="1" x14ac:dyDescent="0.2">
      <c r="A79" s="353"/>
      <c r="B79" s="217" t="s">
        <v>551</v>
      </c>
      <c r="C79" s="121" t="s">
        <v>552</v>
      </c>
      <c r="D79" s="605"/>
      <c r="E79" s="606"/>
      <c r="F79" s="605"/>
      <c r="G79" s="606"/>
      <c r="H79" s="605"/>
      <c r="I79" s="606"/>
      <c r="J79" s="605"/>
      <c r="K79" s="606"/>
      <c r="L79" s="605"/>
      <c r="M79" s="606"/>
      <c r="N79" s="605"/>
      <c r="O79" s="606"/>
      <c r="P79" s="605"/>
      <c r="Q79" s="606"/>
      <c r="R79" s="605"/>
      <c r="S79" s="606"/>
      <c r="T79" s="605"/>
      <c r="U79" s="606"/>
      <c r="V79" s="605"/>
      <c r="W79" s="606"/>
      <c r="X79" s="43"/>
      <c r="Y79" s="74">
        <f t="shared" si="13"/>
        <v>0</v>
      </c>
      <c r="Z79" s="354">
        <v>5</v>
      </c>
      <c r="AA79" s="39">
        <f t="shared" si="12"/>
        <v>0</v>
      </c>
      <c r="AB79" s="389"/>
      <c r="AD79" s="241"/>
      <c r="CG79" s="46"/>
      <c r="CH79" s="46"/>
      <c r="CI79" s="46"/>
      <c r="CJ79" s="46"/>
      <c r="CK79" s="46"/>
      <c r="CL79" s="46"/>
      <c r="CM79" s="46"/>
    </row>
    <row r="80" spans="1:91" ht="45" customHeight="1" x14ac:dyDescent="0.2">
      <c r="A80" s="353"/>
      <c r="B80" s="217" t="s">
        <v>553</v>
      </c>
      <c r="C80" s="129" t="s">
        <v>1114</v>
      </c>
      <c r="D80" s="605"/>
      <c r="E80" s="606"/>
      <c r="F80" s="605"/>
      <c r="G80" s="606"/>
      <c r="H80" s="605"/>
      <c r="I80" s="606"/>
      <c r="J80" s="605"/>
      <c r="K80" s="606"/>
      <c r="L80" s="605"/>
      <c r="M80" s="606"/>
      <c r="N80" s="605"/>
      <c r="O80" s="606"/>
      <c r="P80" s="605"/>
      <c r="Q80" s="606"/>
      <c r="R80" s="605"/>
      <c r="S80" s="606"/>
      <c r="T80" s="605"/>
      <c r="U80" s="606"/>
      <c r="V80" s="605"/>
      <c r="W80" s="606"/>
      <c r="X80" s="43"/>
      <c r="Y80" s="74">
        <f t="shared" si="13"/>
        <v>0</v>
      </c>
      <c r="Z80" s="354">
        <v>10</v>
      </c>
      <c r="AA80" s="39">
        <f t="shared" si="12"/>
        <v>0</v>
      </c>
      <c r="AB80" s="389"/>
      <c r="AD80" s="241"/>
      <c r="CG80" s="46"/>
      <c r="CH80" s="46"/>
      <c r="CI80" s="46"/>
      <c r="CJ80" s="46"/>
      <c r="CK80" s="46"/>
      <c r="CL80" s="46"/>
      <c r="CM80" s="46"/>
    </row>
    <row r="81" spans="1:107" ht="67.7" customHeight="1" thickBot="1" x14ac:dyDescent="0.2">
      <c r="A81" s="353"/>
      <c r="B81" s="217" t="s">
        <v>554</v>
      </c>
      <c r="C81" s="129" t="s">
        <v>555</v>
      </c>
      <c r="D81" s="582"/>
      <c r="E81" s="583"/>
      <c r="F81" s="582"/>
      <c r="G81" s="583"/>
      <c r="H81" s="582"/>
      <c r="I81" s="583"/>
      <c r="J81" s="582"/>
      <c r="K81" s="583"/>
      <c r="L81" s="582"/>
      <c r="M81" s="583"/>
      <c r="N81" s="582"/>
      <c r="O81" s="583"/>
      <c r="P81" s="582"/>
      <c r="Q81" s="583"/>
      <c r="R81" s="582"/>
      <c r="S81" s="583"/>
      <c r="T81" s="582"/>
      <c r="U81" s="583"/>
      <c r="V81" s="582"/>
      <c r="W81" s="583"/>
      <c r="X81" s="43"/>
      <c r="Y81" s="31">
        <f t="shared" si="13"/>
        <v>0</v>
      </c>
      <c r="Z81" s="354">
        <v>10</v>
      </c>
      <c r="AA81" s="39">
        <f t="shared" si="12"/>
        <v>0</v>
      </c>
      <c r="AB81" s="389"/>
      <c r="AD81" s="241" t="s">
        <v>282</v>
      </c>
      <c r="CG81" s="46"/>
      <c r="CH81" s="46"/>
      <c r="CI81" s="46"/>
      <c r="CJ81" s="46"/>
      <c r="CK81" s="46"/>
      <c r="CL81" s="46"/>
      <c r="CM81" s="46"/>
    </row>
    <row r="82" spans="1:107" ht="21" customHeight="1" thickTop="1" thickBot="1" x14ac:dyDescent="0.25">
      <c r="A82" s="353"/>
      <c r="B82" s="40"/>
      <c r="C82" s="148"/>
      <c r="D82" s="629" t="s">
        <v>285</v>
      </c>
      <c r="E82" s="630"/>
      <c r="F82" s="630"/>
      <c r="G82" s="630"/>
      <c r="H82" s="630"/>
      <c r="I82" s="630"/>
      <c r="J82" s="630"/>
      <c r="K82" s="630"/>
      <c r="L82" s="630"/>
      <c r="M82" s="630"/>
      <c r="N82" s="630"/>
      <c r="O82" s="630"/>
      <c r="P82" s="630"/>
      <c r="Q82" s="630"/>
      <c r="R82" s="630"/>
      <c r="S82" s="630"/>
      <c r="T82" s="630"/>
      <c r="U82" s="630"/>
      <c r="V82" s="630"/>
      <c r="W82" s="630"/>
      <c r="X82" s="631"/>
      <c r="Y82" s="82">
        <f>SUM(Y73:Y81)</f>
        <v>0</v>
      </c>
      <c r="Z82" s="350">
        <f>SUM(Z73:Z81)</f>
        <v>65</v>
      </c>
      <c r="AD82" s="241"/>
      <c r="CG82" s="46"/>
      <c r="CH82" s="46"/>
      <c r="CI82" s="46"/>
      <c r="CJ82" s="46"/>
      <c r="CK82" s="46"/>
      <c r="CL82" s="46"/>
      <c r="CM82" s="46"/>
    </row>
    <row r="83" spans="1:107" ht="21" customHeight="1" thickBot="1" x14ac:dyDescent="0.25">
      <c r="A83" s="339"/>
      <c r="B83" s="90"/>
      <c r="C83" s="302"/>
      <c r="D83" s="619"/>
      <c r="E83" s="620"/>
      <c r="F83" s="694">
        <v>25</v>
      </c>
      <c r="G83" s="695"/>
      <c r="H83" s="695"/>
      <c r="I83" s="695"/>
      <c r="J83" s="695"/>
      <c r="K83" s="695"/>
      <c r="L83" s="695"/>
      <c r="M83" s="695"/>
      <c r="N83" s="695"/>
      <c r="O83" s="695"/>
      <c r="P83" s="695"/>
      <c r="Q83" s="695"/>
      <c r="R83" s="695"/>
      <c r="S83" s="695"/>
      <c r="T83" s="695"/>
      <c r="U83" s="695"/>
      <c r="V83" s="695"/>
      <c r="W83" s="695"/>
      <c r="X83" s="695"/>
      <c r="Y83" s="695"/>
      <c r="Z83" s="696"/>
      <c r="AD83" s="241"/>
      <c r="CG83" s="46"/>
      <c r="CH83" s="46"/>
      <c r="CI83" s="46"/>
      <c r="CJ83" s="46"/>
      <c r="CK83" s="46"/>
      <c r="CL83" s="46"/>
      <c r="CM83" s="46"/>
    </row>
    <row r="84" spans="1:107" ht="30" customHeight="1" thickBot="1" x14ac:dyDescent="0.25">
      <c r="A84" s="333" t="s">
        <v>303</v>
      </c>
      <c r="B84" s="293">
        <v>1710</v>
      </c>
      <c r="C84" s="157" t="s">
        <v>556</v>
      </c>
      <c r="D84" s="165"/>
      <c r="E84" s="164"/>
      <c r="F84" s="423"/>
      <c r="G84" s="168"/>
      <c r="H84" s="165"/>
      <c r="I84" s="164"/>
      <c r="J84" s="308"/>
      <c r="K84" s="168"/>
      <c r="L84" s="410"/>
      <c r="M84" s="164"/>
      <c r="N84" s="167"/>
      <c r="O84" s="168"/>
      <c r="P84" s="165"/>
      <c r="Q84" s="164"/>
      <c r="R84" s="167"/>
      <c r="S84" s="168"/>
      <c r="T84" s="423"/>
      <c r="U84" s="164"/>
      <c r="V84" s="167"/>
      <c r="W84" s="164"/>
      <c r="X84" s="266"/>
      <c r="Y84" s="318"/>
      <c r="Z84" s="346"/>
      <c r="AD84" s="241"/>
      <c r="CG84" s="46"/>
      <c r="CH84" s="46"/>
      <c r="CI84" s="46"/>
      <c r="CJ84" s="46"/>
      <c r="CK84" s="46"/>
      <c r="CL84" s="46"/>
      <c r="CM84" s="46"/>
    </row>
    <row r="85" spans="1:107" ht="45" customHeight="1" x14ac:dyDescent="0.2">
      <c r="A85" s="353"/>
      <c r="B85" s="207" t="s">
        <v>557</v>
      </c>
      <c r="C85" s="128" t="s">
        <v>558</v>
      </c>
      <c r="D85" s="632"/>
      <c r="E85" s="633"/>
      <c r="F85" s="632"/>
      <c r="G85" s="633"/>
      <c r="H85" s="632"/>
      <c r="I85" s="633"/>
      <c r="J85" s="632"/>
      <c r="K85" s="633"/>
      <c r="L85" s="632"/>
      <c r="M85" s="633"/>
      <c r="N85" s="632"/>
      <c r="O85" s="633"/>
      <c r="P85" s="632"/>
      <c r="Q85" s="633"/>
      <c r="R85" s="632"/>
      <c r="S85" s="633"/>
      <c r="T85" s="632"/>
      <c r="U85" s="633"/>
      <c r="V85" s="632"/>
      <c r="W85" s="633"/>
      <c r="X85" s="43"/>
      <c r="Y85" s="79">
        <f>IF(OR(D85="s",F85="s",H85="s",J85="s",L85="s",N85="s",P85="s",R85="s",T85="s",V85="s"), 0, IF(OR(D85="a",F85="a",H85="a",J85="a",L85="a",N85="a",P85="a",R85="a",T85="a",V85="a"),Z85,0))</f>
        <v>0</v>
      </c>
      <c r="Z85" s="358">
        <v>10</v>
      </c>
      <c r="AA85" s="39">
        <f>COUNTIF(D85:W85,"a")+COUNTIF(D85:W85,"s")</f>
        <v>0</v>
      </c>
      <c r="AB85" s="389"/>
      <c r="AD85" s="241"/>
      <c r="CG85" s="46"/>
      <c r="CH85" s="46"/>
      <c r="CI85" s="46"/>
      <c r="CJ85" s="46"/>
      <c r="CK85" s="46"/>
      <c r="CL85" s="46"/>
      <c r="CM85" s="46"/>
    </row>
    <row r="86" spans="1:107" ht="150" customHeight="1" x14ac:dyDescent="0.2">
      <c r="A86" s="687"/>
      <c r="B86" s="689" t="s">
        <v>559</v>
      </c>
      <c r="C86" s="129" t="s">
        <v>722</v>
      </c>
      <c r="D86" s="605"/>
      <c r="E86" s="606"/>
      <c r="F86" s="605"/>
      <c r="G86" s="606"/>
      <c r="H86" s="605"/>
      <c r="I86" s="606"/>
      <c r="J86" s="605"/>
      <c r="K86" s="606"/>
      <c r="L86" s="605"/>
      <c r="M86" s="606"/>
      <c r="N86" s="605"/>
      <c r="O86" s="606"/>
      <c r="P86" s="605"/>
      <c r="Q86" s="606"/>
      <c r="R86" s="605"/>
      <c r="S86" s="606"/>
      <c r="T86" s="605"/>
      <c r="U86" s="606"/>
      <c r="V86" s="605"/>
      <c r="W86" s="606"/>
      <c r="X86" s="43"/>
      <c r="Y86" s="30">
        <f>IF(OR(D86="s",F86="s",H86="s",J86="s",L86="s",N86="s",P86="s",R86="s",T86="s",V86="s"), 0, IF(OR(D86="a",F86="a",H86="a",J86="a",L86="a",N86="a",P86="a",R86="a",T86="a",V86="a"),Z86,0))</f>
        <v>0</v>
      </c>
      <c r="Z86" s="349">
        <v>10</v>
      </c>
      <c r="AA86" s="39">
        <f>COUNTIF(D86:W86,"a")+COUNTIF(D86:W86,"s")</f>
        <v>0</v>
      </c>
      <c r="AB86" s="389"/>
      <c r="AD86" s="241"/>
      <c r="CG86" s="46"/>
      <c r="CH86" s="46"/>
      <c r="CI86" s="46"/>
      <c r="CJ86" s="46"/>
      <c r="CK86" s="46"/>
      <c r="CL86" s="46"/>
      <c r="CM86" s="46"/>
    </row>
    <row r="87" spans="1:107" ht="27.95" customHeight="1" x14ac:dyDescent="0.2">
      <c r="A87" s="688"/>
      <c r="B87" s="690"/>
      <c r="C87" s="431" t="s">
        <v>723</v>
      </c>
      <c r="D87" s="691" t="s">
        <v>724</v>
      </c>
      <c r="E87" s="692"/>
      <c r="F87" s="692"/>
      <c r="G87" s="692"/>
      <c r="H87" s="692"/>
      <c r="I87" s="692"/>
      <c r="J87" s="692"/>
      <c r="K87" s="692"/>
      <c r="L87" s="692"/>
      <c r="M87" s="692"/>
      <c r="N87" s="692"/>
      <c r="O87" s="692"/>
      <c r="P87" s="692"/>
      <c r="Q87" s="692"/>
      <c r="R87" s="692"/>
      <c r="S87" s="692"/>
      <c r="T87" s="692"/>
      <c r="U87" s="692"/>
      <c r="V87" s="692"/>
      <c r="W87" s="692"/>
      <c r="X87" s="692"/>
      <c r="Y87" s="692"/>
      <c r="Z87" s="693"/>
      <c r="AA87" s="39">
        <f>COUNTIF(D87:W87,"a")+COUNTIF(D87:W87,"s")</f>
        <v>0</v>
      </c>
      <c r="AB87" s="389"/>
      <c r="AD87" s="241"/>
      <c r="CG87" s="46"/>
      <c r="CH87" s="46"/>
      <c r="CI87" s="46"/>
      <c r="CJ87" s="46"/>
      <c r="CK87" s="46"/>
      <c r="CL87" s="46"/>
      <c r="CM87" s="46"/>
    </row>
    <row r="88" spans="1:107" ht="45" customHeight="1" thickBot="1" x14ac:dyDescent="0.25">
      <c r="A88" s="353"/>
      <c r="B88" s="217" t="s">
        <v>560</v>
      </c>
      <c r="C88" s="129" t="s">
        <v>561</v>
      </c>
      <c r="D88" s="605"/>
      <c r="E88" s="606"/>
      <c r="F88" s="605"/>
      <c r="G88" s="606"/>
      <c r="H88" s="605"/>
      <c r="I88" s="606"/>
      <c r="J88" s="605"/>
      <c r="K88" s="606"/>
      <c r="L88" s="605"/>
      <c r="M88" s="606"/>
      <c r="N88" s="605"/>
      <c r="O88" s="606"/>
      <c r="P88" s="605"/>
      <c r="Q88" s="606"/>
      <c r="R88" s="605"/>
      <c r="S88" s="606"/>
      <c r="T88" s="605"/>
      <c r="U88" s="606"/>
      <c r="V88" s="605"/>
      <c r="W88" s="606"/>
      <c r="X88" s="43"/>
      <c r="Y88" s="74">
        <f>IF(OR(D88="s",F88="s",H88="s",J88="s",L88="s",N88="s",P88="s",R88="s",T88="s",V88="s"), 0, IF(OR(D88="a",F88="a",H88="a",J88="a",L88="a",N88="a",P88="a",R88="a",T88="a",V88="a"),Z88,0))</f>
        <v>0</v>
      </c>
      <c r="Z88" s="354">
        <v>5</v>
      </c>
      <c r="AA88" s="39">
        <f>COUNTIF(D88:W88,"a")+COUNTIF(D88:W88,"s")</f>
        <v>0</v>
      </c>
      <c r="AB88" s="389"/>
      <c r="AD88" s="241"/>
      <c r="CG88" s="46"/>
      <c r="CH88" s="46"/>
      <c r="CI88" s="46"/>
      <c r="CJ88" s="46"/>
      <c r="CK88" s="46"/>
      <c r="CL88" s="46"/>
      <c r="CM88" s="46"/>
    </row>
    <row r="89" spans="1:107" ht="21" customHeight="1" thickTop="1" thickBot="1" x14ac:dyDescent="0.25">
      <c r="A89" s="353" t="s">
        <v>130</v>
      </c>
      <c r="B89" s="40"/>
      <c r="C89" s="148"/>
      <c r="D89" s="629" t="s">
        <v>285</v>
      </c>
      <c r="E89" s="630"/>
      <c r="F89" s="630"/>
      <c r="G89" s="630"/>
      <c r="H89" s="630"/>
      <c r="I89" s="630"/>
      <c r="J89" s="630"/>
      <c r="K89" s="630"/>
      <c r="L89" s="630"/>
      <c r="M89" s="630"/>
      <c r="N89" s="630"/>
      <c r="O89" s="630"/>
      <c r="P89" s="630"/>
      <c r="Q89" s="630"/>
      <c r="R89" s="630"/>
      <c r="S89" s="630"/>
      <c r="T89" s="630"/>
      <c r="U89" s="630"/>
      <c r="V89" s="630"/>
      <c r="W89" s="630"/>
      <c r="X89" s="631"/>
      <c r="Y89" s="82">
        <f>SUM(Y85:Y88)</f>
        <v>0</v>
      </c>
      <c r="Z89" s="350">
        <f>SUM(Z85:Z88)</f>
        <v>25</v>
      </c>
      <c r="AD89" s="241"/>
      <c r="CG89" s="46"/>
      <c r="CH89" s="46"/>
      <c r="CI89" s="46"/>
      <c r="CJ89" s="46"/>
      <c r="CK89" s="46"/>
      <c r="CL89" s="46"/>
      <c r="CM89" s="46"/>
    </row>
    <row r="90" spans="1:107" ht="21" customHeight="1" thickBot="1" x14ac:dyDescent="0.25">
      <c r="A90" s="339" t="s">
        <v>130</v>
      </c>
      <c r="B90" s="90"/>
      <c r="C90" s="302"/>
      <c r="D90" s="619"/>
      <c r="E90" s="620"/>
      <c r="F90" s="729">
        <v>0</v>
      </c>
      <c r="G90" s="730"/>
      <c r="H90" s="730"/>
      <c r="I90" s="730"/>
      <c r="J90" s="730"/>
      <c r="K90" s="730"/>
      <c r="L90" s="730"/>
      <c r="M90" s="730"/>
      <c r="N90" s="730"/>
      <c r="O90" s="730"/>
      <c r="P90" s="730"/>
      <c r="Q90" s="730"/>
      <c r="R90" s="730"/>
      <c r="S90" s="730"/>
      <c r="T90" s="730"/>
      <c r="U90" s="730"/>
      <c r="V90" s="730"/>
      <c r="W90" s="730"/>
      <c r="X90" s="730"/>
      <c r="Y90" s="730"/>
      <c r="Z90" s="731"/>
      <c r="AD90" s="241"/>
      <c r="CG90" s="46"/>
      <c r="CH90" s="46"/>
      <c r="CI90" s="46"/>
      <c r="CJ90" s="46"/>
      <c r="CK90" s="46"/>
      <c r="CL90" s="46"/>
      <c r="CM90" s="46"/>
    </row>
    <row r="91" spans="1:107" ht="30" customHeight="1" thickBot="1" x14ac:dyDescent="0.25">
      <c r="A91" s="333"/>
      <c r="B91" s="212" t="s">
        <v>843</v>
      </c>
      <c r="C91" s="157" t="s">
        <v>844</v>
      </c>
      <c r="D91" s="165"/>
      <c r="E91" s="164"/>
      <c r="F91" s="167"/>
      <c r="G91" s="168"/>
      <c r="H91" s="423"/>
      <c r="I91" s="164"/>
      <c r="J91" s="176"/>
      <c r="K91" s="168"/>
      <c r="L91" s="165"/>
      <c r="M91" s="164"/>
      <c r="N91" s="167"/>
      <c r="O91" s="168"/>
      <c r="P91" s="165"/>
      <c r="Q91" s="164"/>
      <c r="R91" s="167"/>
      <c r="S91" s="168"/>
      <c r="T91" s="165"/>
      <c r="U91" s="164"/>
      <c r="V91" s="167"/>
      <c r="W91" s="164"/>
      <c r="X91" s="292"/>
      <c r="Y91" s="318"/>
      <c r="Z91" s="346"/>
      <c r="AD91" s="241"/>
      <c r="AE91" s="398"/>
      <c r="CG91" s="46"/>
      <c r="CH91" s="46"/>
      <c r="CI91" s="46"/>
      <c r="CJ91" s="46"/>
      <c r="CK91" s="46"/>
      <c r="CL91" s="46"/>
      <c r="CM91" s="46"/>
    </row>
    <row r="92" spans="1:107" ht="30" customHeight="1" x14ac:dyDescent="0.2">
      <c r="A92" s="353"/>
      <c r="B92" s="216"/>
      <c r="C92" s="525" t="s">
        <v>845</v>
      </c>
      <c r="D92" s="715"/>
      <c r="E92" s="716"/>
      <c r="F92" s="716"/>
      <c r="G92" s="716"/>
      <c r="H92" s="716"/>
      <c r="I92" s="716"/>
      <c r="J92" s="716"/>
      <c r="K92" s="716"/>
      <c r="L92" s="716"/>
      <c r="M92" s="716"/>
      <c r="N92" s="716"/>
      <c r="O92" s="716"/>
      <c r="P92" s="716"/>
      <c r="Q92" s="716"/>
      <c r="R92" s="716"/>
      <c r="S92" s="716"/>
      <c r="T92" s="716"/>
      <c r="U92" s="716"/>
      <c r="V92" s="716"/>
      <c r="W92" s="716"/>
      <c r="X92" s="716"/>
      <c r="Y92" s="716"/>
      <c r="Z92" s="717"/>
      <c r="AD92" s="241"/>
      <c r="CF92" s="2"/>
    </row>
    <row r="93" spans="1:107" ht="45" customHeight="1" x14ac:dyDescent="0.2">
      <c r="A93" s="353"/>
      <c r="B93" s="208" t="s">
        <v>846</v>
      </c>
      <c r="C93" s="137" t="s">
        <v>847</v>
      </c>
      <c r="D93" s="607"/>
      <c r="E93" s="608"/>
      <c r="F93" s="607"/>
      <c r="G93" s="608"/>
      <c r="H93" s="607"/>
      <c r="I93" s="608"/>
      <c r="J93" s="607"/>
      <c r="K93" s="608"/>
      <c r="L93" s="607"/>
      <c r="M93" s="608"/>
      <c r="N93" s="607"/>
      <c r="O93" s="608"/>
      <c r="P93" s="607"/>
      <c r="Q93" s="608"/>
      <c r="R93" s="607"/>
      <c r="S93" s="608"/>
      <c r="T93" s="607"/>
      <c r="U93" s="608"/>
      <c r="V93" s="607"/>
      <c r="W93" s="608"/>
      <c r="X93" s="43"/>
      <c r="Y93" s="79">
        <f>IF(OR(D93="s",F93="s",H93="s",J93="s",L93="s",N93="s",P93="s",R93="s",T93="s",V93="s"), 0, IF(OR(D93="a",F93="a",H93="a",J93="a",L93="a",N93="a",P93="a",R93="a",T93="a",V93="a"),Z93,0))</f>
        <v>0</v>
      </c>
      <c r="Z93" s="352">
        <v>10</v>
      </c>
      <c r="AA93" s="39">
        <f t="shared" ref="AA93:AA94" si="14">COUNTIF(D93:W93,"a")+COUNTIF(D93:W93,"s")</f>
        <v>0</v>
      </c>
      <c r="AB93" s="389"/>
      <c r="AD93" s="241" t="s">
        <v>282</v>
      </c>
      <c r="CG93" s="46"/>
      <c r="CH93" s="46"/>
      <c r="CI93" s="46"/>
      <c r="CJ93" s="46"/>
      <c r="CK93" s="46"/>
      <c r="CL93" s="46"/>
      <c r="CM93" s="46"/>
    </row>
    <row r="94" spans="1:107" ht="45" customHeight="1" x14ac:dyDescent="0.2">
      <c r="A94" s="353"/>
      <c r="B94" s="210" t="s">
        <v>848</v>
      </c>
      <c r="C94" s="136" t="s">
        <v>849</v>
      </c>
      <c r="D94" s="605"/>
      <c r="E94" s="606"/>
      <c r="F94" s="605"/>
      <c r="G94" s="606"/>
      <c r="H94" s="605"/>
      <c r="I94" s="606"/>
      <c r="J94" s="605"/>
      <c r="K94" s="606"/>
      <c r="L94" s="605"/>
      <c r="M94" s="606"/>
      <c r="N94" s="605"/>
      <c r="O94" s="606"/>
      <c r="P94" s="605"/>
      <c r="Q94" s="606"/>
      <c r="R94" s="605"/>
      <c r="S94" s="606"/>
      <c r="T94" s="605"/>
      <c r="U94" s="606"/>
      <c r="V94" s="605"/>
      <c r="W94" s="606"/>
      <c r="X94" s="43"/>
      <c r="Y94" s="83">
        <f t="shared" ref="Y94" si="15">IF(OR(D94="s",F94="s",H94="s",J94="s",L94="s",N94="s",P94="s",R94="s",T94="s",V94="s"), 0, IF(OR(D94="a",F94="a",H94="a",J94="a",L94="a",N94="a",P94="a",R94="a",T94="a",V94="a"),Z94,0))</f>
        <v>0</v>
      </c>
      <c r="Z94" s="349">
        <v>5</v>
      </c>
      <c r="AA94" s="39">
        <f t="shared" si="14"/>
        <v>0</v>
      </c>
      <c r="AB94" s="389"/>
      <c r="AD94" s="241" t="s">
        <v>282</v>
      </c>
      <c r="AE94" s="398"/>
      <c r="CG94" s="46"/>
      <c r="CH94" s="46"/>
      <c r="CI94" s="46"/>
      <c r="CJ94" s="46"/>
      <c r="CK94" s="46"/>
      <c r="CL94" s="46"/>
      <c r="CM94" s="46"/>
    </row>
    <row r="95" spans="1:107" ht="45" customHeight="1" x14ac:dyDescent="0.2">
      <c r="A95" s="353"/>
      <c r="B95" s="210" t="s">
        <v>850</v>
      </c>
      <c r="C95" s="136" t="s">
        <v>851</v>
      </c>
      <c r="D95" s="605"/>
      <c r="E95" s="606"/>
      <c r="F95" s="605"/>
      <c r="G95" s="606"/>
      <c r="H95" s="605"/>
      <c r="I95" s="606"/>
      <c r="J95" s="605"/>
      <c r="K95" s="606"/>
      <c r="L95" s="605"/>
      <c r="M95" s="606"/>
      <c r="N95" s="605"/>
      <c r="O95" s="606"/>
      <c r="P95" s="605"/>
      <c r="Q95" s="606"/>
      <c r="R95" s="605"/>
      <c r="S95" s="606"/>
      <c r="T95" s="605"/>
      <c r="U95" s="606"/>
      <c r="V95" s="605"/>
      <c r="W95" s="606"/>
      <c r="X95" s="43"/>
      <c r="Y95" s="83">
        <f>IF(OR(D95="s",F95="s",H95="s",J95="s",L95="s",N95="s",P95="s",R95="s",T95="s",V95="s"), 0, IF(OR(D95="a",F95="a",H95="a",J95="a",L95="a",N95="a",P95="a",R95="a",T95="a",V95="a"),Z95,0))</f>
        <v>0</v>
      </c>
      <c r="Z95" s="349">
        <v>5</v>
      </c>
      <c r="AA95" s="193">
        <f>COUNTIF(D95:W95,"a")+COUNTIF(D95:W95,"s")</f>
        <v>0</v>
      </c>
      <c r="AB95" s="389"/>
      <c r="AD95" s="241"/>
      <c r="CG95" s="46"/>
      <c r="CH95" s="46"/>
      <c r="CI95" s="46"/>
      <c r="CJ95" s="46"/>
      <c r="CK95" s="46"/>
      <c r="CL95" s="46"/>
      <c r="CM95" s="46"/>
      <c r="CN95" s="46"/>
      <c r="CO95" s="46"/>
      <c r="CP95" s="46"/>
      <c r="CQ95" s="46"/>
      <c r="CR95" s="46"/>
      <c r="CS95" s="46"/>
      <c r="CT95" s="46"/>
      <c r="CU95" s="46"/>
      <c r="CV95" s="46"/>
      <c r="CW95" s="46"/>
      <c r="CX95" s="46"/>
      <c r="CY95" s="46"/>
      <c r="CZ95" s="46"/>
      <c r="DA95" s="46"/>
      <c r="DB95" s="46"/>
      <c r="DC95" s="46"/>
    </row>
    <row r="96" spans="1:107" ht="45" customHeight="1" x14ac:dyDescent="0.2">
      <c r="A96" s="353"/>
      <c r="B96" s="210" t="s">
        <v>852</v>
      </c>
      <c r="C96" s="136" t="s">
        <v>853</v>
      </c>
      <c r="D96" s="605"/>
      <c r="E96" s="606"/>
      <c r="F96" s="605"/>
      <c r="G96" s="606"/>
      <c r="H96" s="605"/>
      <c r="I96" s="606"/>
      <c r="J96" s="605"/>
      <c r="K96" s="606"/>
      <c r="L96" s="605"/>
      <c r="M96" s="606"/>
      <c r="N96" s="605"/>
      <c r="O96" s="606"/>
      <c r="P96" s="605"/>
      <c r="Q96" s="606"/>
      <c r="R96" s="605"/>
      <c r="S96" s="606"/>
      <c r="T96" s="605"/>
      <c r="U96" s="606"/>
      <c r="V96" s="605"/>
      <c r="W96" s="606"/>
      <c r="X96" s="43"/>
      <c r="Y96" s="83">
        <f>IF(OR(D96="s",F96="s",H96="s",J96="s",L96="s",N96="s",P96="s",R96="s",T96="s",V96="s"), 0, IF(OR(D96="a",F96="a",H96="a",J96="a",L96="a",N96="a",P96="a",R96="a",T96="a",V96="a"),Z96,0))</f>
        <v>0</v>
      </c>
      <c r="Z96" s="349">
        <v>5</v>
      </c>
      <c r="AA96" s="39">
        <f>COUNTIF(D96:W96,"a")+COUNTIF(D96:W96,"s")</f>
        <v>0</v>
      </c>
      <c r="AB96" s="389"/>
      <c r="AD96" s="241"/>
      <c r="AE96" s="398"/>
      <c r="CG96" s="46"/>
      <c r="CH96" s="46"/>
      <c r="CI96" s="46"/>
      <c r="CJ96" s="46"/>
      <c r="CK96" s="46"/>
      <c r="CL96" s="46"/>
      <c r="CM96" s="46"/>
    </row>
    <row r="97" spans="1:183" ht="45" customHeight="1" x14ac:dyDescent="0.2">
      <c r="A97" s="353"/>
      <c r="B97" s="213" t="s">
        <v>854</v>
      </c>
      <c r="C97" s="142" t="s">
        <v>855</v>
      </c>
      <c r="D97" s="653"/>
      <c r="E97" s="654"/>
      <c r="F97" s="653"/>
      <c r="G97" s="654"/>
      <c r="H97" s="653"/>
      <c r="I97" s="654"/>
      <c r="J97" s="653"/>
      <c r="K97" s="654"/>
      <c r="L97" s="653"/>
      <c r="M97" s="654"/>
      <c r="N97" s="653"/>
      <c r="O97" s="654"/>
      <c r="P97" s="653"/>
      <c r="Q97" s="654"/>
      <c r="R97" s="653"/>
      <c r="S97" s="654"/>
      <c r="T97" s="653"/>
      <c r="U97" s="654"/>
      <c r="V97" s="653"/>
      <c r="W97" s="654"/>
      <c r="X97" s="488"/>
      <c r="Y97" s="84">
        <f t="shared" ref="Y97:Y105" si="16">IF(OR(D97="s",F97="s",H97="s",J97="s",L97="s",N97="s",P97="s",R97="s",T97="s",V97="s"), 0, IF(OR(D97="a",F97="a",H97="a",J97="a",L97="a",N97="a",P97="a",R97="a",T97="a",V97="a"),Z97,0))</f>
        <v>0</v>
      </c>
      <c r="Z97" s="354">
        <v>5</v>
      </c>
      <c r="AA97" s="39">
        <f t="shared" ref="AA97:AA104" si="17">COUNTIF(D97:W97,"a")+COUNTIF(D97:W97,"s")</f>
        <v>0</v>
      </c>
      <c r="AB97" s="389"/>
      <c r="AD97" s="241"/>
      <c r="CG97" s="46"/>
      <c r="CH97" s="46"/>
      <c r="CI97" s="46"/>
      <c r="CJ97" s="46"/>
      <c r="CK97" s="46"/>
      <c r="CL97" s="46"/>
      <c r="CM97" s="46"/>
    </row>
    <row r="98" spans="1:183" ht="30" customHeight="1" x14ac:dyDescent="0.2">
      <c r="A98" s="353"/>
      <c r="B98" s="217"/>
      <c r="C98" s="489" t="s">
        <v>856</v>
      </c>
      <c r="D98" s="635"/>
      <c r="E98" s="635"/>
      <c r="F98" s="635"/>
      <c r="G98" s="635"/>
      <c r="H98" s="635"/>
      <c r="I98" s="635"/>
      <c r="J98" s="635"/>
      <c r="K98" s="635"/>
      <c r="L98" s="635"/>
      <c r="M98" s="635"/>
      <c r="N98" s="635"/>
      <c r="O98" s="635"/>
      <c r="P98" s="635"/>
      <c r="Q98" s="635"/>
      <c r="R98" s="635"/>
      <c r="S98" s="635"/>
      <c r="T98" s="635"/>
      <c r="U98" s="635"/>
      <c r="V98" s="635"/>
      <c r="W98" s="635"/>
      <c r="X98" s="635"/>
      <c r="Y98" s="635"/>
      <c r="Z98" s="636"/>
      <c r="CF98" s="2"/>
    </row>
    <row r="99" spans="1:183" ht="30" customHeight="1" x14ac:dyDescent="0.2">
      <c r="A99" s="353"/>
      <c r="B99" s="217"/>
      <c r="C99" s="489" t="s">
        <v>857</v>
      </c>
      <c r="D99" s="635"/>
      <c r="E99" s="635"/>
      <c r="F99" s="635"/>
      <c r="G99" s="635"/>
      <c r="H99" s="635"/>
      <c r="I99" s="635"/>
      <c r="J99" s="635"/>
      <c r="K99" s="635"/>
      <c r="L99" s="635"/>
      <c r="M99" s="635"/>
      <c r="N99" s="635"/>
      <c r="O99" s="635"/>
      <c r="P99" s="635"/>
      <c r="Q99" s="635"/>
      <c r="R99" s="635"/>
      <c r="S99" s="635"/>
      <c r="T99" s="635"/>
      <c r="U99" s="635"/>
      <c r="V99" s="635"/>
      <c r="W99" s="635"/>
      <c r="X99" s="635"/>
      <c r="Y99" s="635"/>
      <c r="Z99" s="636"/>
      <c r="CF99" s="2"/>
    </row>
    <row r="100" spans="1:183" ht="67.7" customHeight="1" x14ac:dyDescent="0.2">
      <c r="A100" s="353"/>
      <c r="B100" s="208" t="s">
        <v>858</v>
      </c>
      <c r="C100" s="137" t="s">
        <v>859</v>
      </c>
      <c r="D100" s="607"/>
      <c r="E100" s="608"/>
      <c r="F100" s="607"/>
      <c r="G100" s="608"/>
      <c r="H100" s="607"/>
      <c r="I100" s="608"/>
      <c r="J100" s="607"/>
      <c r="K100" s="608"/>
      <c r="L100" s="607"/>
      <c r="M100" s="608"/>
      <c r="N100" s="607"/>
      <c r="O100" s="608"/>
      <c r="P100" s="607"/>
      <c r="Q100" s="608"/>
      <c r="R100" s="607"/>
      <c r="S100" s="608"/>
      <c r="T100" s="607"/>
      <c r="U100" s="608"/>
      <c r="V100" s="607"/>
      <c r="W100" s="608"/>
      <c r="X100" s="43"/>
      <c r="Y100" s="490">
        <f t="shared" si="16"/>
        <v>0</v>
      </c>
      <c r="Z100" s="352">
        <v>10</v>
      </c>
      <c r="AA100" s="39">
        <f t="shared" si="17"/>
        <v>0</v>
      </c>
      <c r="AB100" s="389"/>
      <c r="AD100" s="241"/>
      <c r="CG100" s="46"/>
      <c r="CH100" s="46"/>
      <c r="CI100" s="46"/>
      <c r="CJ100" s="46"/>
      <c r="CK100" s="46"/>
      <c r="CL100" s="46"/>
      <c r="CM100" s="46"/>
    </row>
    <row r="101" spans="1:183" ht="45" customHeight="1" x14ac:dyDescent="0.2">
      <c r="A101" s="353"/>
      <c r="B101" s="210" t="s">
        <v>860</v>
      </c>
      <c r="C101" s="142" t="s">
        <v>861</v>
      </c>
      <c r="D101" s="605"/>
      <c r="E101" s="606"/>
      <c r="F101" s="605"/>
      <c r="G101" s="606"/>
      <c r="H101" s="605"/>
      <c r="I101" s="606"/>
      <c r="J101" s="605"/>
      <c r="K101" s="606"/>
      <c r="L101" s="605"/>
      <c r="M101" s="606"/>
      <c r="N101" s="605"/>
      <c r="O101" s="606"/>
      <c r="P101" s="605"/>
      <c r="Q101" s="606"/>
      <c r="R101" s="605"/>
      <c r="S101" s="606"/>
      <c r="T101" s="605"/>
      <c r="U101" s="606"/>
      <c r="V101" s="605"/>
      <c r="W101" s="606"/>
      <c r="X101" s="43"/>
      <c r="Y101" s="84">
        <f t="shared" si="16"/>
        <v>0</v>
      </c>
      <c r="Z101" s="354">
        <v>5</v>
      </c>
      <c r="AA101" s="39">
        <f t="shared" si="17"/>
        <v>0</v>
      </c>
      <c r="AB101" s="389"/>
      <c r="AD101" s="241"/>
      <c r="CG101" s="46"/>
      <c r="CH101" s="46"/>
      <c r="CI101" s="46"/>
      <c r="CJ101" s="46"/>
      <c r="CK101" s="46"/>
      <c r="CL101" s="46"/>
      <c r="CM101" s="46"/>
    </row>
    <row r="102" spans="1:183" ht="67.7" customHeight="1" x14ac:dyDescent="0.2">
      <c r="A102" s="353"/>
      <c r="B102" s="213" t="s">
        <v>862</v>
      </c>
      <c r="C102" s="142" t="s">
        <v>863</v>
      </c>
      <c r="D102" s="653"/>
      <c r="E102" s="654"/>
      <c r="F102" s="653"/>
      <c r="G102" s="654"/>
      <c r="H102" s="653"/>
      <c r="I102" s="654"/>
      <c r="J102" s="653"/>
      <c r="K102" s="654"/>
      <c r="L102" s="653"/>
      <c r="M102" s="654"/>
      <c r="N102" s="653"/>
      <c r="O102" s="654"/>
      <c r="P102" s="653"/>
      <c r="Q102" s="654"/>
      <c r="R102" s="653"/>
      <c r="S102" s="654"/>
      <c r="T102" s="653"/>
      <c r="U102" s="654"/>
      <c r="V102" s="653"/>
      <c r="W102" s="654"/>
      <c r="X102" s="488"/>
      <c r="Y102" s="84">
        <f t="shared" si="16"/>
        <v>0</v>
      </c>
      <c r="Z102" s="354">
        <v>5</v>
      </c>
      <c r="AA102" s="39">
        <f t="shared" si="17"/>
        <v>0</v>
      </c>
      <c r="AB102" s="389"/>
      <c r="AD102" s="241"/>
      <c r="CG102" s="46"/>
      <c r="CH102" s="46"/>
      <c r="CI102" s="46"/>
      <c r="CJ102" s="46"/>
      <c r="CK102" s="46"/>
      <c r="CL102" s="46"/>
      <c r="CM102" s="46"/>
    </row>
    <row r="103" spans="1:183" ht="30" customHeight="1" x14ac:dyDescent="0.2">
      <c r="A103" s="353"/>
      <c r="B103" s="217"/>
      <c r="C103" s="489" t="s">
        <v>864</v>
      </c>
      <c r="D103" s="634"/>
      <c r="E103" s="635"/>
      <c r="F103" s="635"/>
      <c r="G103" s="635"/>
      <c r="H103" s="635"/>
      <c r="I103" s="635"/>
      <c r="J103" s="635"/>
      <c r="K103" s="635"/>
      <c r="L103" s="635"/>
      <c r="M103" s="635"/>
      <c r="N103" s="635"/>
      <c r="O103" s="635"/>
      <c r="P103" s="635"/>
      <c r="Q103" s="635"/>
      <c r="R103" s="635"/>
      <c r="S103" s="635"/>
      <c r="T103" s="635"/>
      <c r="U103" s="635"/>
      <c r="V103" s="635"/>
      <c r="W103" s="635"/>
      <c r="X103" s="635"/>
      <c r="Y103" s="635"/>
      <c r="Z103" s="636"/>
      <c r="CF103" s="2"/>
    </row>
    <row r="104" spans="1:183" ht="45" customHeight="1" x14ac:dyDescent="0.2">
      <c r="A104" s="353"/>
      <c r="B104" s="208" t="s">
        <v>865</v>
      </c>
      <c r="C104" s="137" t="s">
        <v>866</v>
      </c>
      <c r="D104" s="607"/>
      <c r="E104" s="608"/>
      <c r="F104" s="607"/>
      <c r="G104" s="608"/>
      <c r="H104" s="607"/>
      <c r="I104" s="608"/>
      <c r="J104" s="607"/>
      <c r="K104" s="608"/>
      <c r="L104" s="607"/>
      <c r="M104" s="608"/>
      <c r="N104" s="607"/>
      <c r="O104" s="608"/>
      <c r="P104" s="607"/>
      <c r="Q104" s="608"/>
      <c r="R104" s="607"/>
      <c r="S104" s="608"/>
      <c r="T104" s="607"/>
      <c r="U104" s="608"/>
      <c r="V104" s="607"/>
      <c r="W104" s="608"/>
      <c r="X104" s="43"/>
      <c r="Y104" s="490">
        <f t="shared" si="16"/>
        <v>0</v>
      </c>
      <c r="Z104" s="352">
        <v>10</v>
      </c>
      <c r="AA104" s="39">
        <f t="shared" si="17"/>
        <v>0</v>
      </c>
      <c r="AB104" s="389"/>
      <c r="AD104" s="241"/>
      <c r="CG104" s="46"/>
      <c r="CH104" s="46"/>
      <c r="CI104" s="46"/>
      <c r="CJ104" s="46"/>
      <c r="CK104" s="46"/>
      <c r="CL104" s="46"/>
      <c r="CM104" s="46"/>
    </row>
    <row r="105" spans="1:183" ht="106.5" customHeight="1" x14ac:dyDescent="0.2">
      <c r="A105" s="353"/>
      <c r="B105" s="213" t="s">
        <v>867</v>
      </c>
      <c r="C105" s="142" t="s">
        <v>868</v>
      </c>
      <c r="D105" s="653"/>
      <c r="E105" s="654"/>
      <c r="F105" s="653"/>
      <c r="G105" s="654"/>
      <c r="H105" s="653"/>
      <c r="I105" s="654"/>
      <c r="J105" s="653"/>
      <c r="K105" s="654"/>
      <c r="L105" s="653"/>
      <c r="M105" s="654"/>
      <c r="N105" s="653"/>
      <c r="O105" s="654"/>
      <c r="P105" s="653"/>
      <c r="Q105" s="654"/>
      <c r="R105" s="653"/>
      <c r="S105" s="654"/>
      <c r="T105" s="653"/>
      <c r="U105" s="654"/>
      <c r="V105" s="653"/>
      <c r="W105" s="654"/>
      <c r="X105" s="416"/>
      <c r="Y105" s="84">
        <f t="shared" si="16"/>
        <v>0</v>
      </c>
      <c r="Z105" s="354">
        <v>5</v>
      </c>
      <c r="AA105" s="39">
        <f>COUNTIF(D105:W105,"a")+COUNTIF(D105:W105,"s")</f>
        <v>0</v>
      </c>
      <c r="AB105" s="389"/>
      <c r="AD105" s="241"/>
      <c r="CG105" s="46"/>
      <c r="CH105" s="46"/>
      <c r="CI105" s="46"/>
      <c r="CJ105" s="46"/>
      <c r="CK105" s="46"/>
      <c r="CL105" s="46"/>
      <c r="CM105" s="46"/>
    </row>
    <row r="106" spans="1:183" ht="30" customHeight="1" x14ac:dyDescent="0.2">
      <c r="A106" s="353"/>
      <c r="B106" s="217"/>
      <c r="C106" s="489" t="s">
        <v>869</v>
      </c>
      <c r="D106" s="634"/>
      <c r="E106" s="635"/>
      <c r="F106" s="635"/>
      <c r="G106" s="635"/>
      <c r="H106" s="635"/>
      <c r="I106" s="635"/>
      <c r="J106" s="635"/>
      <c r="K106" s="635"/>
      <c r="L106" s="635"/>
      <c r="M106" s="635"/>
      <c r="N106" s="635"/>
      <c r="O106" s="635"/>
      <c r="P106" s="635"/>
      <c r="Q106" s="635"/>
      <c r="R106" s="635"/>
      <c r="S106" s="635"/>
      <c r="T106" s="635"/>
      <c r="U106" s="635"/>
      <c r="V106" s="635"/>
      <c r="W106" s="635"/>
      <c r="X106" s="635"/>
      <c r="Y106" s="635"/>
      <c r="Z106" s="636"/>
      <c r="CF106" s="2"/>
    </row>
    <row r="107" spans="1:183" ht="67.7" customHeight="1" thickBot="1" x14ac:dyDescent="0.2">
      <c r="A107" s="353"/>
      <c r="B107" s="208" t="s">
        <v>870</v>
      </c>
      <c r="C107" s="491" t="s">
        <v>871</v>
      </c>
      <c r="D107" s="570"/>
      <c r="E107" s="587"/>
      <c r="F107" s="570"/>
      <c r="G107" s="587"/>
      <c r="H107" s="570"/>
      <c r="I107" s="587"/>
      <c r="J107" s="570"/>
      <c r="K107" s="587"/>
      <c r="L107" s="570"/>
      <c r="M107" s="587"/>
      <c r="N107" s="570"/>
      <c r="O107" s="587"/>
      <c r="P107" s="570"/>
      <c r="Q107" s="587"/>
      <c r="R107" s="570"/>
      <c r="S107" s="587"/>
      <c r="T107" s="570"/>
      <c r="U107" s="587"/>
      <c r="V107" s="570"/>
      <c r="W107" s="587"/>
      <c r="X107" s="492"/>
      <c r="Y107" s="79">
        <f>IF(OR(D107="s",F107="s",H107="s",J107="s",L107="s",N107="s",P107="s",R107="s",T107="s",V107="s"), 0, IF(OR(D107="a",F107="a",H107="a",J107="a",L107="a",N107="a",P107="a",R107="a",T107="a",V107="a", X107="NA"),Z107,0))</f>
        <v>0</v>
      </c>
      <c r="Z107" s="357">
        <v>20</v>
      </c>
      <c r="AA107" s="39">
        <f>COUNTIF(D107:W107,"a")+COUNTIF(D107:W107,"s")</f>
        <v>0</v>
      </c>
      <c r="AB107" s="389"/>
      <c r="AD107" s="241"/>
      <c r="AE107" s="398"/>
      <c r="CG107" s="46"/>
      <c r="CH107" s="46"/>
      <c r="CI107" s="46"/>
      <c r="CJ107" s="46"/>
      <c r="CK107" s="46"/>
      <c r="CL107" s="46"/>
      <c r="CM107" s="46"/>
    </row>
    <row r="108" spans="1:183" ht="21" customHeight="1" thickTop="1" thickBot="1" x14ac:dyDescent="0.25">
      <c r="A108" s="353"/>
      <c r="B108" s="80"/>
      <c r="C108" s="136"/>
      <c r="D108" s="629" t="s">
        <v>285</v>
      </c>
      <c r="E108" s="630"/>
      <c r="F108" s="630"/>
      <c r="G108" s="630"/>
      <c r="H108" s="630"/>
      <c r="I108" s="630"/>
      <c r="J108" s="630"/>
      <c r="K108" s="630"/>
      <c r="L108" s="630"/>
      <c r="M108" s="630"/>
      <c r="N108" s="630"/>
      <c r="O108" s="630"/>
      <c r="P108" s="630"/>
      <c r="Q108" s="630"/>
      <c r="R108" s="630"/>
      <c r="S108" s="630"/>
      <c r="T108" s="630"/>
      <c r="U108" s="630"/>
      <c r="V108" s="630"/>
      <c r="W108" s="630"/>
      <c r="X108" s="631"/>
      <c r="Y108" s="82">
        <f>SUM(Y93:Y107)</f>
        <v>0</v>
      </c>
      <c r="Z108" s="355">
        <f>SUM(Z93:Z97, Z100:Z102, Z104:Z105, Z107)</f>
        <v>85</v>
      </c>
      <c r="AD108" s="241"/>
      <c r="CG108" s="46"/>
      <c r="CH108" s="46"/>
      <c r="CI108" s="46"/>
      <c r="CJ108" s="46"/>
      <c r="CK108" s="46"/>
      <c r="CL108" s="46"/>
      <c r="CM108" s="46"/>
    </row>
    <row r="109" spans="1:183" ht="21" customHeight="1" thickBot="1" x14ac:dyDescent="0.25">
      <c r="A109" s="339"/>
      <c r="B109" s="170"/>
      <c r="C109" s="300"/>
      <c r="D109" s="619"/>
      <c r="E109" s="677"/>
      <c r="F109" s="785">
        <v>15</v>
      </c>
      <c r="G109" s="786"/>
      <c r="H109" s="786"/>
      <c r="I109" s="786"/>
      <c r="J109" s="786"/>
      <c r="K109" s="786"/>
      <c r="L109" s="786"/>
      <c r="M109" s="786"/>
      <c r="N109" s="786"/>
      <c r="O109" s="786"/>
      <c r="P109" s="786"/>
      <c r="Q109" s="786"/>
      <c r="R109" s="786"/>
      <c r="S109" s="786"/>
      <c r="T109" s="786"/>
      <c r="U109" s="786"/>
      <c r="V109" s="786"/>
      <c r="W109" s="786"/>
      <c r="X109" s="786"/>
      <c r="Y109" s="786"/>
      <c r="Z109" s="787"/>
      <c r="AD109" s="241"/>
      <c r="CG109" s="46"/>
      <c r="CH109" s="46"/>
      <c r="CI109" s="46"/>
      <c r="CJ109" s="46"/>
      <c r="CK109" s="46"/>
      <c r="CL109" s="46"/>
      <c r="CM109" s="46"/>
    </row>
    <row r="110" spans="1:183" ht="33" customHeight="1" thickBot="1" x14ac:dyDescent="0.25">
      <c r="A110" s="369"/>
      <c r="B110" s="229">
        <v>2000</v>
      </c>
      <c r="C110" s="709" t="s">
        <v>27</v>
      </c>
      <c r="D110" s="710"/>
      <c r="E110" s="710"/>
      <c r="F110" s="710"/>
      <c r="G110" s="710"/>
      <c r="H110" s="710"/>
      <c r="I110" s="710"/>
      <c r="J110" s="710"/>
      <c r="K110" s="710"/>
      <c r="L110" s="710"/>
      <c r="M110" s="710"/>
      <c r="N110" s="710"/>
      <c r="O110" s="710"/>
      <c r="P110" s="710"/>
      <c r="Q110" s="710"/>
      <c r="R110" s="710"/>
      <c r="S110" s="710"/>
      <c r="T110" s="710"/>
      <c r="U110" s="710"/>
      <c r="V110" s="710"/>
      <c r="W110" s="710"/>
      <c r="X110" s="710"/>
      <c r="Y110" s="710"/>
      <c r="Z110" s="711"/>
      <c r="AD110" s="241"/>
      <c r="CG110" s="46"/>
      <c r="CH110" s="46"/>
      <c r="CI110" s="46"/>
      <c r="CJ110" s="46"/>
      <c r="CK110" s="46"/>
      <c r="CL110" s="46"/>
      <c r="CM110" s="46"/>
    </row>
    <row r="111" spans="1:183" s="91" customFormat="1" ht="30" customHeight="1" thickBot="1" x14ac:dyDescent="0.25">
      <c r="A111" s="333" t="s">
        <v>303</v>
      </c>
      <c r="B111" s="219">
        <v>2100</v>
      </c>
      <c r="C111" s="149" t="s">
        <v>338</v>
      </c>
      <c r="D111" s="7"/>
      <c r="E111" s="10"/>
      <c r="F111" s="7"/>
      <c r="G111" s="10"/>
      <c r="H111" s="7"/>
      <c r="I111" s="8"/>
      <c r="J111" s="11" t="s">
        <v>284</v>
      </c>
      <c r="K111" s="10"/>
      <c r="L111" s="7"/>
      <c r="M111" s="8"/>
      <c r="N111" s="19" t="s">
        <v>284</v>
      </c>
      <c r="O111" s="10"/>
      <c r="P111" s="7"/>
      <c r="Q111" s="8"/>
      <c r="R111" s="9"/>
      <c r="S111" s="10"/>
      <c r="T111" s="7"/>
      <c r="U111" s="8"/>
      <c r="V111" s="9"/>
      <c r="W111" s="8"/>
      <c r="X111" s="18"/>
      <c r="Y111" s="12"/>
      <c r="Z111" s="351"/>
      <c r="AA111" s="39"/>
      <c r="AB111" s="46"/>
      <c r="AC111" s="16"/>
      <c r="AD111" s="241"/>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46"/>
      <c r="CH111" s="46"/>
      <c r="CI111" s="46"/>
      <c r="CJ111" s="46"/>
      <c r="CK111" s="46"/>
      <c r="CL111" s="46"/>
      <c r="CM111" s="46"/>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row>
    <row r="112" spans="1:183" ht="27.95" customHeight="1" x14ac:dyDescent="0.2">
      <c r="A112" s="353"/>
      <c r="B112" s="217" t="s">
        <v>28</v>
      </c>
      <c r="C112" s="126" t="s">
        <v>562</v>
      </c>
      <c r="D112" s="605"/>
      <c r="E112" s="606"/>
      <c r="F112" s="605"/>
      <c r="G112" s="606"/>
      <c r="H112" s="605"/>
      <c r="I112" s="606"/>
      <c r="J112" s="605"/>
      <c r="K112" s="606"/>
      <c r="L112" s="605"/>
      <c r="M112" s="606"/>
      <c r="N112" s="605"/>
      <c r="O112" s="606"/>
      <c r="P112" s="605"/>
      <c r="Q112" s="606"/>
      <c r="R112" s="605"/>
      <c r="S112" s="606"/>
      <c r="T112" s="605"/>
      <c r="U112" s="606"/>
      <c r="V112" s="605"/>
      <c r="W112" s="606"/>
      <c r="X112" s="77"/>
      <c r="Y112" s="83">
        <f t="shared" ref="Y112:Y121" si="18">IF(OR(D112="s",F112="s",H112="s",J112="s",L112="s",N112="s",P112="s",R112="s",T112="s",V112="s"), 0, IF(OR(D112="a",F112="a",H112="a",J112="a",L112="a",N112="a",P112="a",R112="a",T112="a",V112="a"),Z112,0))</f>
        <v>0</v>
      </c>
      <c r="Z112" s="349">
        <v>10</v>
      </c>
      <c r="AA112" s="193">
        <f>COUNTIF(D112:W112,"a")+COUNTIF(D112:W112,"s")+COUNTIF(X112:X112,"na")</f>
        <v>0</v>
      </c>
      <c r="AB112" s="389"/>
      <c r="AD112" s="241"/>
      <c r="CG112" s="46"/>
      <c r="CH112" s="46"/>
      <c r="CI112" s="46"/>
      <c r="CJ112" s="46"/>
      <c r="CK112" s="46"/>
      <c r="CL112" s="46"/>
      <c r="CM112" s="46"/>
    </row>
    <row r="113" spans="1:183" ht="45" customHeight="1" x14ac:dyDescent="0.2">
      <c r="A113" s="353"/>
      <c r="B113" s="217" t="s">
        <v>29</v>
      </c>
      <c r="C113" s="126" t="s">
        <v>563</v>
      </c>
      <c r="D113" s="605"/>
      <c r="E113" s="606"/>
      <c r="F113" s="605"/>
      <c r="G113" s="606"/>
      <c r="H113" s="605"/>
      <c r="I113" s="606"/>
      <c r="J113" s="605"/>
      <c r="K113" s="606"/>
      <c r="L113" s="605"/>
      <c r="M113" s="606"/>
      <c r="N113" s="605"/>
      <c r="O113" s="606"/>
      <c r="P113" s="605"/>
      <c r="Q113" s="606"/>
      <c r="R113" s="605"/>
      <c r="S113" s="606"/>
      <c r="T113" s="605"/>
      <c r="U113" s="606"/>
      <c r="V113" s="605"/>
      <c r="W113" s="606"/>
      <c r="X113" s="43"/>
      <c r="Y113" s="92">
        <f t="shared" si="18"/>
        <v>0</v>
      </c>
      <c r="Z113" s="349">
        <v>10</v>
      </c>
      <c r="AA113" s="39">
        <f t="shared" ref="AA113:AA121" si="19">COUNTIF(D113:W113,"a")+COUNTIF(D113:W113,"s")</f>
        <v>0</v>
      </c>
      <c r="AB113" s="389"/>
      <c r="AD113" s="241" t="s">
        <v>282</v>
      </c>
      <c r="CG113" s="46"/>
      <c r="CH113" s="46"/>
      <c r="CI113" s="46"/>
      <c r="CJ113" s="46"/>
      <c r="CK113" s="46"/>
      <c r="CL113" s="46"/>
      <c r="CM113" s="46"/>
    </row>
    <row r="114" spans="1:183" ht="45" customHeight="1" x14ac:dyDescent="0.2">
      <c r="A114" s="353"/>
      <c r="B114" s="217" t="s">
        <v>30</v>
      </c>
      <c r="C114" s="151" t="s">
        <v>564</v>
      </c>
      <c r="D114" s="605"/>
      <c r="E114" s="606"/>
      <c r="F114" s="605"/>
      <c r="G114" s="606"/>
      <c r="H114" s="605"/>
      <c r="I114" s="606"/>
      <c r="J114" s="605"/>
      <c r="K114" s="606"/>
      <c r="L114" s="605"/>
      <c r="M114" s="606"/>
      <c r="N114" s="605"/>
      <c r="O114" s="606"/>
      <c r="P114" s="605"/>
      <c r="Q114" s="606"/>
      <c r="R114" s="605"/>
      <c r="S114" s="606"/>
      <c r="T114" s="605"/>
      <c r="U114" s="606"/>
      <c r="V114" s="605"/>
      <c r="W114" s="606"/>
      <c r="X114" s="43"/>
      <c r="Y114" s="79">
        <f t="shared" si="18"/>
        <v>0</v>
      </c>
      <c r="Z114" s="357">
        <v>10</v>
      </c>
      <c r="AA114" s="39">
        <f t="shared" si="19"/>
        <v>0</v>
      </c>
      <c r="AB114" s="389"/>
      <c r="AD114" s="241"/>
      <c r="CG114" s="46"/>
      <c r="CH114" s="46"/>
      <c r="CI114" s="46"/>
      <c r="CJ114" s="46"/>
      <c r="CK114" s="46"/>
      <c r="CL114" s="46"/>
      <c r="CM114" s="46"/>
    </row>
    <row r="115" spans="1:183" ht="45" customHeight="1" x14ac:dyDescent="0.2">
      <c r="A115" s="353"/>
      <c r="B115" s="217" t="s">
        <v>31</v>
      </c>
      <c r="C115" s="126" t="s">
        <v>17</v>
      </c>
      <c r="D115" s="605"/>
      <c r="E115" s="606"/>
      <c r="F115" s="605"/>
      <c r="G115" s="606"/>
      <c r="H115" s="605"/>
      <c r="I115" s="606"/>
      <c r="J115" s="605"/>
      <c r="K115" s="606"/>
      <c r="L115" s="605"/>
      <c r="M115" s="606"/>
      <c r="N115" s="605"/>
      <c r="O115" s="606"/>
      <c r="P115" s="605"/>
      <c r="Q115" s="606"/>
      <c r="R115" s="605"/>
      <c r="S115" s="606"/>
      <c r="T115" s="605"/>
      <c r="U115" s="606"/>
      <c r="V115" s="605"/>
      <c r="W115" s="606"/>
      <c r="X115" s="43"/>
      <c r="Y115" s="84">
        <f t="shared" si="18"/>
        <v>0</v>
      </c>
      <c r="Z115" s="354">
        <v>10</v>
      </c>
      <c r="AA115" s="39">
        <f t="shared" si="19"/>
        <v>0</v>
      </c>
      <c r="AB115" s="389"/>
      <c r="AD115" s="241"/>
      <c r="CG115" s="46"/>
      <c r="CH115" s="46"/>
      <c r="CI115" s="46"/>
      <c r="CJ115" s="46"/>
      <c r="CK115" s="46"/>
      <c r="CL115" s="46"/>
      <c r="CM115" s="46"/>
    </row>
    <row r="116" spans="1:183" ht="27.95" customHeight="1" x14ac:dyDescent="0.2">
      <c r="A116" s="353"/>
      <c r="B116" s="217" t="s">
        <v>70</v>
      </c>
      <c r="C116" s="126" t="s">
        <v>565</v>
      </c>
      <c r="D116" s="605"/>
      <c r="E116" s="606"/>
      <c r="F116" s="605"/>
      <c r="G116" s="606"/>
      <c r="H116" s="605"/>
      <c r="I116" s="606"/>
      <c r="J116" s="605"/>
      <c r="K116" s="606"/>
      <c r="L116" s="605"/>
      <c r="M116" s="606"/>
      <c r="N116" s="605"/>
      <c r="O116" s="606"/>
      <c r="P116" s="605"/>
      <c r="Q116" s="606"/>
      <c r="R116" s="605"/>
      <c r="S116" s="606"/>
      <c r="T116" s="605"/>
      <c r="U116" s="606"/>
      <c r="V116" s="605"/>
      <c r="W116" s="606"/>
      <c r="X116" s="43"/>
      <c r="Y116" s="84">
        <f t="shared" si="18"/>
        <v>0</v>
      </c>
      <c r="Z116" s="354">
        <v>10</v>
      </c>
      <c r="AA116" s="39">
        <f t="shared" si="19"/>
        <v>0</v>
      </c>
      <c r="AB116" s="389"/>
      <c r="AD116" s="241"/>
      <c r="CG116" s="46"/>
      <c r="CH116" s="46"/>
      <c r="CI116" s="46"/>
      <c r="CJ116" s="46"/>
      <c r="CK116" s="46"/>
      <c r="CL116" s="46"/>
      <c r="CM116" s="46"/>
    </row>
    <row r="117" spans="1:183" ht="27.95" customHeight="1" x14ac:dyDescent="0.2">
      <c r="A117" s="353"/>
      <c r="B117" s="217" t="s">
        <v>71</v>
      </c>
      <c r="C117" s="126" t="s">
        <v>439</v>
      </c>
      <c r="D117" s="605"/>
      <c r="E117" s="606"/>
      <c r="F117" s="605"/>
      <c r="G117" s="606"/>
      <c r="H117" s="605"/>
      <c r="I117" s="606"/>
      <c r="J117" s="605"/>
      <c r="K117" s="606"/>
      <c r="L117" s="605"/>
      <c r="M117" s="606"/>
      <c r="N117" s="605"/>
      <c r="O117" s="606"/>
      <c r="P117" s="605"/>
      <c r="Q117" s="606"/>
      <c r="R117" s="605"/>
      <c r="S117" s="606"/>
      <c r="T117" s="605"/>
      <c r="U117" s="606"/>
      <c r="V117" s="605"/>
      <c r="W117" s="606"/>
      <c r="X117" s="43"/>
      <c r="Y117" s="83">
        <f t="shared" si="18"/>
        <v>0</v>
      </c>
      <c r="Z117" s="349">
        <v>10</v>
      </c>
      <c r="AA117" s="39">
        <f t="shared" si="19"/>
        <v>0</v>
      </c>
      <c r="AB117" s="389"/>
      <c r="AD117" s="241" t="s">
        <v>282</v>
      </c>
      <c r="CG117" s="46"/>
      <c r="CH117" s="46"/>
      <c r="CI117" s="46"/>
      <c r="CJ117" s="46"/>
      <c r="CK117" s="46"/>
      <c r="CL117" s="46"/>
      <c r="CM117" s="46"/>
    </row>
    <row r="118" spans="1:183" ht="45" customHeight="1" x14ac:dyDescent="0.2">
      <c r="A118" s="353"/>
      <c r="B118" s="217" t="s">
        <v>686</v>
      </c>
      <c r="C118" s="126" t="s">
        <v>1115</v>
      </c>
      <c r="D118" s="605"/>
      <c r="E118" s="606"/>
      <c r="F118" s="605"/>
      <c r="G118" s="606"/>
      <c r="H118" s="605"/>
      <c r="I118" s="606"/>
      <c r="J118" s="605"/>
      <c r="K118" s="606"/>
      <c r="L118" s="605"/>
      <c r="M118" s="606"/>
      <c r="N118" s="605"/>
      <c r="O118" s="606"/>
      <c r="P118" s="605"/>
      <c r="Q118" s="606"/>
      <c r="R118" s="605"/>
      <c r="S118" s="606"/>
      <c r="T118" s="605"/>
      <c r="U118" s="606"/>
      <c r="V118" s="605"/>
      <c r="W118" s="606"/>
      <c r="X118" s="43"/>
      <c r="Y118" s="30">
        <f t="shared" si="18"/>
        <v>0</v>
      </c>
      <c r="Z118" s="349">
        <v>10</v>
      </c>
      <c r="AA118" s="39">
        <f>IF((COUNTIF(D118:W118,"a")+COUNTIF(D118:W118,"s"))&gt;0,IF(OR((COUNTIF(D119:W119,"a")+COUNTIF(D119:W119,"s"))),0,COUNTIF(D118:W118,"a")+COUNTIF(D118:W118,"s")),COUNTIF(D118:W118,"a")+COUNTIF(D118:W118,"s"))</f>
        <v>0</v>
      </c>
      <c r="AB118" s="194"/>
      <c r="AD118" s="241"/>
      <c r="CG118" s="46"/>
      <c r="CH118" s="46"/>
      <c r="CI118" s="46"/>
      <c r="CJ118" s="46"/>
      <c r="CK118" s="46"/>
      <c r="CL118" s="46"/>
      <c r="CM118" s="46"/>
    </row>
    <row r="119" spans="1:183" ht="45" customHeight="1" x14ac:dyDescent="0.2">
      <c r="A119" s="353"/>
      <c r="B119" s="217" t="s">
        <v>687</v>
      </c>
      <c r="C119" s="419" t="s">
        <v>688</v>
      </c>
      <c r="D119" s="605"/>
      <c r="E119" s="606"/>
      <c r="F119" s="605"/>
      <c r="G119" s="606"/>
      <c r="H119" s="605"/>
      <c r="I119" s="606"/>
      <c r="J119" s="605"/>
      <c r="K119" s="606"/>
      <c r="L119" s="605"/>
      <c r="M119" s="606"/>
      <c r="N119" s="605"/>
      <c r="O119" s="606"/>
      <c r="P119" s="605"/>
      <c r="Q119" s="606"/>
      <c r="R119" s="605"/>
      <c r="S119" s="606"/>
      <c r="T119" s="605"/>
      <c r="U119" s="606"/>
      <c r="V119" s="605"/>
      <c r="W119" s="606"/>
      <c r="X119" s="43"/>
      <c r="Y119" s="75">
        <f t="shared" si="18"/>
        <v>0</v>
      </c>
      <c r="Z119" s="349">
        <v>5</v>
      </c>
      <c r="AA119" s="39">
        <f>IF((COUNTIF(D119:W119,"a")+COUNTIF(D119:W119,"s"))&gt;0,IF((COUNTIF(D118:W118,"a")+COUNTIF(D118:W118,"s"))&gt;0,0,COUNTIF(D119:W119,"a")+COUNTIF(D119:W119,"s")), COUNTIF(D119:W119,"a")+COUNTIF(D119:W119,"s"))</f>
        <v>0</v>
      </c>
      <c r="AB119" s="194"/>
      <c r="AD119" s="241"/>
      <c r="CG119" s="46"/>
      <c r="CH119" s="46"/>
      <c r="CI119" s="46"/>
      <c r="CJ119" s="46"/>
      <c r="CK119" s="46"/>
      <c r="CL119" s="46"/>
      <c r="CM119" s="46"/>
    </row>
    <row r="120" spans="1:183" ht="27.95" customHeight="1" x14ac:dyDescent="0.2">
      <c r="A120" s="353"/>
      <c r="B120" s="217" t="s">
        <v>566</v>
      </c>
      <c r="C120" s="126" t="s">
        <v>567</v>
      </c>
      <c r="D120" s="605"/>
      <c r="E120" s="606"/>
      <c r="F120" s="605"/>
      <c r="G120" s="606"/>
      <c r="H120" s="605"/>
      <c r="I120" s="606"/>
      <c r="J120" s="605"/>
      <c r="K120" s="606"/>
      <c r="L120" s="605"/>
      <c r="M120" s="606"/>
      <c r="N120" s="605"/>
      <c r="O120" s="606"/>
      <c r="P120" s="605"/>
      <c r="Q120" s="606"/>
      <c r="R120" s="605"/>
      <c r="S120" s="606"/>
      <c r="T120" s="605"/>
      <c r="U120" s="606"/>
      <c r="V120" s="605"/>
      <c r="W120" s="606"/>
      <c r="X120" s="43"/>
      <c r="Y120" s="83">
        <f>IF(OR(D120="s",F120="s",H120="s",J120="s",L120="s",N120="s",P120="s",R120="s",T120="s",V120="s"), 0, IF(OR(D120="a",F120="a",H120="a",J120="a",L120="a",N120="a",P120="a",R120="a",T120="a",V120="a"),Z120,0))</f>
        <v>0</v>
      </c>
      <c r="Z120" s="349">
        <v>10</v>
      </c>
      <c r="AA120" s="39">
        <f>COUNTIF(D120:W120,"a")+COUNTIF(D120:W120,"s")</f>
        <v>0</v>
      </c>
      <c r="AB120" s="389"/>
      <c r="AD120" s="241"/>
      <c r="CG120" s="46"/>
      <c r="CH120" s="46"/>
      <c r="CI120" s="46"/>
      <c r="CJ120" s="46"/>
      <c r="CK120" s="46"/>
      <c r="CL120" s="46"/>
      <c r="CM120" s="46"/>
    </row>
    <row r="121" spans="1:183" ht="27.95" customHeight="1" x14ac:dyDescent="0.2">
      <c r="A121" s="353"/>
      <c r="B121" s="217" t="s">
        <v>568</v>
      </c>
      <c r="C121" s="126" t="s">
        <v>569</v>
      </c>
      <c r="D121" s="605"/>
      <c r="E121" s="606"/>
      <c r="F121" s="605"/>
      <c r="G121" s="606"/>
      <c r="H121" s="605"/>
      <c r="I121" s="606"/>
      <c r="J121" s="605"/>
      <c r="K121" s="606"/>
      <c r="L121" s="605"/>
      <c r="M121" s="606"/>
      <c r="N121" s="605"/>
      <c r="O121" s="606"/>
      <c r="P121" s="605"/>
      <c r="Q121" s="606"/>
      <c r="R121" s="605"/>
      <c r="S121" s="606"/>
      <c r="T121" s="605"/>
      <c r="U121" s="606"/>
      <c r="V121" s="605"/>
      <c r="W121" s="606"/>
      <c r="X121" s="43"/>
      <c r="Y121" s="83">
        <f t="shared" si="18"/>
        <v>0</v>
      </c>
      <c r="Z121" s="349">
        <v>10</v>
      </c>
      <c r="AA121" s="39">
        <f t="shared" si="19"/>
        <v>0</v>
      </c>
      <c r="AB121" s="389"/>
      <c r="AD121" s="241"/>
      <c r="CG121" s="46"/>
      <c r="CH121" s="46"/>
      <c r="CI121" s="46"/>
      <c r="CJ121" s="46"/>
      <c r="CK121" s="46"/>
      <c r="CL121" s="46"/>
      <c r="CM121" s="46"/>
    </row>
    <row r="122" spans="1:183" ht="45" customHeight="1" thickBot="1" x14ac:dyDescent="0.25">
      <c r="A122" s="353"/>
      <c r="B122" s="217" t="s">
        <v>570</v>
      </c>
      <c r="C122" s="126" t="s">
        <v>571</v>
      </c>
      <c r="D122" s="605"/>
      <c r="E122" s="606"/>
      <c r="F122" s="605"/>
      <c r="G122" s="606"/>
      <c r="H122" s="605"/>
      <c r="I122" s="606"/>
      <c r="J122" s="605"/>
      <c r="K122" s="606"/>
      <c r="L122" s="605"/>
      <c r="M122" s="606"/>
      <c r="N122" s="605"/>
      <c r="O122" s="606"/>
      <c r="P122" s="605"/>
      <c r="Q122" s="606"/>
      <c r="R122" s="605"/>
      <c r="S122" s="606"/>
      <c r="T122" s="605"/>
      <c r="U122" s="606"/>
      <c r="V122" s="605"/>
      <c r="W122" s="606"/>
      <c r="X122" s="43"/>
      <c r="Y122" s="83">
        <f>IF(OR(D122="s",F122="s",H122="s",J122="s",L122="s",N122="s",P122="s",R122="s",T122="s",V122="s"), 0, IF(OR(D122="a",F122="a",H122="a",J122="a",L122="a",N122="a",P122="a",R122="a",T122="a",V122="a"),Z122,0))</f>
        <v>0</v>
      </c>
      <c r="Z122" s="349">
        <v>20</v>
      </c>
      <c r="AA122" s="39">
        <f>COUNTIF(D122:W122,"a")+COUNTIF(D122:W122,"s")</f>
        <v>0</v>
      </c>
      <c r="AB122" s="389"/>
      <c r="AD122" s="241" t="s">
        <v>282</v>
      </c>
      <c r="CG122" s="46"/>
      <c r="CH122" s="46"/>
      <c r="CI122" s="46"/>
      <c r="CJ122" s="46"/>
      <c r="CK122" s="46"/>
      <c r="CL122" s="46"/>
      <c r="CM122" s="46"/>
    </row>
    <row r="123" spans="1:183" ht="21" customHeight="1" thickTop="1" thickBot="1" x14ac:dyDescent="0.25">
      <c r="A123" s="353" t="s">
        <v>130</v>
      </c>
      <c r="B123" s="40"/>
      <c r="C123" s="126"/>
      <c r="D123" s="629" t="s">
        <v>285</v>
      </c>
      <c r="E123" s="630"/>
      <c r="F123" s="630"/>
      <c r="G123" s="630"/>
      <c r="H123" s="630"/>
      <c r="I123" s="630"/>
      <c r="J123" s="630"/>
      <c r="K123" s="630"/>
      <c r="L123" s="630"/>
      <c r="M123" s="630"/>
      <c r="N123" s="630"/>
      <c r="O123" s="630"/>
      <c r="P123" s="630"/>
      <c r="Q123" s="630"/>
      <c r="R123" s="630"/>
      <c r="S123" s="630"/>
      <c r="T123" s="630"/>
      <c r="U123" s="630"/>
      <c r="V123" s="630"/>
      <c r="W123" s="630"/>
      <c r="X123" s="631"/>
      <c r="Y123" s="82">
        <f>SUM(Y112:Y122)</f>
        <v>0</v>
      </c>
      <c r="Z123" s="350">
        <f>SUM(Z112:Z118)+SUM(Z120:Z122)</f>
        <v>110</v>
      </c>
      <c r="AD123" s="241"/>
      <c r="CG123" s="46"/>
      <c r="CH123" s="46"/>
      <c r="CI123" s="46"/>
      <c r="CJ123" s="46"/>
      <c r="CK123" s="46"/>
      <c r="CL123" s="46"/>
      <c r="CM123" s="46"/>
    </row>
    <row r="124" spans="1:183" ht="21" customHeight="1" thickBot="1" x14ac:dyDescent="0.25">
      <c r="A124" s="339" t="s">
        <v>130</v>
      </c>
      <c r="B124" s="90"/>
      <c r="C124" s="152"/>
      <c r="D124" s="619"/>
      <c r="E124" s="620"/>
      <c r="F124" s="758">
        <v>40</v>
      </c>
      <c r="G124" s="627"/>
      <c r="H124" s="627"/>
      <c r="I124" s="627"/>
      <c r="J124" s="627"/>
      <c r="K124" s="627"/>
      <c r="L124" s="627"/>
      <c r="M124" s="627"/>
      <c r="N124" s="627"/>
      <c r="O124" s="627"/>
      <c r="P124" s="627"/>
      <c r="Q124" s="627"/>
      <c r="R124" s="627"/>
      <c r="S124" s="627"/>
      <c r="T124" s="627"/>
      <c r="U124" s="627"/>
      <c r="V124" s="627"/>
      <c r="W124" s="627"/>
      <c r="X124" s="627"/>
      <c r="Y124" s="627"/>
      <c r="Z124" s="628"/>
      <c r="AD124" s="241"/>
      <c r="CG124" s="46"/>
      <c r="CH124" s="46"/>
      <c r="CI124" s="46"/>
      <c r="CJ124" s="46"/>
      <c r="CK124" s="46"/>
      <c r="CL124" s="46"/>
      <c r="CM124" s="46"/>
    </row>
    <row r="125" spans="1:183" s="91" customFormat="1" ht="30" customHeight="1" thickBot="1" x14ac:dyDescent="0.25">
      <c r="A125" s="427"/>
      <c r="B125" s="293">
        <v>2111</v>
      </c>
      <c r="C125" s="428" t="s">
        <v>572</v>
      </c>
      <c r="D125" s="165"/>
      <c r="E125" s="168"/>
      <c r="F125" s="165"/>
      <c r="G125" s="168"/>
      <c r="H125" s="165"/>
      <c r="I125" s="164"/>
      <c r="J125" s="176"/>
      <c r="K125" s="168"/>
      <c r="L125" s="165"/>
      <c r="M125" s="164"/>
      <c r="N125" s="277"/>
      <c r="O125" s="168"/>
      <c r="P125" s="165"/>
      <c r="Q125" s="164"/>
      <c r="R125" s="167"/>
      <c r="S125" s="168"/>
      <c r="T125" s="165"/>
      <c r="U125" s="164"/>
      <c r="V125" s="167"/>
      <c r="W125" s="164"/>
      <c r="X125" s="268"/>
      <c r="Y125" s="318"/>
      <c r="Z125" s="346"/>
      <c r="AA125" s="39"/>
      <c r="AB125" s="46"/>
      <c r="AC125" s="16"/>
      <c r="AD125" s="241"/>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46"/>
      <c r="CH125" s="46"/>
      <c r="CI125" s="46"/>
      <c r="CJ125" s="46"/>
      <c r="CK125" s="46"/>
      <c r="CL125" s="46"/>
      <c r="CM125" s="46"/>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row>
    <row r="126" spans="1:183" ht="45" customHeight="1" thickBot="1" x14ac:dyDescent="0.25">
      <c r="A126" s="364"/>
      <c r="B126" s="219"/>
      <c r="C126" s="392" t="s">
        <v>671</v>
      </c>
      <c r="D126" s="734"/>
      <c r="E126" s="651"/>
      <c r="F126" s="651"/>
      <c r="G126" s="651"/>
      <c r="H126" s="651"/>
      <c r="I126" s="651"/>
      <c r="J126" s="651"/>
      <c r="K126" s="651"/>
      <c r="L126" s="651"/>
      <c r="M126" s="651"/>
      <c r="N126" s="651"/>
      <c r="O126" s="651"/>
      <c r="P126" s="651"/>
      <c r="Q126" s="651"/>
      <c r="R126" s="651"/>
      <c r="S126" s="651"/>
      <c r="T126" s="651"/>
      <c r="U126" s="651"/>
      <c r="V126" s="651"/>
      <c r="W126" s="651"/>
      <c r="X126" s="651"/>
      <c r="Y126" s="651"/>
      <c r="Z126" s="652"/>
      <c r="AD126" s="241"/>
      <c r="CG126" s="46"/>
      <c r="CH126" s="46"/>
      <c r="CI126" s="46"/>
      <c r="CJ126" s="46"/>
      <c r="CK126" s="46"/>
      <c r="CL126" s="46"/>
      <c r="CM126" s="46"/>
    </row>
    <row r="127" spans="1:183" ht="27.95" customHeight="1" x14ac:dyDescent="0.2">
      <c r="A127" s="391"/>
      <c r="B127" s="393" t="s">
        <v>573</v>
      </c>
      <c r="C127" s="394" t="s">
        <v>574</v>
      </c>
      <c r="D127" s="632"/>
      <c r="E127" s="633"/>
      <c r="F127" s="632"/>
      <c r="G127" s="633"/>
      <c r="H127" s="632"/>
      <c r="I127" s="633"/>
      <c r="J127" s="632"/>
      <c r="K127" s="633"/>
      <c r="L127" s="632"/>
      <c r="M127" s="633"/>
      <c r="N127" s="632"/>
      <c r="O127" s="633"/>
      <c r="P127" s="632"/>
      <c r="Q127" s="633"/>
      <c r="R127" s="632"/>
      <c r="S127" s="633"/>
      <c r="T127" s="632"/>
      <c r="U127" s="633"/>
      <c r="V127" s="632"/>
      <c r="W127" s="633"/>
      <c r="X127" s="77"/>
      <c r="Y127" s="79">
        <f>IF(OR(D127="s",F127="s",H127="s",J127="s",L127="s",N127="s",P127="s",R127="s",T127="s",V127="s"), 0, IF(OR(D127="a",F127="a",H127="a",J127="a",L127="a",N127="a",P127="a",R127="a",T127="a",V127="a"),Z127,0))</f>
        <v>0</v>
      </c>
      <c r="Z127" s="352">
        <f>IF(X127="na",0,10)</f>
        <v>10</v>
      </c>
      <c r="AA127" s="193">
        <f t="shared" ref="AA127:AA133" si="20">COUNTIF(D127:W127,"a")+COUNTIF(D127:W127,"s")+COUNTIF(X127:X127,"na")</f>
        <v>0</v>
      </c>
      <c r="AB127" s="389"/>
      <c r="AD127" s="241" t="s">
        <v>282</v>
      </c>
      <c r="CG127" s="46"/>
      <c r="CH127" s="46"/>
      <c r="CI127" s="46"/>
      <c r="CJ127" s="46"/>
      <c r="CK127" s="46"/>
      <c r="CL127" s="46"/>
      <c r="CM127" s="46"/>
    </row>
    <row r="128" spans="1:183" ht="45" customHeight="1" x14ac:dyDescent="0.2">
      <c r="A128" s="391"/>
      <c r="B128" s="395" t="s">
        <v>575</v>
      </c>
      <c r="C128" s="390" t="s">
        <v>576</v>
      </c>
      <c r="D128" s="605"/>
      <c r="E128" s="606"/>
      <c r="F128" s="605"/>
      <c r="G128" s="606"/>
      <c r="H128" s="605"/>
      <c r="I128" s="606"/>
      <c r="J128" s="605"/>
      <c r="K128" s="606"/>
      <c r="L128" s="605"/>
      <c r="M128" s="606"/>
      <c r="N128" s="605"/>
      <c r="O128" s="606"/>
      <c r="P128" s="605"/>
      <c r="Q128" s="606"/>
      <c r="R128" s="605"/>
      <c r="S128" s="606"/>
      <c r="T128" s="605"/>
      <c r="U128" s="606"/>
      <c r="V128" s="605"/>
      <c r="W128" s="606"/>
      <c r="X128" s="77"/>
      <c r="Y128" s="83">
        <f t="shared" ref="Y128:Y134" si="21">IF(OR(D128="s",F128="s",H128="s",J128="s",L128="s",N128="s",P128="s",R128="s",T128="s",V128="s"), 0, IF(OR(D128="a",F128="a",H128="a",J128="a",L128="a",N128="a",P128="a",R128="a",T128="a",V128="a"),Z128,0))</f>
        <v>0</v>
      </c>
      <c r="Z128" s="349">
        <f>IF(X128="na",0,5)</f>
        <v>5</v>
      </c>
      <c r="AA128" s="193">
        <f t="shared" si="20"/>
        <v>0</v>
      </c>
      <c r="AB128" s="389"/>
      <c r="AD128" s="241"/>
      <c r="CG128" s="46"/>
      <c r="CH128" s="46"/>
      <c r="CI128" s="46"/>
      <c r="CJ128" s="46"/>
      <c r="CK128" s="46"/>
      <c r="CL128" s="46"/>
      <c r="CM128" s="46"/>
    </row>
    <row r="129" spans="1:95" ht="67.7" customHeight="1" x14ac:dyDescent="0.2">
      <c r="A129" s="391"/>
      <c r="B129" s="395" t="s">
        <v>577</v>
      </c>
      <c r="C129" s="390" t="s">
        <v>578</v>
      </c>
      <c r="D129" s="605"/>
      <c r="E129" s="606"/>
      <c r="F129" s="605"/>
      <c r="G129" s="606"/>
      <c r="H129" s="605"/>
      <c r="I129" s="606"/>
      <c r="J129" s="605"/>
      <c r="K129" s="606"/>
      <c r="L129" s="605"/>
      <c r="M129" s="606"/>
      <c r="N129" s="605"/>
      <c r="O129" s="606"/>
      <c r="P129" s="605"/>
      <c r="Q129" s="606"/>
      <c r="R129" s="605"/>
      <c r="S129" s="606"/>
      <c r="T129" s="605"/>
      <c r="U129" s="606"/>
      <c r="V129" s="605"/>
      <c r="W129" s="606"/>
      <c r="X129" s="77"/>
      <c r="Y129" s="92">
        <f t="shared" si="21"/>
        <v>0</v>
      </c>
      <c r="Z129" s="349">
        <f>IF(X129="na",0,5)</f>
        <v>5</v>
      </c>
      <c r="AA129" s="193">
        <f t="shared" si="20"/>
        <v>0</v>
      </c>
      <c r="AB129" s="389"/>
      <c r="AD129" s="241"/>
      <c r="CG129" s="46"/>
      <c r="CH129" s="46"/>
      <c r="CI129" s="46"/>
      <c r="CJ129" s="46"/>
      <c r="CK129" s="46"/>
      <c r="CL129" s="46"/>
      <c r="CM129" s="46"/>
    </row>
    <row r="130" spans="1:95" ht="67.7" customHeight="1" x14ac:dyDescent="0.2">
      <c r="A130" s="391"/>
      <c r="B130" s="395" t="s">
        <v>579</v>
      </c>
      <c r="C130" s="396" t="s">
        <v>580</v>
      </c>
      <c r="D130" s="605"/>
      <c r="E130" s="606"/>
      <c r="F130" s="605"/>
      <c r="G130" s="606"/>
      <c r="H130" s="605"/>
      <c r="I130" s="606"/>
      <c r="J130" s="605"/>
      <c r="K130" s="606"/>
      <c r="L130" s="605"/>
      <c r="M130" s="606"/>
      <c r="N130" s="605"/>
      <c r="O130" s="606"/>
      <c r="P130" s="605"/>
      <c r="Q130" s="606"/>
      <c r="R130" s="605"/>
      <c r="S130" s="606"/>
      <c r="T130" s="605"/>
      <c r="U130" s="606"/>
      <c r="V130" s="605"/>
      <c r="W130" s="606"/>
      <c r="X130" s="77"/>
      <c r="Y130" s="79">
        <f t="shared" si="21"/>
        <v>0</v>
      </c>
      <c r="Z130" s="349">
        <f>IF(X130="na",0,15)</f>
        <v>15</v>
      </c>
      <c r="AA130" s="193">
        <f t="shared" si="20"/>
        <v>0</v>
      </c>
      <c r="AB130" s="389"/>
      <c r="AD130" s="241" t="s">
        <v>282</v>
      </c>
      <c r="CG130" s="46"/>
      <c r="CH130" s="46"/>
      <c r="CI130" s="46"/>
      <c r="CJ130" s="46"/>
      <c r="CK130" s="46"/>
      <c r="CL130" s="46"/>
      <c r="CM130" s="46"/>
    </row>
    <row r="131" spans="1:95" ht="45" customHeight="1" x14ac:dyDescent="0.2">
      <c r="A131" s="391"/>
      <c r="B131" s="395" t="s">
        <v>581</v>
      </c>
      <c r="C131" s="390" t="s">
        <v>582</v>
      </c>
      <c r="D131" s="605"/>
      <c r="E131" s="606"/>
      <c r="F131" s="605"/>
      <c r="G131" s="606"/>
      <c r="H131" s="605"/>
      <c r="I131" s="606"/>
      <c r="J131" s="605"/>
      <c r="K131" s="606"/>
      <c r="L131" s="605"/>
      <c r="M131" s="606"/>
      <c r="N131" s="605"/>
      <c r="O131" s="606"/>
      <c r="P131" s="605"/>
      <c r="Q131" s="606"/>
      <c r="R131" s="605"/>
      <c r="S131" s="606"/>
      <c r="T131" s="605"/>
      <c r="U131" s="606"/>
      <c r="V131" s="605"/>
      <c r="W131" s="606"/>
      <c r="X131" s="77"/>
      <c r="Y131" s="84">
        <f t="shared" si="21"/>
        <v>0</v>
      </c>
      <c r="Z131" s="349">
        <f>IF(X131="na",0,5)</f>
        <v>5</v>
      </c>
      <c r="AA131" s="193">
        <f t="shared" si="20"/>
        <v>0</v>
      </c>
      <c r="AB131" s="389"/>
      <c r="AD131" s="241" t="s">
        <v>282</v>
      </c>
      <c r="CG131" s="46"/>
      <c r="CH131" s="46"/>
      <c r="CI131" s="46"/>
      <c r="CJ131" s="46"/>
      <c r="CK131" s="46"/>
      <c r="CL131" s="46"/>
      <c r="CM131" s="46"/>
    </row>
    <row r="132" spans="1:95" ht="45" customHeight="1" x14ac:dyDescent="0.2">
      <c r="A132" s="391"/>
      <c r="B132" s="395" t="s">
        <v>583</v>
      </c>
      <c r="C132" s="396" t="s">
        <v>584</v>
      </c>
      <c r="D132" s="605"/>
      <c r="E132" s="606"/>
      <c r="F132" s="605"/>
      <c r="G132" s="606"/>
      <c r="H132" s="605"/>
      <c r="I132" s="606"/>
      <c r="J132" s="605"/>
      <c r="K132" s="606"/>
      <c r="L132" s="605"/>
      <c r="M132" s="606"/>
      <c r="N132" s="605"/>
      <c r="O132" s="606"/>
      <c r="P132" s="605"/>
      <c r="Q132" s="606"/>
      <c r="R132" s="605"/>
      <c r="S132" s="606"/>
      <c r="T132" s="605"/>
      <c r="U132" s="606"/>
      <c r="V132" s="605"/>
      <c r="W132" s="606"/>
      <c r="X132" s="77"/>
      <c r="Y132" s="83">
        <f t="shared" si="21"/>
        <v>0</v>
      </c>
      <c r="Z132" s="349">
        <f>IF(X132="na",0,5)</f>
        <v>5</v>
      </c>
      <c r="AA132" s="193">
        <f t="shared" si="20"/>
        <v>0</v>
      </c>
      <c r="AB132" s="389"/>
      <c r="AD132" s="241"/>
      <c r="CG132" s="46"/>
      <c r="CH132" s="46"/>
      <c r="CI132" s="46"/>
      <c r="CJ132" s="46"/>
      <c r="CK132" s="46"/>
      <c r="CL132" s="46"/>
      <c r="CM132" s="46"/>
    </row>
    <row r="133" spans="1:95" ht="45" customHeight="1" x14ac:dyDescent="0.2">
      <c r="A133" s="391"/>
      <c r="B133" s="395" t="s">
        <v>585</v>
      </c>
      <c r="C133" s="390" t="s">
        <v>586</v>
      </c>
      <c r="D133" s="605"/>
      <c r="E133" s="606"/>
      <c r="F133" s="605"/>
      <c r="G133" s="606"/>
      <c r="H133" s="605"/>
      <c r="I133" s="606"/>
      <c r="J133" s="605"/>
      <c r="K133" s="606"/>
      <c r="L133" s="605"/>
      <c r="M133" s="606"/>
      <c r="N133" s="605"/>
      <c r="O133" s="606"/>
      <c r="P133" s="605"/>
      <c r="Q133" s="606"/>
      <c r="R133" s="605"/>
      <c r="S133" s="606"/>
      <c r="T133" s="605"/>
      <c r="U133" s="606"/>
      <c r="V133" s="605"/>
      <c r="W133" s="606"/>
      <c r="X133" s="77"/>
      <c r="Y133" s="84">
        <f t="shared" si="21"/>
        <v>0</v>
      </c>
      <c r="Z133" s="349">
        <f>IF(X133="na",0,5)</f>
        <v>5</v>
      </c>
      <c r="AA133" s="193">
        <f t="shared" si="20"/>
        <v>0</v>
      </c>
      <c r="AB133" s="389"/>
      <c r="AD133" s="241" t="s">
        <v>282</v>
      </c>
      <c r="CG133" s="46"/>
      <c r="CH133" s="46"/>
      <c r="CI133" s="46"/>
      <c r="CJ133" s="46"/>
      <c r="CK133" s="46"/>
      <c r="CL133" s="46"/>
      <c r="CM133" s="46"/>
    </row>
    <row r="134" spans="1:95" ht="45" customHeight="1" thickBot="1" x14ac:dyDescent="0.25">
      <c r="A134" s="353"/>
      <c r="B134" s="217" t="s">
        <v>587</v>
      </c>
      <c r="C134" s="126" t="s">
        <v>588</v>
      </c>
      <c r="D134" s="605"/>
      <c r="E134" s="606"/>
      <c r="F134" s="605"/>
      <c r="G134" s="606"/>
      <c r="H134" s="605"/>
      <c r="I134" s="606"/>
      <c r="J134" s="605"/>
      <c r="K134" s="606"/>
      <c r="L134" s="605"/>
      <c r="M134" s="606"/>
      <c r="N134" s="605"/>
      <c r="O134" s="606"/>
      <c r="P134" s="605"/>
      <c r="Q134" s="606"/>
      <c r="R134" s="605"/>
      <c r="S134" s="606"/>
      <c r="T134" s="605"/>
      <c r="U134" s="606"/>
      <c r="V134" s="605"/>
      <c r="W134" s="606"/>
      <c r="X134" s="77"/>
      <c r="Y134" s="83">
        <f t="shared" si="21"/>
        <v>0</v>
      </c>
      <c r="Z134" s="349">
        <f>IF(X134="na",0,10)</f>
        <v>10</v>
      </c>
      <c r="AA134" s="193">
        <f>COUNTIF(D134:W134,"a")+COUNTIF(D134:W134,"s")+COUNTIF(X134:X134,"na")</f>
        <v>0</v>
      </c>
      <c r="AB134" s="389"/>
      <c r="AD134" s="241"/>
      <c r="CG134" s="46"/>
      <c r="CH134" s="46"/>
      <c r="CI134" s="46"/>
      <c r="CJ134" s="46"/>
      <c r="CK134" s="46"/>
      <c r="CL134" s="46"/>
      <c r="CM134" s="46"/>
    </row>
    <row r="135" spans="1:95" ht="21" customHeight="1" thickTop="1" thickBot="1" x14ac:dyDescent="0.25">
      <c r="A135" s="353"/>
      <c r="B135" s="40"/>
      <c r="C135" s="126"/>
      <c r="D135" s="629" t="s">
        <v>285</v>
      </c>
      <c r="E135" s="630"/>
      <c r="F135" s="630"/>
      <c r="G135" s="630"/>
      <c r="H135" s="630"/>
      <c r="I135" s="630"/>
      <c r="J135" s="630"/>
      <c r="K135" s="630"/>
      <c r="L135" s="630"/>
      <c r="M135" s="630"/>
      <c r="N135" s="630"/>
      <c r="O135" s="630"/>
      <c r="P135" s="630"/>
      <c r="Q135" s="630"/>
      <c r="R135" s="630"/>
      <c r="S135" s="630"/>
      <c r="T135" s="630"/>
      <c r="U135" s="630"/>
      <c r="V135" s="630"/>
      <c r="W135" s="630"/>
      <c r="X135" s="631"/>
      <c r="Y135" s="82">
        <f>SUM(Y127:Y134)</f>
        <v>0</v>
      </c>
      <c r="Z135" s="350">
        <f>SUM(Z127:Z134)</f>
        <v>60</v>
      </c>
      <c r="AD135" s="241"/>
      <c r="CG135" s="46"/>
      <c r="CH135" s="46"/>
      <c r="CI135" s="46"/>
      <c r="CJ135" s="46"/>
      <c r="CK135" s="46"/>
      <c r="CL135" s="46"/>
      <c r="CM135" s="46"/>
    </row>
    <row r="136" spans="1:95" ht="21" customHeight="1" thickBot="1" x14ac:dyDescent="0.25">
      <c r="A136" s="353"/>
      <c r="B136" s="90"/>
      <c r="C136" s="152"/>
      <c r="D136" s="619"/>
      <c r="E136" s="620"/>
      <c r="F136" s="782">
        <f>IF(X127="na",0,35)</f>
        <v>35</v>
      </c>
      <c r="G136" s="783"/>
      <c r="H136" s="783"/>
      <c r="I136" s="783"/>
      <c r="J136" s="783"/>
      <c r="K136" s="783"/>
      <c r="L136" s="783"/>
      <c r="M136" s="783"/>
      <c r="N136" s="783"/>
      <c r="O136" s="783"/>
      <c r="P136" s="783"/>
      <c r="Q136" s="783"/>
      <c r="R136" s="783"/>
      <c r="S136" s="783"/>
      <c r="T136" s="783"/>
      <c r="U136" s="783"/>
      <c r="V136" s="783"/>
      <c r="W136" s="783"/>
      <c r="X136" s="783"/>
      <c r="Y136" s="783"/>
      <c r="Z136" s="784"/>
      <c r="AD136" s="241"/>
      <c r="CG136" s="46"/>
      <c r="CH136" s="46"/>
      <c r="CI136" s="46"/>
      <c r="CJ136" s="46"/>
      <c r="CK136" s="46"/>
      <c r="CL136" s="46"/>
      <c r="CM136" s="46"/>
    </row>
    <row r="137" spans="1:95" ht="30" customHeight="1" thickBot="1" x14ac:dyDescent="0.25">
      <c r="A137" s="353" t="s">
        <v>303</v>
      </c>
      <c r="B137" s="294" t="s">
        <v>143</v>
      </c>
      <c r="C137" s="154" t="s">
        <v>1188</v>
      </c>
      <c r="D137" s="23"/>
      <c r="E137" s="22"/>
      <c r="F137" s="23" t="s">
        <v>284</v>
      </c>
      <c r="G137" s="22"/>
      <c r="H137" s="23"/>
      <c r="I137" s="22"/>
      <c r="J137" s="23" t="s">
        <v>284</v>
      </c>
      <c r="K137" s="22"/>
      <c r="L137" s="23"/>
      <c r="M137" s="22"/>
      <c r="N137" s="23" t="s">
        <v>284</v>
      </c>
      <c r="O137" s="22"/>
      <c r="P137" s="23"/>
      <c r="Q137" s="22"/>
      <c r="R137" s="23"/>
      <c r="S137" s="22"/>
      <c r="T137" s="23"/>
      <c r="U137" s="22"/>
      <c r="V137" s="23"/>
      <c r="W137" s="22"/>
      <c r="X137" s="18"/>
      <c r="Y137" s="18"/>
      <c r="Z137" s="351"/>
      <c r="AA137" s="193"/>
      <c r="AD137" s="241"/>
      <c r="CG137" s="46"/>
      <c r="CH137" s="46"/>
      <c r="CI137" s="46"/>
      <c r="CJ137" s="46"/>
      <c r="CK137" s="46"/>
      <c r="CL137" s="46"/>
      <c r="CM137" s="46"/>
      <c r="CN137" s="46"/>
      <c r="CO137" s="46"/>
      <c r="CP137" s="46"/>
      <c r="CQ137" s="46"/>
    </row>
    <row r="138" spans="1:95" s="530" customFormat="1" ht="67.5" customHeight="1" x14ac:dyDescent="0.2">
      <c r="A138" s="353" t="s">
        <v>226</v>
      </c>
      <c r="B138" s="233" t="s">
        <v>1189</v>
      </c>
      <c r="C138" s="155" t="s">
        <v>1190</v>
      </c>
      <c r="D138" s="607"/>
      <c r="E138" s="608"/>
      <c r="F138" s="607"/>
      <c r="G138" s="608"/>
      <c r="H138" s="607"/>
      <c r="I138" s="608"/>
      <c r="J138" s="607"/>
      <c r="K138" s="608"/>
      <c r="L138" s="607"/>
      <c r="M138" s="608"/>
      <c r="N138" s="607"/>
      <c r="O138" s="608"/>
      <c r="P138" s="607"/>
      <c r="Q138" s="608"/>
      <c r="R138" s="607"/>
      <c r="S138" s="608"/>
      <c r="T138" s="607"/>
      <c r="U138" s="608"/>
      <c r="V138" s="607"/>
      <c r="W138" s="608"/>
      <c r="X138" s="77"/>
      <c r="Y138" s="94">
        <f t="shared" ref="Y138:Y143" si="22">IF(OR(D138="s",F138="s",H138="s",J138="s",L138="s",N138="s",P138="s",R138="s",T138="s",V138="s"), 0, IF(OR(D138="a",F138="a",H138="a",J138="a",L138="a",N138="a",P138="a",R138="a",T138="a",V138="a"),Z138,0))</f>
        <v>0</v>
      </c>
      <c r="Z138" s="348">
        <f>IF(X138="na",0,10)</f>
        <v>10</v>
      </c>
      <c r="AA138" s="193">
        <f>COUNTIF(D138:W138,"a")+COUNTIF(D138:W138,"s")+COUNTIF(X138:X138,"na")</f>
        <v>0</v>
      </c>
      <c r="AB138" s="548"/>
      <c r="AD138" s="531" t="s">
        <v>282</v>
      </c>
    </row>
    <row r="139" spans="1:95" s="530" customFormat="1" ht="67.5" customHeight="1" x14ac:dyDescent="0.2">
      <c r="A139" s="353" t="s">
        <v>303</v>
      </c>
      <c r="B139" s="233" t="s">
        <v>330</v>
      </c>
      <c r="C139" s="155" t="s">
        <v>1191</v>
      </c>
      <c r="D139" s="605"/>
      <c r="E139" s="606"/>
      <c r="F139" s="605"/>
      <c r="G139" s="606"/>
      <c r="H139" s="605"/>
      <c r="I139" s="606"/>
      <c r="J139" s="605"/>
      <c r="K139" s="606"/>
      <c r="L139" s="605"/>
      <c r="M139" s="606"/>
      <c r="N139" s="605"/>
      <c r="O139" s="606"/>
      <c r="P139" s="605"/>
      <c r="Q139" s="606"/>
      <c r="R139" s="605"/>
      <c r="S139" s="606"/>
      <c r="T139" s="605"/>
      <c r="U139" s="606"/>
      <c r="V139" s="605"/>
      <c r="W139" s="606"/>
      <c r="X139" s="77"/>
      <c r="Y139" s="92">
        <f t="shared" si="22"/>
        <v>0</v>
      </c>
      <c r="Z139" s="348">
        <f>IF(X139="na",0,10)</f>
        <v>10</v>
      </c>
      <c r="AA139" s="193">
        <f>COUNTIF(D139:W139,"a")+COUNTIF(D139:W139,"s")+COUNTIF(X139,"na")</f>
        <v>0</v>
      </c>
      <c r="AB139" s="548"/>
      <c r="AD139" s="531" t="s">
        <v>282</v>
      </c>
    </row>
    <row r="140" spans="1:95" s="530" customFormat="1" ht="67.5" customHeight="1" x14ac:dyDescent="0.2">
      <c r="A140" s="353" t="s">
        <v>303</v>
      </c>
      <c r="B140" s="233" t="s">
        <v>433</v>
      </c>
      <c r="C140" s="155" t="s">
        <v>1192</v>
      </c>
      <c r="D140" s="605"/>
      <c r="E140" s="606"/>
      <c r="F140" s="605"/>
      <c r="G140" s="606"/>
      <c r="H140" s="605"/>
      <c r="I140" s="606"/>
      <c r="J140" s="605"/>
      <c r="K140" s="606"/>
      <c r="L140" s="605"/>
      <c r="M140" s="606"/>
      <c r="N140" s="605"/>
      <c r="O140" s="606"/>
      <c r="P140" s="605"/>
      <c r="Q140" s="606"/>
      <c r="R140" s="605"/>
      <c r="S140" s="606"/>
      <c r="T140" s="605"/>
      <c r="U140" s="606"/>
      <c r="V140" s="605"/>
      <c r="W140" s="606"/>
      <c r="X140" s="43"/>
      <c r="Y140" s="30">
        <f t="shared" si="22"/>
        <v>0</v>
      </c>
      <c r="Z140" s="349">
        <v>10</v>
      </c>
      <c r="AA140" s="39">
        <f>IF((COUNTIF(D140:W140,"a")+COUNTIF(D140:W140,"s"))&gt;0,IF(OR((COUNTIF(D141:W141,"a")+COUNTIF(D141:W141,"s"))),0,COUNTIF(D140:W140,"a")+COUNTIF(D140:W140,"s")),COUNTIF(D140:W140,"a")+COUNTIF(D140:W140,"s"))</f>
        <v>0</v>
      </c>
      <c r="AB140" s="549"/>
      <c r="AD140" s="531" t="s">
        <v>282</v>
      </c>
    </row>
    <row r="141" spans="1:95" s="530" customFormat="1" ht="45" customHeight="1" x14ac:dyDescent="0.2">
      <c r="A141" s="353" t="s">
        <v>226</v>
      </c>
      <c r="B141" s="233" t="s">
        <v>1193</v>
      </c>
      <c r="C141" s="419" t="s">
        <v>1194</v>
      </c>
      <c r="D141" s="605"/>
      <c r="E141" s="606"/>
      <c r="F141" s="605"/>
      <c r="G141" s="606"/>
      <c r="H141" s="605"/>
      <c r="I141" s="606"/>
      <c r="J141" s="605"/>
      <c r="K141" s="606"/>
      <c r="L141" s="605"/>
      <c r="M141" s="606"/>
      <c r="N141" s="605"/>
      <c r="O141" s="606"/>
      <c r="P141" s="605"/>
      <c r="Q141" s="606"/>
      <c r="R141" s="605"/>
      <c r="S141" s="606"/>
      <c r="T141" s="605"/>
      <c r="U141" s="606"/>
      <c r="V141" s="605"/>
      <c r="W141" s="606"/>
      <c r="X141" s="43"/>
      <c r="Y141" s="75">
        <f t="shared" si="22"/>
        <v>0</v>
      </c>
      <c r="Z141" s="349">
        <v>15</v>
      </c>
      <c r="AA141" s="39">
        <f>IF((COUNTIF(D141:W141,"a")+COUNTIF(D141:W141,"s"))&gt;0,IF((COUNTIF(D140:W140,"a")+COUNTIF(D140:W140,"s"))&gt;0,0,COUNTIF(D141:W141,"a")+COUNTIF(D141:W141,"s")), COUNTIF(D141:W141,"a")+COUNTIF(D141:W141,"s"))</f>
        <v>0</v>
      </c>
      <c r="AB141" s="549"/>
      <c r="AD141" s="531"/>
    </row>
    <row r="142" spans="1:95" s="530" customFormat="1" ht="67.5" customHeight="1" x14ac:dyDescent="0.2">
      <c r="A142" s="360" t="s">
        <v>1195</v>
      </c>
      <c r="B142" s="233" t="s">
        <v>1196</v>
      </c>
      <c r="C142" s="155" t="s">
        <v>1197</v>
      </c>
      <c r="D142" s="605"/>
      <c r="E142" s="606"/>
      <c r="F142" s="605"/>
      <c r="G142" s="606"/>
      <c r="H142" s="605"/>
      <c r="I142" s="606"/>
      <c r="J142" s="605"/>
      <c r="K142" s="606"/>
      <c r="L142" s="605"/>
      <c r="M142" s="606"/>
      <c r="N142" s="605"/>
      <c r="O142" s="606"/>
      <c r="P142" s="605"/>
      <c r="Q142" s="606"/>
      <c r="R142" s="605"/>
      <c r="S142" s="606"/>
      <c r="T142" s="605"/>
      <c r="U142" s="606"/>
      <c r="V142" s="605"/>
      <c r="W142" s="606"/>
      <c r="X142" s="43"/>
      <c r="Y142" s="92">
        <f t="shared" si="22"/>
        <v>0</v>
      </c>
      <c r="Z142" s="348">
        <f>IF(X142="na",0,10)</f>
        <v>10</v>
      </c>
      <c r="AA142" s="193">
        <f>COUNTIF(D142:W142,"a")+COUNTIF(D142:W142,"s")</f>
        <v>0</v>
      </c>
      <c r="AB142" s="548"/>
      <c r="AD142" s="531" t="s">
        <v>282</v>
      </c>
    </row>
    <row r="143" spans="1:95" s="530" customFormat="1" ht="45" customHeight="1" thickBot="1" x14ac:dyDescent="0.25">
      <c r="A143" s="360" t="s">
        <v>1195</v>
      </c>
      <c r="B143" s="233" t="s">
        <v>1198</v>
      </c>
      <c r="C143" s="155" t="s">
        <v>1199</v>
      </c>
      <c r="D143" s="605"/>
      <c r="E143" s="606"/>
      <c r="F143" s="605"/>
      <c r="G143" s="606"/>
      <c r="H143" s="605"/>
      <c r="I143" s="606"/>
      <c r="J143" s="605"/>
      <c r="K143" s="606"/>
      <c r="L143" s="605"/>
      <c r="M143" s="606"/>
      <c r="N143" s="605"/>
      <c r="O143" s="606"/>
      <c r="P143" s="605"/>
      <c r="Q143" s="606"/>
      <c r="R143" s="605"/>
      <c r="S143" s="606"/>
      <c r="T143" s="605"/>
      <c r="U143" s="606"/>
      <c r="V143" s="605"/>
      <c r="W143" s="606"/>
      <c r="X143" s="43"/>
      <c r="Y143" s="92">
        <f t="shared" si="22"/>
        <v>0</v>
      </c>
      <c r="Z143" s="348">
        <f>IF(X143="na",0,10)</f>
        <v>10</v>
      </c>
      <c r="AA143" s="193">
        <f>COUNTIF(D143:W143,"a")+COUNTIF(D143:W143,"s")</f>
        <v>0</v>
      </c>
      <c r="AB143" s="548"/>
      <c r="AD143" s="531" t="s">
        <v>282</v>
      </c>
    </row>
    <row r="144" spans="1:95" ht="21" customHeight="1" thickTop="1" thickBot="1" x14ac:dyDescent="0.25">
      <c r="A144" s="353" t="s">
        <v>130</v>
      </c>
      <c r="B144" s="80"/>
      <c r="C144" s="126"/>
      <c r="D144" s="629" t="s">
        <v>285</v>
      </c>
      <c r="E144" s="630"/>
      <c r="F144" s="630"/>
      <c r="G144" s="630"/>
      <c r="H144" s="630"/>
      <c r="I144" s="630"/>
      <c r="J144" s="630"/>
      <c r="K144" s="630"/>
      <c r="L144" s="630"/>
      <c r="M144" s="630"/>
      <c r="N144" s="630"/>
      <c r="O144" s="630"/>
      <c r="P144" s="630"/>
      <c r="Q144" s="630"/>
      <c r="R144" s="630"/>
      <c r="S144" s="630"/>
      <c r="T144" s="630"/>
      <c r="U144" s="630"/>
      <c r="V144" s="630"/>
      <c r="W144" s="630"/>
      <c r="X144" s="631"/>
      <c r="Y144" s="82">
        <f>SUM(Y138:Y143)</f>
        <v>0</v>
      </c>
      <c r="Z144" s="350">
        <f>Z138+Z139+Z141+Z142+Z143</f>
        <v>55</v>
      </c>
      <c r="AA144" s="193"/>
      <c r="AD144" s="241"/>
      <c r="CG144" s="46"/>
      <c r="CH144" s="46"/>
      <c r="CI144" s="46"/>
      <c r="CJ144" s="46"/>
      <c r="CK144" s="46"/>
      <c r="CL144" s="46"/>
      <c r="CM144" s="46"/>
      <c r="CN144" s="46"/>
      <c r="CO144" s="46"/>
      <c r="CP144" s="46"/>
      <c r="CQ144" s="46"/>
    </row>
    <row r="145" spans="1:123" ht="21" customHeight="1" thickBot="1" x14ac:dyDescent="0.25">
      <c r="A145" s="353" t="s">
        <v>130</v>
      </c>
      <c r="B145" s="170"/>
      <c r="C145" s="156"/>
      <c r="D145" s="619"/>
      <c r="E145" s="677"/>
      <c r="F145" s="788">
        <f>Z138+Z139+Z142+Z143</f>
        <v>40</v>
      </c>
      <c r="G145" s="789"/>
      <c r="H145" s="789"/>
      <c r="I145" s="789"/>
      <c r="J145" s="789"/>
      <c r="K145" s="789"/>
      <c r="L145" s="789"/>
      <c r="M145" s="789"/>
      <c r="N145" s="789"/>
      <c r="O145" s="789"/>
      <c r="P145" s="789"/>
      <c r="Q145" s="789"/>
      <c r="R145" s="789"/>
      <c r="S145" s="789"/>
      <c r="T145" s="789"/>
      <c r="U145" s="789"/>
      <c r="V145" s="789"/>
      <c r="W145" s="789"/>
      <c r="X145" s="789"/>
      <c r="Y145" s="789"/>
      <c r="Z145" s="790"/>
      <c r="AA145" s="193"/>
      <c r="AD145" s="241"/>
      <c r="CG145" s="46"/>
      <c r="CH145" s="46"/>
      <c r="CI145" s="46"/>
      <c r="CJ145" s="46"/>
      <c r="CK145" s="46"/>
      <c r="CL145" s="46"/>
      <c r="CM145" s="46"/>
      <c r="CN145" s="46"/>
      <c r="CO145" s="46"/>
      <c r="CP145" s="46"/>
      <c r="CQ145" s="46"/>
    </row>
    <row r="146" spans="1:123" ht="30" customHeight="1" thickBot="1" x14ac:dyDescent="0.25">
      <c r="A146" s="353"/>
      <c r="B146" s="219">
        <v>2300</v>
      </c>
      <c r="C146" s="139" t="s">
        <v>370</v>
      </c>
      <c r="D146" s="167"/>
      <c r="E146" s="168"/>
      <c r="F146" s="7"/>
      <c r="G146" s="10"/>
      <c r="H146" s="7"/>
      <c r="I146" s="8"/>
      <c r="J146" s="11" t="s">
        <v>284</v>
      </c>
      <c r="K146" s="10"/>
      <c r="L146" s="7"/>
      <c r="M146" s="8"/>
      <c r="N146" s="9"/>
      <c r="O146" s="10"/>
      <c r="P146" s="7"/>
      <c r="Q146" s="8"/>
      <c r="R146" s="9"/>
      <c r="S146" s="10"/>
      <c r="T146" s="7"/>
      <c r="U146" s="8"/>
      <c r="V146" s="9"/>
      <c r="W146" s="8"/>
      <c r="X146" s="18"/>
      <c r="Y146" s="12"/>
      <c r="Z146" s="351"/>
      <c r="AD146" s="241"/>
      <c r="CG146" s="46"/>
      <c r="CH146" s="46"/>
      <c r="CI146" s="46"/>
      <c r="CJ146" s="46"/>
      <c r="CK146" s="46"/>
      <c r="CL146" s="46"/>
      <c r="CM146" s="46"/>
    </row>
    <row r="147" spans="1:123" ht="27.95" customHeight="1" thickBot="1" x14ac:dyDescent="0.25">
      <c r="A147" s="353"/>
      <c r="B147" s="207" t="s">
        <v>478</v>
      </c>
      <c r="C147" s="153" t="s">
        <v>21</v>
      </c>
      <c r="D147" s="732"/>
      <c r="E147" s="733"/>
      <c r="F147" s="732"/>
      <c r="G147" s="733"/>
      <c r="H147" s="732"/>
      <c r="I147" s="733"/>
      <c r="J147" s="732"/>
      <c r="K147" s="733"/>
      <c r="L147" s="732"/>
      <c r="M147" s="733"/>
      <c r="N147" s="732"/>
      <c r="O147" s="733"/>
      <c r="P147" s="732"/>
      <c r="Q147" s="733"/>
      <c r="R147" s="732"/>
      <c r="S147" s="733"/>
      <c r="T147" s="732"/>
      <c r="U147" s="733"/>
      <c r="V147" s="732"/>
      <c r="W147" s="733"/>
      <c r="X147" s="38"/>
      <c r="Y147" s="79">
        <f>IF(OR(D147="s",F147="s",H147="s",J147="s",L147="s",N147="s",P147="s",R147="s",T147="s",V147="s"), 0, IF(OR(D147="a",F147="a",H147="a",J147="a",L147="a",N147="a",P147="a",R147="a",T147="a",V147="a"),Z147,0))</f>
        <v>0</v>
      </c>
      <c r="Z147" s="352">
        <v>10</v>
      </c>
      <c r="AA147" s="39">
        <f>COUNTIF(D147:W147,"a")+COUNTIF(D147:W147,"s")</f>
        <v>0</v>
      </c>
      <c r="AB147" s="239"/>
      <c r="AD147" s="241" t="s">
        <v>282</v>
      </c>
      <c r="CG147" s="46"/>
      <c r="CH147" s="46"/>
      <c r="CI147" s="46"/>
      <c r="CJ147" s="46"/>
      <c r="CK147" s="46"/>
      <c r="CL147" s="46"/>
      <c r="CM147" s="46"/>
    </row>
    <row r="148" spans="1:123" s="37" customFormat="1" ht="21" customHeight="1" thickTop="1" thickBot="1" x14ac:dyDescent="0.25">
      <c r="A148" s="353"/>
      <c r="B148" s="40"/>
      <c r="C148" s="70"/>
      <c r="D148" s="629" t="s">
        <v>285</v>
      </c>
      <c r="E148" s="630"/>
      <c r="F148" s="630"/>
      <c r="G148" s="630"/>
      <c r="H148" s="630"/>
      <c r="I148" s="630"/>
      <c r="J148" s="630"/>
      <c r="K148" s="630"/>
      <c r="L148" s="630"/>
      <c r="M148" s="630"/>
      <c r="N148" s="630"/>
      <c r="O148" s="630"/>
      <c r="P148" s="630"/>
      <c r="Q148" s="630"/>
      <c r="R148" s="630"/>
      <c r="S148" s="630"/>
      <c r="T148" s="630"/>
      <c r="U148" s="630"/>
      <c r="V148" s="630"/>
      <c r="W148" s="630"/>
      <c r="X148" s="631"/>
      <c r="Y148" s="82">
        <f>SUM(Y147)</f>
        <v>0</v>
      </c>
      <c r="Z148" s="350">
        <f>SUM(Z147)</f>
        <v>10</v>
      </c>
      <c r="AA148" s="39"/>
      <c r="AB148" s="46"/>
      <c r="AC148" s="16"/>
      <c r="AD148" s="241"/>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46"/>
      <c r="CH148" s="46"/>
      <c r="CI148" s="46"/>
      <c r="CJ148" s="46"/>
      <c r="CK148" s="46"/>
      <c r="CL148" s="46"/>
      <c r="CM148" s="46"/>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row>
    <row r="149" spans="1:123" s="37" customFormat="1" ht="21" customHeight="1" thickBot="1" x14ac:dyDescent="0.25">
      <c r="A149" s="339"/>
      <c r="B149" s="293"/>
      <c r="C149" s="409"/>
      <c r="D149" s="619"/>
      <c r="E149" s="620"/>
      <c r="F149" s="796">
        <v>10</v>
      </c>
      <c r="G149" s="627"/>
      <c r="H149" s="627"/>
      <c r="I149" s="627"/>
      <c r="J149" s="627"/>
      <c r="K149" s="627"/>
      <c r="L149" s="627"/>
      <c r="M149" s="627"/>
      <c r="N149" s="627"/>
      <c r="O149" s="627"/>
      <c r="P149" s="627"/>
      <c r="Q149" s="627"/>
      <c r="R149" s="627"/>
      <c r="S149" s="627"/>
      <c r="T149" s="627"/>
      <c r="U149" s="627"/>
      <c r="V149" s="627"/>
      <c r="W149" s="627"/>
      <c r="X149" s="627"/>
      <c r="Y149" s="627"/>
      <c r="Z149" s="628"/>
      <c r="AA149" s="39"/>
      <c r="AB149" s="46"/>
      <c r="AC149" s="16"/>
      <c r="AD149" s="241"/>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46"/>
      <c r="CH149" s="46"/>
      <c r="CI149" s="46"/>
      <c r="CJ149" s="46"/>
      <c r="CK149" s="46"/>
      <c r="CL149" s="46"/>
      <c r="CM149" s="46"/>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row>
    <row r="150" spans="1:123" ht="33" customHeight="1" thickBot="1" x14ac:dyDescent="0.25">
      <c r="A150" s="333"/>
      <c r="B150" s="235">
        <v>3000</v>
      </c>
      <c r="C150" s="709" t="s">
        <v>454</v>
      </c>
      <c r="D150" s="710"/>
      <c r="E150" s="710"/>
      <c r="F150" s="710"/>
      <c r="G150" s="710"/>
      <c r="H150" s="710"/>
      <c r="I150" s="710"/>
      <c r="J150" s="710"/>
      <c r="K150" s="710"/>
      <c r="L150" s="710"/>
      <c r="M150" s="710"/>
      <c r="N150" s="710"/>
      <c r="O150" s="710"/>
      <c r="P150" s="710"/>
      <c r="Q150" s="710"/>
      <c r="R150" s="710"/>
      <c r="S150" s="710"/>
      <c r="T150" s="710"/>
      <c r="U150" s="710"/>
      <c r="V150" s="710"/>
      <c r="W150" s="710"/>
      <c r="X150" s="710"/>
      <c r="Y150" s="710"/>
      <c r="Z150" s="711"/>
      <c r="AD150" s="241"/>
      <c r="CG150" s="46"/>
      <c r="CH150" s="46"/>
      <c r="CI150" s="46"/>
      <c r="CJ150" s="46"/>
      <c r="CK150" s="46"/>
      <c r="CL150" s="46"/>
      <c r="CM150" s="46"/>
    </row>
    <row r="151" spans="1:123" ht="30" customHeight="1" thickBot="1" x14ac:dyDescent="0.25">
      <c r="A151" s="353"/>
      <c r="B151" s="209">
        <v>3100</v>
      </c>
      <c r="C151" s="326" t="s">
        <v>336</v>
      </c>
      <c r="D151" s="7"/>
      <c r="E151" s="8"/>
      <c r="F151" s="9"/>
      <c r="G151" s="10"/>
      <c r="H151" s="13" t="s">
        <v>284</v>
      </c>
      <c r="I151" s="8"/>
      <c r="J151" s="88"/>
      <c r="K151" s="10"/>
      <c r="L151" s="7"/>
      <c r="M151" s="8"/>
      <c r="N151" s="13" t="s">
        <v>284</v>
      </c>
      <c r="O151" s="10"/>
      <c r="P151" s="7"/>
      <c r="Q151" s="8"/>
      <c r="R151" s="9"/>
      <c r="S151" s="10"/>
      <c r="T151" s="7"/>
      <c r="U151" s="8"/>
      <c r="V151" s="9"/>
      <c r="W151" s="10"/>
      <c r="X151" s="20"/>
      <c r="Y151" s="14"/>
      <c r="Z151" s="351"/>
      <c r="AD151" s="241"/>
      <c r="CG151" s="46"/>
      <c r="CH151" s="46"/>
      <c r="CI151" s="46"/>
      <c r="CJ151" s="46"/>
      <c r="CK151" s="46"/>
      <c r="CL151" s="46"/>
      <c r="CM151" s="46"/>
    </row>
    <row r="152" spans="1:123" ht="27" customHeight="1" x14ac:dyDescent="0.2">
      <c r="A152" s="353" t="s">
        <v>303</v>
      </c>
      <c r="B152" s="208" t="s">
        <v>455</v>
      </c>
      <c r="C152" s="143" t="s">
        <v>1164</v>
      </c>
      <c r="D152" s="632"/>
      <c r="E152" s="633"/>
      <c r="F152" s="632"/>
      <c r="G152" s="633"/>
      <c r="H152" s="632"/>
      <c r="I152" s="633"/>
      <c r="J152" s="632"/>
      <c r="K152" s="633"/>
      <c r="L152" s="632"/>
      <c r="M152" s="633"/>
      <c r="N152" s="632"/>
      <c r="O152" s="633"/>
      <c r="P152" s="632"/>
      <c r="Q152" s="633"/>
      <c r="R152" s="632"/>
      <c r="S152" s="633"/>
      <c r="T152" s="632"/>
      <c r="U152" s="633"/>
      <c r="V152" s="632"/>
      <c r="W152" s="633"/>
      <c r="X152" s="38"/>
      <c r="Y152" s="79">
        <f>IF(OR(D152="s",F152="s",H152="s",J152="s",L152="s",N152="s",P152="s",R152="s",T152="s",V152="s"), 0, IF(OR(D152="a",F152="a",H152="a",J152="a",L152="a",N152="a",P152="a",R152="a",T152="a",V152="a"),Z152,0))</f>
        <v>0</v>
      </c>
      <c r="Z152" s="352">
        <v>10</v>
      </c>
      <c r="AA152" s="193">
        <f>COUNTIF(D152:W152,"a")+COUNTIF(D152:W152,"s")</f>
        <v>0</v>
      </c>
      <c r="AB152" s="239"/>
      <c r="AD152" s="241" t="s">
        <v>282</v>
      </c>
      <c r="CG152" s="46"/>
      <c r="CH152" s="46"/>
      <c r="CI152" s="46"/>
      <c r="CJ152" s="46"/>
      <c r="CK152" s="46"/>
      <c r="CL152" s="46"/>
      <c r="CM152" s="46"/>
      <c r="CN152" s="46"/>
      <c r="CO152" s="46"/>
      <c r="CP152" s="46"/>
      <c r="CQ152" s="46"/>
    </row>
    <row r="153" spans="1:123" ht="27.95" customHeight="1" x14ac:dyDescent="0.2">
      <c r="A153" s="353"/>
      <c r="B153" s="210" t="s">
        <v>456</v>
      </c>
      <c r="C153" s="144" t="s">
        <v>9</v>
      </c>
      <c r="D153" s="605"/>
      <c r="E153" s="606"/>
      <c r="F153" s="605"/>
      <c r="G153" s="606"/>
      <c r="H153" s="605"/>
      <c r="I153" s="606"/>
      <c r="J153" s="605"/>
      <c r="K153" s="606"/>
      <c r="L153" s="605"/>
      <c r="M153" s="606"/>
      <c r="N153" s="605"/>
      <c r="O153" s="606"/>
      <c r="P153" s="605"/>
      <c r="Q153" s="606"/>
      <c r="R153" s="605"/>
      <c r="S153" s="606"/>
      <c r="T153" s="605"/>
      <c r="U153" s="606"/>
      <c r="V153" s="605"/>
      <c r="W153" s="606"/>
      <c r="X153" s="38"/>
      <c r="Y153" s="92">
        <f>IF(OR(D153="s",F153="s",H153="s",J153="s",L153="s",N153="s",P153="s",R153="s",T153="s",V153="s"), 0, IF(OR(D153="a",F153="a",H153="a",J153="a",L153="a",N153="a",P153="a",R153="a",T153="a",V153="a"),Z153,0))</f>
        <v>0</v>
      </c>
      <c r="Z153" s="349">
        <v>10</v>
      </c>
      <c r="AA153" s="39">
        <f>COUNTIF(D153:W153,"a")+COUNTIF(D153:W153,"s")</f>
        <v>0</v>
      </c>
      <c r="AB153" s="239"/>
      <c r="AD153" s="241" t="s">
        <v>282</v>
      </c>
      <c r="CG153" s="46"/>
      <c r="CH153" s="46"/>
      <c r="CI153" s="46"/>
      <c r="CJ153" s="46"/>
      <c r="CK153" s="46"/>
      <c r="CL153" s="46"/>
      <c r="CM153" s="46"/>
    </row>
    <row r="154" spans="1:123" ht="27.95" customHeight="1" x14ac:dyDescent="0.2">
      <c r="A154" s="353"/>
      <c r="B154" s="210" t="s">
        <v>457</v>
      </c>
      <c r="C154" s="144" t="s">
        <v>324</v>
      </c>
      <c r="D154" s="605"/>
      <c r="E154" s="606"/>
      <c r="F154" s="605"/>
      <c r="G154" s="606"/>
      <c r="H154" s="605"/>
      <c r="I154" s="606"/>
      <c r="J154" s="605"/>
      <c r="K154" s="606"/>
      <c r="L154" s="605"/>
      <c r="M154" s="606"/>
      <c r="N154" s="605"/>
      <c r="O154" s="606"/>
      <c r="P154" s="605"/>
      <c r="Q154" s="606"/>
      <c r="R154" s="605"/>
      <c r="S154" s="606"/>
      <c r="T154" s="605"/>
      <c r="U154" s="606"/>
      <c r="V154" s="605"/>
      <c r="W154" s="606"/>
      <c r="X154" s="38"/>
      <c r="Y154" s="92">
        <f>IF(OR(D154="s",F154="s",H154="s",J154="s",L154="s",N154="s",P154="s",R154="s",T154="s",V154="s"), 0, IF(OR(D154="a",F154="a",H154="a",J154="a",L154="a",N154="a",P154="a",R154="a",T154="a",V154="a"),Z154,0))</f>
        <v>0</v>
      </c>
      <c r="Z154" s="349">
        <v>10</v>
      </c>
      <c r="AA154" s="39">
        <f>COUNTIF(D154:W154,"a")+COUNTIF(D154:W154,"s")</f>
        <v>0</v>
      </c>
      <c r="AB154" s="239"/>
      <c r="AD154" s="241" t="s">
        <v>282</v>
      </c>
      <c r="CG154" s="46"/>
      <c r="CH154" s="46"/>
      <c r="CI154" s="46"/>
      <c r="CJ154" s="46"/>
      <c r="CK154" s="46"/>
      <c r="CL154" s="46"/>
      <c r="CM154" s="46"/>
    </row>
    <row r="155" spans="1:123" ht="27" customHeight="1" x14ac:dyDescent="0.15">
      <c r="A155" s="353"/>
      <c r="B155" s="210" t="s">
        <v>351</v>
      </c>
      <c r="C155" s="145" t="s">
        <v>19</v>
      </c>
      <c r="D155" s="590"/>
      <c r="E155" s="591"/>
      <c r="F155" s="590"/>
      <c r="G155" s="591"/>
      <c r="H155" s="590"/>
      <c r="I155" s="591"/>
      <c r="J155" s="590"/>
      <c r="K155" s="591"/>
      <c r="L155" s="590"/>
      <c r="M155" s="591"/>
      <c r="N155" s="590"/>
      <c r="O155" s="591"/>
      <c r="P155" s="590"/>
      <c r="Q155" s="591"/>
      <c r="R155" s="590"/>
      <c r="S155" s="591"/>
      <c r="T155" s="590"/>
      <c r="U155" s="591"/>
      <c r="V155" s="590"/>
      <c r="W155" s="591"/>
      <c r="X155" s="38"/>
      <c r="Y155" s="95">
        <f>IF(OR(D155="s",F155="s",H155="s",J155="s",L155="s",N155="s",P155="s",R155="s",T155="s",V155="s"), 0, IF(OR(D155="a",F155="a",H155="a",J155="a",L155="a",N155="a",P155="a",R155="a",T155="a",V155="a"),Z155,0))</f>
        <v>0</v>
      </c>
      <c r="Z155" s="354">
        <v>10</v>
      </c>
      <c r="AA155" s="39">
        <f>COUNTIF(D155:W155,"a")+COUNTIF(D155:W155,"s")</f>
        <v>0</v>
      </c>
      <c r="AB155" s="239"/>
      <c r="AD155" s="241" t="s">
        <v>282</v>
      </c>
      <c r="CG155" s="46"/>
      <c r="CH155" s="46"/>
      <c r="CI155" s="46"/>
      <c r="CJ155" s="46"/>
      <c r="CK155" s="46"/>
      <c r="CL155" s="46"/>
      <c r="CM155" s="46"/>
    </row>
    <row r="156" spans="1:123" ht="45" customHeight="1" thickBot="1" x14ac:dyDescent="0.2">
      <c r="A156" s="353"/>
      <c r="B156" s="210" t="s">
        <v>92</v>
      </c>
      <c r="C156" s="145" t="s">
        <v>213</v>
      </c>
      <c r="D156" s="582"/>
      <c r="E156" s="583"/>
      <c r="F156" s="582"/>
      <c r="G156" s="583"/>
      <c r="H156" s="582"/>
      <c r="I156" s="583"/>
      <c r="J156" s="582"/>
      <c r="K156" s="583"/>
      <c r="L156" s="582"/>
      <c r="M156" s="583"/>
      <c r="N156" s="582"/>
      <c r="O156" s="583"/>
      <c r="P156" s="582"/>
      <c r="Q156" s="583"/>
      <c r="R156" s="582"/>
      <c r="S156" s="583"/>
      <c r="T156" s="582"/>
      <c r="U156" s="583"/>
      <c r="V156" s="582"/>
      <c r="W156" s="583"/>
      <c r="X156" s="38"/>
      <c r="Y156" s="95">
        <f>IF(OR(D156="s",F156="s",H156="s",J156="s",L156="s",N156="s",P156="s",R156="s",T156="s",V156="s"), 0, IF(OR(D156="a",F156="a",H156="a",J156="a",L156="a",N156="a",P156="a",R156="a",T156="a",V156="a"),Z156,0))</f>
        <v>0</v>
      </c>
      <c r="Z156" s="354">
        <v>10</v>
      </c>
      <c r="AA156" s="39">
        <f>COUNTIF(D156:W156,"a")+COUNTIF(D156:W156,"s")</f>
        <v>0</v>
      </c>
      <c r="AB156" s="239"/>
      <c r="AD156" s="241" t="s">
        <v>282</v>
      </c>
      <c r="CG156" s="46"/>
      <c r="CH156" s="46"/>
      <c r="CI156" s="46"/>
      <c r="CJ156" s="46"/>
      <c r="CK156" s="46"/>
      <c r="CL156" s="46"/>
      <c r="CM156" s="46"/>
    </row>
    <row r="157" spans="1:123" ht="21" customHeight="1" thickTop="1" thickBot="1" x14ac:dyDescent="0.25">
      <c r="A157" s="353"/>
      <c r="B157" s="80"/>
      <c r="C157" s="126"/>
      <c r="D157" s="629" t="s">
        <v>285</v>
      </c>
      <c r="E157" s="630"/>
      <c r="F157" s="630"/>
      <c r="G157" s="630"/>
      <c r="H157" s="630"/>
      <c r="I157" s="630"/>
      <c r="J157" s="630"/>
      <c r="K157" s="630"/>
      <c r="L157" s="630"/>
      <c r="M157" s="630"/>
      <c r="N157" s="630"/>
      <c r="O157" s="630"/>
      <c r="P157" s="630"/>
      <c r="Q157" s="630"/>
      <c r="R157" s="630"/>
      <c r="S157" s="630"/>
      <c r="T157" s="630"/>
      <c r="U157" s="630"/>
      <c r="V157" s="630"/>
      <c r="W157" s="630"/>
      <c r="X157" s="631"/>
      <c r="Y157" s="82">
        <f>SUM(Y152:Y156)</f>
        <v>0</v>
      </c>
      <c r="Z157" s="350">
        <f>SUM(Z152:Z156)</f>
        <v>50</v>
      </c>
      <c r="AD157" s="241"/>
      <c r="CG157" s="46"/>
      <c r="CH157" s="46"/>
      <c r="CI157" s="46"/>
      <c r="CJ157" s="46"/>
      <c r="CK157" s="46"/>
      <c r="CL157" s="46"/>
      <c r="CM157" s="46"/>
    </row>
    <row r="158" spans="1:123" ht="21" customHeight="1" thickBot="1" x14ac:dyDescent="0.25">
      <c r="A158" s="353"/>
      <c r="B158" s="299"/>
      <c r="C158" s="300"/>
      <c r="D158" s="619"/>
      <c r="E158" s="620"/>
      <c r="F158" s="791">
        <v>50</v>
      </c>
      <c r="G158" s="627"/>
      <c r="H158" s="627"/>
      <c r="I158" s="627"/>
      <c r="J158" s="627"/>
      <c r="K158" s="627"/>
      <c r="L158" s="627"/>
      <c r="M158" s="627"/>
      <c r="N158" s="627"/>
      <c r="O158" s="627"/>
      <c r="P158" s="627"/>
      <c r="Q158" s="627"/>
      <c r="R158" s="627"/>
      <c r="S158" s="627"/>
      <c r="T158" s="627"/>
      <c r="U158" s="627"/>
      <c r="V158" s="627"/>
      <c r="W158" s="627"/>
      <c r="X158" s="627"/>
      <c r="Y158" s="627"/>
      <c r="Z158" s="628"/>
      <c r="AD158" s="241"/>
      <c r="CG158" s="46"/>
      <c r="CH158" s="46"/>
      <c r="CI158" s="46"/>
      <c r="CJ158" s="46"/>
      <c r="CK158" s="46"/>
      <c r="CL158" s="46"/>
      <c r="CM158" s="46"/>
    </row>
    <row r="159" spans="1:123" ht="30" customHeight="1" thickBot="1" x14ac:dyDescent="0.25">
      <c r="A159" s="353"/>
      <c r="B159" s="209" t="s">
        <v>1005</v>
      </c>
      <c r="C159" s="326" t="s">
        <v>1006</v>
      </c>
      <c r="D159" s="7"/>
      <c r="E159" s="8"/>
      <c r="F159" s="9"/>
      <c r="G159" s="10"/>
      <c r="H159" s="13"/>
      <c r="I159" s="8"/>
      <c r="J159" s="88"/>
      <c r="K159" s="10"/>
      <c r="L159" s="7"/>
      <c r="M159" s="8"/>
      <c r="N159" s="13"/>
      <c r="O159" s="10"/>
      <c r="P159" s="7"/>
      <c r="Q159" s="8"/>
      <c r="R159" s="9"/>
      <c r="S159" s="10"/>
      <c r="T159" s="7"/>
      <c r="U159" s="8"/>
      <c r="V159" s="9"/>
      <c r="W159" s="10"/>
      <c r="X159" s="20"/>
      <c r="Y159" s="14"/>
      <c r="Z159" s="351"/>
      <c r="AD159" s="241"/>
      <c r="CG159" s="46"/>
      <c r="CH159" s="46"/>
      <c r="CI159" s="46"/>
      <c r="CJ159" s="46"/>
      <c r="CK159" s="46"/>
      <c r="CL159" s="46"/>
      <c r="CM159" s="46"/>
    </row>
    <row r="160" spans="1:123" ht="45" customHeight="1" x14ac:dyDescent="0.2">
      <c r="A160" s="391"/>
      <c r="B160" s="393" t="s">
        <v>1007</v>
      </c>
      <c r="C160" s="394" t="s">
        <v>1008</v>
      </c>
      <c r="D160" s="632"/>
      <c r="E160" s="633"/>
      <c r="F160" s="632"/>
      <c r="G160" s="633"/>
      <c r="H160" s="632"/>
      <c r="I160" s="633"/>
      <c r="J160" s="632"/>
      <c r="K160" s="633"/>
      <c r="L160" s="632"/>
      <c r="M160" s="633"/>
      <c r="N160" s="632"/>
      <c r="O160" s="633"/>
      <c r="P160" s="632"/>
      <c r="Q160" s="633"/>
      <c r="R160" s="632"/>
      <c r="S160" s="633"/>
      <c r="T160" s="632"/>
      <c r="U160" s="633"/>
      <c r="V160" s="632"/>
      <c r="W160" s="633"/>
      <c r="X160" s="77"/>
      <c r="Y160" s="79">
        <f>IF(OR(D160="s",F160="s",H160="s",J160="s",L160="s",N160="s",P160="s",R160="s",T160="s",V160="s"), 0, IF(OR(D160="a",F160="a",H160="a",J160="a",L160="a",N160="a",P160="a",R160="a",T160="a",V160="a"),Z160,0))</f>
        <v>0</v>
      </c>
      <c r="Z160" s="352">
        <f>IF(X160="na", 0, 10)</f>
        <v>10</v>
      </c>
      <c r="AA160" s="193">
        <f t="shared" ref="AA160:AA165" si="23">COUNTIF(D160:W160,"a")+COUNTIF(D160:W160,"s")+COUNTIF(X160:X160,"na")</f>
        <v>0</v>
      </c>
      <c r="AB160" s="389"/>
      <c r="AD160" s="241" t="s">
        <v>282</v>
      </c>
      <c r="CG160" s="46"/>
      <c r="CH160" s="46"/>
      <c r="CI160" s="46"/>
      <c r="CJ160" s="46"/>
      <c r="CK160" s="46"/>
      <c r="CL160" s="46"/>
      <c r="CM160" s="46"/>
    </row>
    <row r="161" spans="1:91" ht="45" customHeight="1" x14ac:dyDescent="0.2">
      <c r="A161" s="391"/>
      <c r="B161" s="395" t="s">
        <v>1009</v>
      </c>
      <c r="C161" s="390" t="s">
        <v>1116</v>
      </c>
      <c r="D161" s="605"/>
      <c r="E161" s="606"/>
      <c r="F161" s="605"/>
      <c r="G161" s="606"/>
      <c r="H161" s="605"/>
      <c r="I161" s="606"/>
      <c r="J161" s="605"/>
      <c r="K161" s="606"/>
      <c r="L161" s="605"/>
      <c r="M161" s="606"/>
      <c r="N161" s="605"/>
      <c r="O161" s="606"/>
      <c r="P161" s="605"/>
      <c r="Q161" s="606"/>
      <c r="R161" s="605"/>
      <c r="S161" s="606"/>
      <c r="T161" s="605"/>
      <c r="U161" s="606"/>
      <c r="V161" s="605"/>
      <c r="W161" s="606"/>
      <c r="X161" s="78" t="str">
        <f>IF(X160="na","na","")</f>
        <v/>
      </c>
      <c r="Y161" s="83">
        <f t="shared" ref="Y161:Y165" si="24">IF(OR(D161="s",F161="s",H161="s",J161="s",L161="s",N161="s",P161="s",R161="s",T161="s",V161="s"), 0, IF(OR(D161="a",F161="a",H161="a",J161="a",L161="a",N161="a",P161="a",R161="a",T161="a",V161="a"),Z161,0))</f>
        <v>0</v>
      </c>
      <c r="Z161" s="349">
        <f>IF(X160="na", 0, 10)</f>
        <v>10</v>
      </c>
      <c r="AA161" s="193">
        <f t="shared" si="23"/>
        <v>0</v>
      </c>
      <c r="AB161" s="389"/>
      <c r="AD161" s="241" t="s">
        <v>282</v>
      </c>
      <c r="CG161" s="46"/>
      <c r="CH161" s="46"/>
      <c r="CI161" s="46"/>
      <c r="CJ161" s="46"/>
      <c r="CK161" s="46"/>
      <c r="CL161" s="46"/>
      <c r="CM161" s="46"/>
    </row>
    <row r="162" spans="1:91" ht="45" customHeight="1" x14ac:dyDescent="0.2">
      <c r="A162" s="391"/>
      <c r="B162" s="395" t="s">
        <v>1010</v>
      </c>
      <c r="C162" s="390" t="s">
        <v>1011</v>
      </c>
      <c r="D162" s="605"/>
      <c r="E162" s="606"/>
      <c r="F162" s="605"/>
      <c r="G162" s="606"/>
      <c r="H162" s="605"/>
      <c r="I162" s="606"/>
      <c r="J162" s="605"/>
      <c r="K162" s="606"/>
      <c r="L162" s="605"/>
      <c r="M162" s="606"/>
      <c r="N162" s="605"/>
      <c r="O162" s="606"/>
      <c r="P162" s="605"/>
      <c r="Q162" s="606"/>
      <c r="R162" s="605"/>
      <c r="S162" s="606"/>
      <c r="T162" s="605"/>
      <c r="U162" s="606"/>
      <c r="V162" s="605"/>
      <c r="W162" s="606"/>
      <c r="X162" s="78" t="str">
        <f>IF(X160="na","na","")</f>
        <v/>
      </c>
      <c r="Y162" s="92">
        <f t="shared" si="24"/>
        <v>0</v>
      </c>
      <c r="Z162" s="349">
        <f>IF(X160="na", 0, 10)</f>
        <v>10</v>
      </c>
      <c r="AA162" s="193">
        <f t="shared" si="23"/>
        <v>0</v>
      </c>
      <c r="AB162" s="389"/>
      <c r="AD162" s="241"/>
      <c r="CG162" s="46"/>
      <c r="CH162" s="46"/>
      <c r="CI162" s="46"/>
      <c r="CJ162" s="46"/>
      <c r="CK162" s="46"/>
      <c r="CL162" s="46"/>
      <c r="CM162" s="46"/>
    </row>
    <row r="163" spans="1:91" ht="45" customHeight="1" x14ac:dyDescent="0.2">
      <c r="A163" s="391"/>
      <c r="B163" s="395" t="s">
        <v>1012</v>
      </c>
      <c r="C163" s="396" t="s">
        <v>1129</v>
      </c>
      <c r="D163" s="605"/>
      <c r="E163" s="606"/>
      <c r="F163" s="605"/>
      <c r="G163" s="606"/>
      <c r="H163" s="605"/>
      <c r="I163" s="606"/>
      <c r="J163" s="605"/>
      <c r="K163" s="606"/>
      <c r="L163" s="605"/>
      <c r="M163" s="606"/>
      <c r="N163" s="605"/>
      <c r="O163" s="606"/>
      <c r="P163" s="605"/>
      <c r="Q163" s="606"/>
      <c r="R163" s="605"/>
      <c r="S163" s="606"/>
      <c r="T163" s="605"/>
      <c r="U163" s="606"/>
      <c r="V163" s="605"/>
      <c r="W163" s="606"/>
      <c r="X163" s="78" t="str">
        <f>IF(X160="na","na","")</f>
        <v/>
      </c>
      <c r="Y163" s="79">
        <f t="shared" si="24"/>
        <v>0</v>
      </c>
      <c r="Z163" s="349">
        <f>IF(X160="na", 0, 5)</f>
        <v>5</v>
      </c>
      <c r="AA163" s="193">
        <f t="shared" si="23"/>
        <v>0</v>
      </c>
      <c r="AB163" s="389"/>
      <c r="AD163" s="241" t="s">
        <v>282</v>
      </c>
      <c r="CG163" s="46"/>
      <c r="CH163" s="46"/>
      <c r="CI163" s="46"/>
      <c r="CJ163" s="46"/>
      <c r="CK163" s="46"/>
      <c r="CL163" s="46"/>
      <c r="CM163" s="46"/>
    </row>
    <row r="164" spans="1:91" ht="45" customHeight="1" x14ac:dyDescent="0.2">
      <c r="A164" s="391"/>
      <c r="B164" s="395" t="s">
        <v>1015</v>
      </c>
      <c r="C164" s="390" t="s">
        <v>1117</v>
      </c>
      <c r="D164" s="605"/>
      <c r="E164" s="606"/>
      <c r="F164" s="605"/>
      <c r="G164" s="606"/>
      <c r="H164" s="605"/>
      <c r="I164" s="606"/>
      <c r="J164" s="605"/>
      <c r="K164" s="606"/>
      <c r="L164" s="605"/>
      <c r="M164" s="606"/>
      <c r="N164" s="605"/>
      <c r="O164" s="606"/>
      <c r="P164" s="605"/>
      <c r="Q164" s="606"/>
      <c r="R164" s="605"/>
      <c r="S164" s="606"/>
      <c r="T164" s="605"/>
      <c r="U164" s="606"/>
      <c r="V164" s="605"/>
      <c r="W164" s="606"/>
      <c r="X164" s="78" t="str">
        <f>IF(X160="na","na","")</f>
        <v/>
      </c>
      <c r="Y164" s="84">
        <f t="shared" si="24"/>
        <v>0</v>
      </c>
      <c r="Z164" s="349">
        <f>IF(X160="na", 0, 5)</f>
        <v>5</v>
      </c>
      <c r="AA164" s="193">
        <f t="shared" si="23"/>
        <v>0</v>
      </c>
      <c r="AB164" s="389"/>
      <c r="AD164" s="241"/>
      <c r="CG164" s="46"/>
      <c r="CH164" s="46"/>
      <c r="CI164" s="46"/>
      <c r="CJ164" s="46"/>
      <c r="CK164" s="46"/>
      <c r="CL164" s="46"/>
      <c r="CM164" s="46"/>
    </row>
    <row r="165" spans="1:91" ht="45" customHeight="1" thickBot="1" x14ac:dyDescent="0.25">
      <c r="A165" s="391"/>
      <c r="B165" s="395" t="s">
        <v>1013</v>
      </c>
      <c r="C165" s="396" t="s">
        <v>1014</v>
      </c>
      <c r="D165" s="605"/>
      <c r="E165" s="606"/>
      <c r="F165" s="605"/>
      <c r="G165" s="606"/>
      <c r="H165" s="605"/>
      <c r="I165" s="606"/>
      <c r="J165" s="605"/>
      <c r="K165" s="606"/>
      <c r="L165" s="605"/>
      <c r="M165" s="606"/>
      <c r="N165" s="605"/>
      <c r="O165" s="606"/>
      <c r="P165" s="605"/>
      <c r="Q165" s="606"/>
      <c r="R165" s="605"/>
      <c r="S165" s="606"/>
      <c r="T165" s="605"/>
      <c r="U165" s="606"/>
      <c r="V165" s="605"/>
      <c r="W165" s="606"/>
      <c r="X165" s="78" t="str">
        <f>IF(X160="na","na","")</f>
        <v/>
      </c>
      <c r="Y165" s="83">
        <f t="shared" si="24"/>
        <v>0</v>
      </c>
      <c r="Z165" s="349">
        <f>IF(X160="na", 0, 10)</f>
        <v>10</v>
      </c>
      <c r="AA165" s="193">
        <f t="shared" si="23"/>
        <v>0</v>
      </c>
      <c r="AB165" s="389"/>
      <c r="AD165" s="241"/>
      <c r="CG165" s="46"/>
      <c r="CH165" s="46"/>
      <c r="CI165" s="46"/>
      <c r="CJ165" s="46"/>
      <c r="CK165" s="46"/>
      <c r="CL165" s="46"/>
      <c r="CM165" s="46"/>
    </row>
    <row r="166" spans="1:91" ht="21" customHeight="1" thickTop="1" thickBot="1" x14ac:dyDescent="0.25">
      <c r="A166" s="353"/>
      <c r="B166" s="80"/>
      <c r="C166" s="126"/>
      <c r="D166" s="629" t="s">
        <v>285</v>
      </c>
      <c r="E166" s="630"/>
      <c r="F166" s="630"/>
      <c r="G166" s="630"/>
      <c r="H166" s="630"/>
      <c r="I166" s="630"/>
      <c r="J166" s="630"/>
      <c r="K166" s="630"/>
      <c r="L166" s="630"/>
      <c r="M166" s="630"/>
      <c r="N166" s="630"/>
      <c r="O166" s="630"/>
      <c r="P166" s="630"/>
      <c r="Q166" s="630"/>
      <c r="R166" s="630"/>
      <c r="S166" s="630"/>
      <c r="T166" s="630"/>
      <c r="U166" s="630"/>
      <c r="V166" s="630"/>
      <c r="W166" s="630"/>
      <c r="X166" s="631"/>
      <c r="Y166" s="82">
        <f>SUM(Y160:Y165)</f>
        <v>0</v>
      </c>
      <c r="Z166" s="350">
        <f>SUM(Z160:Z165)</f>
        <v>50</v>
      </c>
      <c r="AD166" s="241"/>
      <c r="CG166" s="46"/>
      <c r="CH166" s="46"/>
      <c r="CI166" s="46"/>
      <c r="CJ166" s="46"/>
      <c r="CK166" s="46"/>
      <c r="CL166" s="46"/>
      <c r="CM166" s="46"/>
    </row>
    <row r="167" spans="1:91" ht="21" customHeight="1" thickBot="1" x14ac:dyDescent="0.25">
      <c r="A167" s="339"/>
      <c r="B167" s="299"/>
      <c r="C167" s="300"/>
      <c r="D167" s="619"/>
      <c r="E167" s="620"/>
      <c r="F167" s="726">
        <f>IF(X160="na", 0, 25)</f>
        <v>25</v>
      </c>
      <c r="G167" s="727"/>
      <c r="H167" s="727"/>
      <c r="I167" s="727"/>
      <c r="J167" s="727"/>
      <c r="K167" s="727"/>
      <c r="L167" s="727"/>
      <c r="M167" s="727"/>
      <c r="N167" s="727"/>
      <c r="O167" s="727"/>
      <c r="P167" s="727"/>
      <c r="Q167" s="727"/>
      <c r="R167" s="727"/>
      <c r="S167" s="727"/>
      <c r="T167" s="727"/>
      <c r="U167" s="727"/>
      <c r="V167" s="727"/>
      <c r="W167" s="727"/>
      <c r="X167" s="727"/>
      <c r="Y167" s="727"/>
      <c r="Z167" s="728"/>
      <c r="AD167" s="241"/>
      <c r="CG167" s="46"/>
      <c r="CH167" s="46"/>
      <c r="CI167" s="46"/>
      <c r="CJ167" s="46"/>
      <c r="CK167" s="46"/>
      <c r="CL167" s="46"/>
      <c r="CM167" s="46"/>
    </row>
    <row r="168" spans="1:91" ht="30" customHeight="1" thickBot="1" x14ac:dyDescent="0.25">
      <c r="A168" s="333"/>
      <c r="B168" s="212">
        <v>3200</v>
      </c>
      <c r="C168" s="295" t="s">
        <v>1046</v>
      </c>
      <c r="D168" s="165"/>
      <c r="E168" s="164"/>
      <c r="F168" s="167"/>
      <c r="G168" s="168"/>
      <c r="H168" s="423"/>
      <c r="I168" s="175"/>
      <c r="J168" s="296"/>
      <c r="K168" s="177"/>
      <c r="L168" s="297"/>
      <c r="M168" s="175"/>
      <c r="N168" s="277"/>
      <c r="O168" s="177"/>
      <c r="P168" s="297"/>
      <c r="Q168" s="175"/>
      <c r="R168" s="167"/>
      <c r="S168" s="168"/>
      <c r="T168" s="165"/>
      <c r="U168" s="164"/>
      <c r="V168" s="167"/>
      <c r="W168" s="168"/>
      <c r="X168" s="292"/>
      <c r="Y168" s="298"/>
      <c r="Z168" s="359"/>
      <c r="AD168" s="241"/>
      <c r="CG168" s="46"/>
      <c r="CH168" s="46"/>
      <c r="CI168" s="46"/>
      <c r="CJ168" s="46"/>
      <c r="CK168" s="46"/>
      <c r="CL168" s="46"/>
      <c r="CM168" s="46"/>
    </row>
    <row r="169" spans="1:91" ht="30" customHeight="1" x14ac:dyDescent="0.2">
      <c r="A169" s="353"/>
      <c r="B169" s="217"/>
      <c r="C169" s="489" t="s">
        <v>1047</v>
      </c>
      <c r="D169" s="635"/>
      <c r="E169" s="635"/>
      <c r="F169" s="635"/>
      <c r="G169" s="635"/>
      <c r="H169" s="635"/>
      <c r="I169" s="635"/>
      <c r="J169" s="635"/>
      <c r="K169" s="635"/>
      <c r="L169" s="635"/>
      <c r="M169" s="635"/>
      <c r="N169" s="635"/>
      <c r="O169" s="635"/>
      <c r="P169" s="635"/>
      <c r="Q169" s="635"/>
      <c r="R169" s="635"/>
      <c r="S169" s="635"/>
      <c r="T169" s="635"/>
      <c r="U169" s="635"/>
      <c r="V169" s="635"/>
      <c r="W169" s="635"/>
      <c r="X169" s="635"/>
      <c r="Y169" s="635"/>
      <c r="Z169" s="636"/>
      <c r="CF169" s="2"/>
    </row>
    <row r="170" spans="1:91" ht="67.7" customHeight="1" x14ac:dyDescent="0.2">
      <c r="A170" s="353"/>
      <c r="B170" s="210" t="s">
        <v>1048</v>
      </c>
      <c r="C170" s="136" t="s">
        <v>1049</v>
      </c>
      <c r="D170" s="605"/>
      <c r="E170" s="606"/>
      <c r="F170" s="605"/>
      <c r="G170" s="606"/>
      <c r="H170" s="605"/>
      <c r="I170" s="606"/>
      <c r="J170" s="605"/>
      <c r="K170" s="606"/>
      <c r="L170" s="605"/>
      <c r="M170" s="606"/>
      <c r="N170" s="605"/>
      <c r="O170" s="606"/>
      <c r="P170" s="605"/>
      <c r="Q170" s="606"/>
      <c r="R170" s="605"/>
      <c r="S170" s="606"/>
      <c r="T170" s="605"/>
      <c r="U170" s="606"/>
      <c r="V170" s="605"/>
      <c r="W170" s="606"/>
      <c r="X170" s="77"/>
      <c r="Y170" s="92">
        <f t="shared" ref="Y170:Y185" si="25">IF(OR(D170="s",F170="s",H170="s",J170="s",L170="s",N170="s",P170="s",R170="s",T170="s",V170="s"), 0, IF(OR(D170="a",F170="a",H170="a",J170="a",L170="a",N170="a",P170="a",R170="a",T170="a",V170="a"),Z170,0))</f>
        <v>0</v>
      </c>
      <c r="Z170" s="349">
        <f>IF(X170="na",0,10)</f>
        <v>10</v>
      </c>
      <c r="AA170" s="39">
        <f>COUNTIF(D170:W170,"a")+COUNTIF(D170:W170,"s")+COUNTIF(X170,"na")</f>
        <v>0</v>
      </c>
      <c r="AB170" s="389"/>
      <c r="AD170" s="241" t="s">
        <v>282</v>
      </c>
      <c r="CG170" s="46"/>
      <c r="CH170" s="46"/>
      <c r="CI170" s="46"/>
      <c r="CJ170" s="46"/>
      <c r="CK170" s="46"/>
      <c r="CL170" s="46"/>
      <c r="CM170" s="46"/>
    </row>
    <row r="171" spans="1:91" ht="88.5" customHeight="1" x14ac:dyDescent="0.2">
      <c r="A171" s="353"/>
      <c r="B171" s="208" t="s">
        <v>1050</v>
      </c>
      <c r="C171" s="137" t="s">
        <v>1051</v>
      </c>
      <c r="D171" s="605"/>
      <c r="E171" s="606"/>
      <c r="F171" s="605"/>
      <c r="G171" s="606"/>
      <c r="H171" s="605"/>
      <c r="I171" s="606"/>
      <c r="J171" s="605"/>
      <c r="K171" s="606"/>
      <c r="L171" s="605"/>
      <c r="M171" s="606"/>
      <c r="N171" s="605"/>
      <c r="O171" s="606"/>
      <c r="P171" s="605"/>
      <c r="Q171" s="606"/>
      <c r="R171" s="605"/>
      <c r="S171" s="606"/>
      <c r="T171" s="605"/>
      <c r="U171" s="606"/>
      <c r="V171" s="605"/>
      <c r="W171" s="606"/>
      <c r="X171" s="77"/>
      <c r="Y171" s="92">
        <f t="shared" si="25"/>
        <v>0</v>
      </c>
      <c r="Z171" s="349">
        <f>IF(X171="na",0,10)</f>
        <v>10</v>
      </c>
      <c r="AA171" s="39">
        <f>COUNTIF(D171:W171,"a")+COUNTIF(D171:W171,"s")+COUNTIF(X171,"na")</f>
        <v>0</v>
      </c>
      <c r="AB171" s="389"/>
      <c r="AD171" s="241" t="s">
        <v>282</v>
      </c>
      <c r="CG171" s="46"/>
      <c r="CH171" s="46"/>
      <c r="CI171" s="46"/>
      <c r="CJ171" s="46"/>
      <c r="CK171" s="46"/>
      <c r="CL171" s="46"/>
      <c r="CM171" s="46"/>
    </row>
    <row r="172" spans="1:91" ht="67.7" customHeight="1" x14ac:dyDescent="0.2">
      <c r="A172" s="353"/>
      <c r="B172" s="208" t="s">
        <v>93</v>
      </c>
      <c r="C172" s="137" t="s">
        <v>1052</v>
      </c>
      <c r="D172" s="605"/>
      <c r="E172" s="606"/>
      <c r="F172" s="605"/>
      <c r="G172" s="606"/>
      <c r="H172" s="605"/>
      <c r="I172" s="606"/>
      <c r="J172" s="605"/>
      <c r="K172" s="606"/>
      <c r="L172" s="605"/>
      <c r="M172" s="606"/>
      <c r="N172" s="605"/>
      <c r="O172" s="606"/>
      <c r="P172" s="605"/>
      <c r="Q172" s="606"/>
      <c r="R172" s="605"/>
      <c r="S172" s="606"/>
      <c r="T172" s="605"/>
      <c r="U172" s="606"/>
      <c r="V172" s="605"/>
      <c r="W172" s="606"/>
      <c r="X172" s="43"/>
      <c r="Y172" s="92">
        <f t="shared" si="25"/>
        <v>0</v>
      </c>
      <c r="Z172" s="349">
        <v>10</v>
      </c>
      <c r="AA172" s="39">
        <f t="shared" ref="AA172:AA185" si="26">COUNTIF(D172:W172,"a")+COUNTIF(D172:W172,"s")</f>
        <v>0</v>
      </c>
      <c r="AB172" s="389"/>
      <c r="AD172" s="241"/>
      <c r="CG172" s="46"/>
      <c r="CH172" s="46"/>
      <c r="CI172" s="46"/>
      <c r="CJ172" s="46"/>
      <c r="CK172" s="46"/>
      <c r="CL172" s="46"/>
      <c r="CM172" s="46"/>
    </row>
    <row r="173" spans="1:91" ht="30" customHeight="1" x14ac:dyDescent="0.2">
      <c r="A173" s="353"/>
      <c r="B173" s="217"/>
      <c r="C173" s="489" t="s">
        <v>1053</v>
      </c>
      <c r="D173" s="635"/>
      <c r="E173" s="635"/>
      <c r="F173" s="635"/>
      <c r="G173" s="635"/>
      <c r="H173" s="635"/>
      <c r="I173" s="635"/>
      <c r="J173" s="635"/>
      <c r="K173" s="635"/>
      <c r="L173" s="635"/>
      <c r="M173" s="635"/>
      <c r="N173" s="635"/>
      <c r="O173" s="635"/>
      <c r="P173" s="635"/>
      <c r="Q173" s="635"/>
      <c r="R173" s="635"/>
      <c r="S173" s="635"/>
      <c r="T173" s="635"/>
      <c r="U173" s="635"/>
      <c r="V173" s="635"/>
      <c r="W173" s="635"/>
      <c r="X173" s="635"/>
      <c r="Y173" s="635"/>
      <c r="Z173" s="636"/>
      <c r="CF173" s="2"/>
    </row>
    <row r="174" spans="1:91" ht="30" customHeight="1" x14ac:dyDescent="0.2">
      <c r="A174" s="353"/>
      <c r="B174" s="217"/>
      <c r="C174" s="489" t="s">
        <v>1054</v>
      </c>
      <c r="D174" s="635"/>
      <c r="E174" s="635"/>
      <c r="F174" s="635"/>
      <c r="G174" s="635"/>
      <c r="H174" s="635"/>
      <c r="I174" s="635"/>
      <c r="J174" s="635"/>
      <c r="K174" s="635"/>
      <c r="L174" s="635"/>
      <c r="M174" s="635"/>
      <c r="N174" s="635"/>
      <c r="O174" s="635"/>
      <c r="P174" s="635"/>
      <c r="Q174" s="635"/>
      <c r="R174" s="635"/>
      <c r="S174" s="635"/>
      <c r="T174" s="635"/>
      <c r="U174" s="635"/>
      <c r="V174" s="635"/>
      <c r="W174" s="635"/>
      <c r="X174" s="635"/>
      <c r="Y174" s="635"/>
      <c r="Z174" s="636"/>
      <c r="CF174" s="2"/>
    </row>
    <row r="175" spans="1:91" ht="45" customHeight="1" x14ac:dyDescent="0.2">
      <c r="A175" s="353"/>
      <c r="B175" s="208" t="s">
        <v>138</v>
      </c>
      <c r="C175" s="137" t="s">
        <v>1055</v>
      </c>
      <c r="D175" s="605"/>
      <c r="E175" s="606"/>
      <c r="F175" s="605"/>
      <c r="G175" s="606"/>
      <c r="H175" s="605"/>
      <c r="I175" s="606"/>
      <c r="J175" s="605"/>
      <c r="K175" s="606"/>
      <c r="L175" s="605"/>
      <c r="M175" s="606"/>
      <c r="N175" s="605"/>
      <c r="O175" s="606"/>
      <c r="P175" s="605"/>
      <c r="Q175" s="606"/>
      <c r="R175" s="605"/>
      <c r="S175" s="606"/>
      <c r="T175" s="605"/>
      <c r="U175" s="606"/>
      <c r="V175" s="605"/>
      <c r="W175" s="606"/>
      <c r="X175" s="43"/>
      <c r="Y175" s="92">
        <f t="shared" si="25"/>
        <v>0</v>
      </c>
      <c r="Z175" s="349">
        <v>10</v>
      </c>
      <c r="AA175" s="39">
        <f t="shared" si="26"/>
        <v>0</v>
      </c>
      <c r="AB175" s="389"/>
      <c r="AD175" s="241"/>
      <c r="CG175" s="46"/>
      <c r="CH175" s="46"/>
      <c r="CI175" s="46"/>
      <c r="CJ175" s="46"/>
      <c r="CK175" s="46"/>
      <c r="CL175" s="46"/>
      <c r="CM175" s="46"/>
    </row>
    <row r="176" spans="1:91" ht="30" customHeight="1" x14ac:dyDescent="0.2">
      <c r="A176" s="353"/>
      <c r="B176" s="217"/>
      <c r="C176" s="489" t="s">
        <v>1056</v>
      </c>
      <c r="D176" s="635"/>
      <c r="E176" s="635"/>
      <c r="F176" s="635"/>
      <c r="G176" s="635"/>
      <c r="H176" s="635"/>
      <c r="I176" s="635"/>
      <c r="J176" s="635"/>
      <c r="K176" s="635"/>
      <c r="L176" s="635"/>
      <c r="M176" s="635"/>
      <c r="N176" s="635"/>
      <c r="O176" s="635"/>
      <c r="P176" s="635"/>
      <c r="Q176" s="635"/>
      <c r="R176" s="635"/>
      <c r="S176" s="635"/>
      <c r="T176" s="635"/>
      <c r="U176" s="635"/>
      <c r="V176" s="635"/>
      <c r="W176" s="635"/>
      <c r="X176" s="635"/>
      <c r="Y176" s="635"/>
      <c r="Z176" s="636"/>
      <c r="CF176" s="2"/>
    </row>
    <row r="177" spans="1:91" ht="126" customHeight="1" x14ac:dyDescent="0.2">
      <c r="A177" s="353"/>
      <c r="B177" s="208" t="s">
        <v>1057</v>
      </c>
      <c r="C177" s="137" t="s">
        <v>1124</v>
      </c>
      <c r="D177" s="605"/>
      <c r="E177" s="606"/>
      <c r="F177" s="605"/>
      <c r="G177" s="606"/>
      <c r="H177" s="605"/>
      <c r="I177" s="606"/>
      <c r="J177" s="605"/>
      <c r="K177" s="606"/>
      <c r="L177" s="605"/>
      <c r="M177" s="606"/>
      <c r="N177" s="605"/>
      <c r="O177" s="606"/>
      <c r="P177" s="605"/>
      <c r="Q177" s="606"/>
      <c r="R177" s="605"/>
      <c r="S177" s="606"/>
      <c r="T177" s="605"/>
      <c r="U177" s="606"/>
      <c r="V177" s="605"/>
      <c r="W177" s="606"/>
      <c r="X177" s="43"/>
      <c r="Y177" s="92">
        <f t="shared" si="25"/>
        <v>0</v>
      </c>
      <c r="Z177" s="349">
        <v>10</v>
      </c>
      <c r="AA177" s="39">
        <f t="shared" si="26"/>
        <v>0</v>
      </c>
      <c r="AB177" s="389"/>
      <c r="AD177" s="241"/>
      <c r="CG177" s="46"/>
      <c r="CH177" s="46"/>
      <c r="CI177" s="46"/>
      <c r="CJ177" s="46"/>
      <c r="CK177" s="46"/>
      <c r="CL177" s="46"/>
      <c r="CM177" s="46"/>
    </row>
    <row r="178" spans="1:91" ht="30" customHeight="1" x14ac:dyDescent="0.2">
      <c r="A178" s="353"/>
      <c r="B178" s="217"/>
      <c r="C178" s="489" t="s">
        <v>1058</v>
      </c>
      <c r="D178" s="635"/>
      <c r="E178" s="635"/>
      <c r="F178" s="635"/>
      <c r="G178" s="635"/>
      <c r="H178" s="635"/>
      <c r="I178" s="635"/>
      <c r="J178" s="635"/>
      <c r="K178" s="635"/>
      <c r="L178" s="635"/>
      <c r="M178" s="635"/>
      <c r="N178" s="635"/>
      <c r="O178" s="635"/>
      <c r="P178" s="635"/>
      <c r="Q178" s="635"/>
      <c r="R178" s="635"/>
      <c r="S178" s="635"/>
      <c r="T178" s="635"/>
      <c r="U178" s="635"/>
      <c r="V178" s="635"/>
      <c r="W178" s="635"/>
      <c r="X178" s="635"/>
      <c r="Y178" s="635"/>
      <c r="Z178" s="636"/>
      <c r="CF178" s="2"/>
    </row>
    <row r="179" spans="1:91" ht="67.7" customHeight="1" x14ac:dyDescent="0.2">
      <c r="A179" s="353"/>
      <c r="B179" s="208" t="s">
        <v>352</v>
      </c>
      <c r="C179" s="137" t="s">
        <v>1059</v>
      </c>
      <c r="D179" s="605"/>
      <c r="E179" s="606"/>
      <c r="F179" s="605"/>
      <c r="G179" s="606"/>
      <c r="H179" s="605"/>
      <c r="I179" s="606"/>
      <c r="J179" s="605"/>
      <c r="K179" s="606"/>
      <c r="L179" s="605"/>
      <c r="M179" s="606"/>
      <c r="N179" s="605"/>
      <c r="O179" s="606"/>
      <c r="P179" s="605"/>
      <c r="Q179" s="606"/>
      <c r="R179" s="605"/>
      <c r="S179" s="606"/>
      <c r="T179" s="605"/>
      <c r="U179" s="606"/>
      <c r="V179" s="605"/>
      <c r="W179" s="606"/>
      <c r="X179" s="43"/>
      <c r="Y179" s="92">
        <f t="shared" si="25"/>
        <v>0</v>
      </c>
      <c r="Z179" s="349">
        <v>40</v>
      </c>
      <c r="AA179" s="39">
        <f t="shared" si="26"/>
        <v>0</v>
      </c>
      <c r="AB179" s="389"/>
      <c r="AD179" s="241" t="s">
        <v>282</v>
      </c>
      <c r="CG179" s="46"/>
      <c r="CH179" s="46"/>
      <c r="CI179" s="46"/>
      <c r="CJ179" s="46"/>
      <c r="CK179" s="46"/>
      <c r="CL179" s="46"/>
      <c r="CM179" s="46"/>
    </row>
    <row r="180" spans="1:91" ht="30" customHeight="1" x14ac:dyDescent="0.2">
      <c r="A180" s="353"/>
      <c r="B180" s="217"/>
      <c r="C180" s="489" t="s">
        <v>1060</v>
      </c>
      <c r="D180" s="635"/>
      <c r="E180" s="635"/>
      <c r="F180" s="635"/>
      <c r="G180" s="635"/>
      <c r="H180" s="635"/>
      <c r="I180" s="635"/>
      <c r="J180" s="635"/>
      <c r="K180" s="635"/>
      <c r="L180" s="635"/>
      <c r="M180" s="635"/>
      <c r="N180" s="635"/>
      <c r="O180" s="635"/>
      <c r="P180" s="635"/>
      <c r="Q180" s="635"/>
      <c r="R180" s="635"/>
      <c r="S180" s="635"/>
      <c r="T180" s="635"/>
      <c r="U180" s="635"/>
      <c r="V180" s="635"/>
      <c r="W180" s="635"/>
      <c r="X180" s="635"/>
      <c r="Y180" s="635"/>
      <c r="Z180" s="636"/>
      <c r="CF180" s="2"/>
    </row>
    <row r="181" spans="1:91" ht="45" customHeight="1" x14ac:dyDescent="0.2">
      <c r="A181" s="353"/>
      <c r="B181" s="208" t="s">
        <v>1061</v>
      </c>
      <c r="C181" s="137" t="s">
        <v>1123</v>
      </c>
      <c r="D181" s="605"/>
      <c r="E181" s="606"/>
      <c r="F181" s="605"/>
      <c r="G181" s="606"/>
      <c r="H181" s="605"/>
      <c r="I181" s="606"/>
      <c r="J181" s="605"/>
      <c r="K181" s="606"/>
      <c r="L181" s="605"/>
      <c r="M181" s="606"/>
      <c r="N181" s="605"/>
      <c r="O181" s="606"/>
      <c r="P181" s="605"/>
      <c r="Q181" s="606"/>
      <c r="R181" s="605"/>
      <c r="S181" s="606"/>
      <c r="T181" s="605"/>
      <c r="U181" s="606"/>
      <c r="V181" s="605"/>
      <c r="W181" s="606"/>
      <c r="X181" s="43"/>
      <c r="Y181" s="92">
        <f t="shared" ref="Y181:Y182" si="27">IF(OR(D181="s",F181="s",H181="s",J181="s",L181="s",N181="s",P181="s",R181="s",T181="s",V181="s"), 0, IF(OR(D181="a",F181="a",H181="a",J181="a",L181="a",N181="a",P181="a",R181="a",T181="a",V181="a"),Z181,0))</f>
        <v>0</v>
      </c>
      <c r="Z181" s="349">
        <v>10</v>
      </c>
      <c r="AA181" s="39">
        <f t="shared" ref="AA181:AA182" si="28">COUNTIF(D181:W181,"a")+COUNTIF(D181:W181,"s")</f>
        <v>0</v>
      </c>
      <c r="AB181" s="389"/>
      <c r="AD181" s="241"/>
      <c r="CG181" s="46"/>
      <c r="CH181" s="46"/>
      <c r="CI181" s="46"/>
      <c r="CJ181" s="46"/>
      <c r="CK181" s="46"/>
      <c r="CL181" s="46"/>
      <c r="CM181" s="46"/>
    </row>
    <row r="182" spans="1:91" ht="67.7" customHeight="1" x14ac:dyDescent="0.2">
      <c r="A182" s="353"/>
      <c r="B182" s="208" t="s">
        <v>1062</v>
      </c>
      <c r="C182" s="137" t="s">
        <v>1063</v>
      </c>
      <c r="D182" s="605"/>
      <c r="E182" s="606"/>
      <c r="F182" s="605"/>
      <c r="G182" s="606"/>
      <c r="H182" s="605"/>
      <c r="I182" s="606"/>
      <c r="J182" s="605"/>
      <c r="K182" s="606"/>
      <c r="L182" s="605"/>
      <c r="M182" s="606"/>
      <c r="N182" s="605"/>
      <c r="O182" s="606"/>
      <c r="P182" s="605"/>
      <c r="Q182" s="606"/>
      <c r="R182" s="605"/>
      <c r="S182" s="606"/>
      <c r="T182" s="605"/>
      <c r="U182" s="606"/>
      <c r="V182" s="605"/>
      <c r="W182" s="606"/>
      <c r="X182" s="43"/>
      <c r="Y182" s="92">
        <f t="shared" si="27"/>
        <v>0</v>
      </c>
      <c r="Z182" s="349">
        <v>5</v>
      </c>
      <c r="AA182" s="39">
        <f t="shared" si="28"/>
        <v>0</v>
      </c>
      <c r="AB182" s="389"/>
      <c r="AD182" s="241"/>
      <c r="CG182" s="46"/>
      <c r="CH182" s="46"/>
      <c r="CI182" s="46"/>
      <c r="CJ182" s="46"/>
      <c r="CK182" s="46"/>
      <c r="CL182" s="46"/>
      <c r="CM182" s="46"/>
    </row>
    <row r="183" spans="1:91" ht="30" customHeight="1" x14ac:dyDescent="0.2">
      <c r="A183" s="353"/>
      <c r="B183" s="217"/>
      <c r="C183" s="489" t="s">
        <v>1064</v>
      </c>
      <c r="D183" s="635"/>
      <c r="E183" s="635"/>
      <c r="F183" s="635"/>
      <c r="G183" s="635"/>
      <c r="H183" s="635"/>
      <c r="I183" s="635"/>
      <c r="J183" s="635"/>
      <c r="K183" s="635"/>
      <c r="L183" s="635"/>
      <c r="M183" s="635"/>
      <c r="N183" s="635"/>
      <c r="O183" s="635"/>
      <c r="P183" s="635"/>
      <c r="Q183" s="635"/>
      <c r="R183" s="635"/>
      <c r="S183" s="635"/>
      <c r="T183" s="635"/>
      <c r="U183" s="635"/>
      <c r="V183" s="635"/>
      <c r="W183" s="635"/>
      <c r="X183" s="635"/>
      <c r="Y183" s="635"/>
      <c r="Z183" s="636"/>
      <c r="CF183" s="2"/>
    </row>
    <row r="184" spans="1:91" ht="45" customHeight="1" x14ac:dyDescent="0.2">
      <c r="A184" s="353"/>
      <c r="B184" s="208" t="s">
        <v>202</v>
      </c>
      <c r="C184" s="137" t="s">
        <v>1065</v>
      </c>
      <c r="D184" s="605"/>
      <c r="E184" s="606"/>
      <c r="F184" s="605"/>
      <c r="G184" s="606"/>
      <c r="H184" s="605"/>
      <c r="I184" s="606"/>
      <c r="J184" s="605"/>
      <c r="K184" s="606"/>
      <c r="L184" s="605"/>
      <c r="M184" s="606"/>
      <c r="N184" s="605"/>
      <c r="O184" s="606"/>
      <c r="P184" s="605"/>
      <c r="Q184" s="606"/>
      <c r="R184" s="605"/>
      <c r="S184" s="606"/>
      <c r="T184" s="605"/>
      <c r="U184" s="606"/>
      <c r="V184" s="605"/>
      <c r="W184" s="606"/>
      <c r="X184" s="43"/>
      <c r="Y184" s="92">
        <f t="shared" ref="Y184" si="29">IF(OR(D184="s",F184="s",H184="s",J184="s",L184="s",N184="s",P184="s",R184="s",T184="s",V184="s"), 0, IF(OR(D184="a",F184="a",H184="a",J184="a",L184="a",N184="a",P184="a",R184="a",T184="a",V184="a"),Z184,0))</f>
        <v>0</v>
      </c>
      <c r="Z184" s="349">
        <v>10</v>
      </c>
      <c r="AA184" s="39">
        <f t="shared" ref="AA184" si="30">COUNTIF(D184:W184,"a")+COUNTIF(D184:W184,"s")</f>
        <v>0</v>
      </c>
      <c r="AB184" s="389"/>
      <c r="AD184" s="241" t="s">
        <v>282</v>
      </c>
      <c r="CG184" s="46"/>
      <c r="CH184" s="46"/>
      <c r="CI184" s="46"/>
      <c r="CJ184" s="46"/>
      <c r="CK184" s="46"/>
      <c r="CL184" s="46"/>
      <c r="CM184" s="46"/>
    </row>
    <row r="185" spans="1:91" ht="67.7" customHeight="1" thickBot="1" x14ac:dyDescent="0.25">
      <c r="A185" s="353"/>
      <c r="B185" s="208" t="s">
        <v>1066</v>
      </c>
      <c r="C185" s="137" t="s">
        <v>1067</v>
      </c>
      <c r="D185" s="605"/>
      <c r="E185" s="606"/>
      <c r="F185" s="605"/>
      <c r="G185" s="606"/>
      <c r="H185" s="605"/>
      <c r="I185" s="606"/>
      <c r="J185" s="605"/>
      <c r="K185" s="606"/>
      <c r="L185" s="605"/>
      <c r="M185" s="606"/>
      <c r="N185" s="605"/>
      <c r="O185" s="606"/>
      <c r="P185" s="605"/>
      <c r="Q185" s="606"/>
      <c r="R185" s="605"/>
      <c r="S185" s="606"/>
      <c r="T185" s="605"/>
      <c r="U185" s="606"/>
      <c r="V185" s="605"/>
      <c r="W185" s="606"/>
      <c r="X185" s="43"/>
      <c r="Y185" s="92">
        <f t="shared" si="25"/>
        <v>0</v>
      </c>
      <c r="Z185" s="349">
        <v>5</v>
      </c>
      <c r="AA185" s="39">
        <f t="shared" si="26"/>
        <v>0</v>
      </c>
      <c r="AB185" s="389"/>
      <c r="AD185" s="241"/>
      <c r="AE185" s="398"/>
      <c r="CG185" s="46"/>
      <c r="CH185" s="46"/>
      <c r="CI185" s="46"/>
      <c r="CJ185" s="46"/>
      <c r="CK185" s="46"/>
      <c r="CL185" s="46"/>
      <c r="CM185" s="46"/>
    </row>
    <row r="186" spans="1:91" ht="21" customHeight="1" thickTop="1" thickBot="1" x14ac:dyDescent="0.25">
      <c r="A186" s="353"/>
      <c r="B186" s="80"/>
      <c r="C186" s="150"/>
      <c r="D186" s="629" t="s">
        <v>285</v>
      </c>
      <c r="E186" s="630"/>
      <c r="F186" s="630"/>
      <c r="G186" s="630"/>
      <c r="H186" s="630"/>
      <c r="I186" s="630"/>
      <c r="J186" s="630"/>
      <c r="K186" s="630"/>
      <c r="L186" s="630"/>
      <c r="M186" s="630"/>
      <c r="N186" s="630"/>
      <c r="O186" s="630"/>
      <c r="P186" s="630"/>
      <c r="Q186" s="630"/>
      <c r="R186" s="630"/>
      <c r="S186" s="630"/>
      <c r="T186" s="630"/>
      <c r="U186" s="630"/>
      <c r="V186" s="630"/>
      <c r="W186" s="630"/>
      <c r="X186" s="631"/>
      <c r="Y186" s="6">
        <f>SUM(Y170:Y185)</f>
        <v>0</v>
      </c>
      <c r="Z186" s="350">
        <f>SUM(Z170:Z185)</f>
        <v>120</v>
      </c>
      <c r="AD186" s="241"/>
      <c r="CG186" s="46"/>
      <c r="CH186" s="46"/>
      <c r="CI186" s="46"/>
      <c r="CJ186" s="46"/>
      <c r="CK186" s="46"/>
      <c r="CL186" s="46"/>
      <c r="CM186" s="46"/>
    </row>
    <row r="187" spans="1:91" ht="21" customHeight="1" thickBot="1" x14ac:dyDescent="0.25">
      <c r="A187" s="339"/>
      <c r="B187" s="170"/>
      <c r="C187" s="408"/>
      <c r="D187" s="619"/>
      <c r="E187" s="620"/>
      <c r="F187" s="797">
        <v>60</v>
      </c>
      <c r="G187" s="627"/>
      <c r="H187" s="627"/>
      <c r="I187" s="627"/>
      <c r="J187" s="627"/>
      <c r="K187" s="627"/>
      <c r="L187" s="627"/>
      <c r="M187" s="627"/>
      <c r="N187" s="627"/>
      <c r="O187" s="627"/>
      <c r="P187" s="627"/>
      <c r="Q187" s="627"/>
      <c r="R187" s="627"/>
      <c r="S187" s="627"/>
      <c r="T187" s="627"/>
      <c r="U187" s="627"/>
      <c r="V187" s="627"/>
      <c r="W187" s="627"/>
      <c r="X187" s="627"/>
      <c r="Y187" s="627"/>
      <c r="Z187" s="628"/>
      <c r="AD187" s="241"/>
      <c r="CG187" s="46"/>
      <c r="CH187" s="46"/>
      <c r="CI187" s="46"/>
      <c r="CJ187" s="46"/>
      <c r="CK187" s="46"/>
      <c r="CL187" s="46"/>
      <c r="CM187" s="46"/>
    </row>
    <row r="188" spans="1:91" ht="28.5" customHeight="1" thickBot="1" x14ac:dyDescent="0.25">
      <c r="A188" s="333"/>
      <c r="B188" s="368">
        <v>4000</v>
      </c>
      <c r="C188" s="709" t="s">
        <v>353</v>
      </c>
      <c r="D188" s="710"/>
      <c r="E188" s="710"/>
      <c r="F188" s="710"/>
      <c r="G188" s="710"/>
      <c r="H188" s="710"/>
      <c r="I188" s="710"/>
      <c r="J188" s="710"/>
      <c r="K188" s="710"/>
      <c r="L188" s="710"/>
      <c r="M188" s="710"/>
      <c r="N188" s="710"/>
      <c r="O188" s="710"/>
      <c r="P188" s="710"/>
      <c r="Q188" s="710"/>
      <c r="R188" s="710"/>
      <c r="S188" s="710"/>
      <c r="T188" s="710"/>
      <c r="U188" s="710"/>
      <c r="V188" s="710"/>
      <c r="W188" s="710"/>
      <c r="X188" s="710"/>
      <c r="Y188" s="710"/>
      <c r="Z188" s="711"/>
      <c r="AD188" s="241"/>
      <c r="CG188" s="46"/>
      <c r="CH188" s="46"/>
      <c r="CI188" s="46"/>
      <c r="CJ188" s="46"/>
      <c r="CK188" s="46"/>
      <c r="CL188" s="46"/>
      <c r="CM188" s="46"/>
    </row>
    <row r="189" spans="1:91" ht="30.75" customHeight="1" thickBot="1" x14ac:dyDescent="0.25">
      <c r="A189" s="353"/>
      <c r="B189" s="209">
        <v>4100</v>
      </c>
      <c r="C189" s="326" t="s">
        <v>589</v>
      </c>
      <c r="D189" s="7"/>
      <c r="E189" s="8"/>
      <c r="F189" s="9"/>
      <c r="G189" s="8"/>
      <c r="H189" s="19"/>
      <c r="I189" s="8"/>
      <c r="J189" s="11" t="s">
        <v>284</v>
      </c>
      <c r="K189" s="97"/>
      <c r="L189" s="98"/>
      <c r="M189" s="96"/>
      <c r="N189" s="19" t="s">
        <v>284</v>
      </c>
      <c r="O189" s="10"/>
      <c r="P189" s="7"/>
      <c r="Q189" s="8"/>
      <c r="R189" s="9"/>
      <c r="S189" s="10"/>
      <c r="T189" s="7"/>
      <c r="U189" s="8"/>
      <c r="V189" s="9"/>
      <c r="W189" s="10"/>
      <c r="X189" s="14"/>
      <c r="Y189" s="14"/>
      <c r="Z189" s="351"/>
      <c r="AD189" s="241"/>
      <c r="CG189" s="46"/>
      <c r="CH189" s="46"/>
      <c r="CI189" s="46"/>
      <c r="CJ189" s="46"/>
      <c r="CK189" s="46"/>
      <c r="CL189" s="46"/>
      <c r="CM189" s="46"/>
    </row>
    <row r="190" spans="1:91" ht="45" customHeight="1" x14ac:dyDescent="0.2">
      <c r="A190" s="353"/>
      <c r="B190" s="207" t="s">
        <v>354</v>
      </c>
      <c r="C190" s="394" t="s">
        <v>56</v>
      </c>
      <c r="D190" s="632"/>
      <c r="E190" s="633"/>
      <c r="F190" s="632"/>
      <c r="G190" s="633"/>
      <c r="H190" s="632"/>
      <c r="I190" s="633"/>
      <c r="J190" s="632"/>
      <c r="K190" s="633"/>
      <c r="L190" s="632"/>
      <c r="M190" s="633"/>
      <c r="N190" s="632"/>
      <c r="O190" s="633"/>
      <c r="P190" s="632"/>
      <c r="Q190" s="633"/>
      <c r="R190" s="632"/>
      <c r="S190" s="633"/>
      <c r="T190" s="632"/>
      <c r="U190" s="633"/>
      <c r="V190" s="632"/>
      <c r="W190" s="633"/>
      <c r="X190" s="38"/>
      <c r="Y190" s="79">
        <f t="shared" ref="Y190:Y194" si="31">IF(OR(D190="s",F190="s",H190="s",J190="s",L190="s",N190="s",P190="s",R190="s",T190="s",V190="s"), 0, IF(OR(D190="a",F190="a",H190="a",J190="a",L190="a",N190="a",P190="a",R190="a",T190="a",V190="a"),Z190,0))</f>
        <v>0</v>
      </c>
      <c r="Z190" s="352">
        <v>10</v>
      </c>
      <c r="AA190" s="39">
        <f t="shared" ref="AA190:AA203" si="32">COUNTIF(D190:W190,"a")+COUNTIF(D190:W190,"s")</f>
        <v>0</v>
      </c>
      <c r="AB190" s="239"/>
      <c r="AD190" s="241" t="s">
        <v>282</v>
      </c>
      <c r="CG190" s="46"/>
      <c r="CH190" s="46"/>
      <c r="CI190" s="46"/>
      <c r="CJ190" s="46"/>
      <c r="CK190" s="46"/>
      <c r="CL190" s="46"/>
      <c r="CM190" s="46"/>
    </row>
    <row r="191" spans="1:91" ht="27.95" customHeight="1" x14ac:dyDescent="0.2">
      <c r="A191" s="353"/>
      <c r="B191" s="217" t="s">
        <v>304</v>
      </c>
      <c r="C191" s="397" t="s">
        <v>240</v>
      </c>
      <c r="D191" s="605"/>
      <c r="E191" s="606"/>
      <c r="F191" s="605"/>
      <c r="G191" s="606"/>
      <c r="H191" s="605"/>
      <c r="I191" s="606"/>
      <c r="J191" s="605"/>
      <c r="K191" s="606"/>
      <c r="L191" s="605"/>
      <c r="M191" s="606"/>
      <c r="N191" s="605"/>
      <c r="O191" s="606"/>
      <c r="P191" s="605"/>
      <c r="Q191" s="606"/>
      <c r="R191" s="605"/>
      <c r="S191" s="606"/>
      <c r="T191" s="605"/>
      <c r="U191" s="606"/>
      <c r="V191" s="605"/>
      <c r="W191" s="606"/>
      <c r="X191" s="38"/>
      <c r="Y191" s="92">
        <f t="shared" si="31"/>
        <v>0</v>
      </c>
      <c r="Z191" s="349">
        <v>10</v>
      </c>
      <c r="AA191" s="39">
        <f t="shared" si="32"/>
        <v>0</v>
      </c>
      <c r="AB191" s="239"/>
      <c r="AD191" s="241" t="s">
        <v>282</v>
      </c>
      <c r="CG191" s="46"/>
      <c r="CH191" s="46"/>
      <c r="CI191" s="46"/>
      <c r="CJ191" s="46"/>
      <c r="CK191" s="46"/>
      <c r="CL191" s="46"/>
      <c r="CM191" s="46"/>
    </row>
    <row r="192" spans="1:91" ht="45" customHeight="1" x14ac:dyDescent="0.2">
      <c r="A192" s="353"/>
      <c r="B192" s="217" t="s">
        <v>305</v>
      </c>
      <c r="C192" s="397" t="s">
        <v>241</v>
      </c>
      <c r="D192" s="605"/>
      <c r="E192" s="606"/>
      <c r="F192" s="605"/>
      <c r="G192" s="606"/>
      <c r="H192" s="605"/>
      <c r="I192" s="606"/>
      <c r="J192" s="605"/>
      <c r="K192" s="606"/>
      <c r="L192" s="605"/>
      <c r="M192" s="606"/>
      <c r="N192" s="605"/>
      <c r="O192" s="606"/>
      <c r="P192" s="605"/>
      <c r="Q192" s="606"/>
      <c r="R192" s="605"/>
      <c r="S192" s="606"/>
      <c r="T192" s="605"/>
      <c r="U192" s="606"/>
      <c r="V192" s="605"/>
      <c r="W192" s="606"/>
      <c r="X192" s="38"/>
      <c r="Y192" s="92">
        <f t="shared" si="31"/>
        <v>0</v>
      </c>
      <c r="Z192" s="349">
        <v>10</v>
      </c>
      <c r="AA192" s="39">
        <f t="shared" si="32"/>
        <v>0</v>
      </c>
      <c r="AB192" s="239"/>
      <c r="AD192" s="241" t="s">
        <v>282</v>
      </c>
      <c r="CG192" s="46"/>
      <c r="CH192" s="46"/>
      <c r="CI192" s="46"/>
      <c r="CJ192" s="46"/>
      <c r="CK192" s="46"/>
      <c r="CL192" s="46"/>
      <c r="CM192" s="46"/>
    </row>
    <row r="193" spans="1:120" ht="27.95" customHeight="1" x14ac:dyDescent="0.2">
      <c r="A193" s="353"/>
      <c r="B193" s="217" t="s">
        <v>306</v>
      </c>
      <c r="C193" s="397" t="s">
        <v>204</v>
      </c>
      <c r="D193" s="605"/>
      <c r="E193" s="606"/>
      <c r="F193" s="605"/>
      <c r="G193" s="606"/>
      <c r="H193" s="605"/>
      <c r="I193" s="606"/>
      <c r="J193" s="605"/>
      <c r="K193" s="606"/>
      <c r="L193" s="605"/>
      <c r="M193" s="606"/>
      <c r="N193" s="605"/>
      <c r="O193" s="606"/>
      <c r="P193" s="605"/>
      <c r="Q193" s="606"/>
      <c r="R193" s="605"/>
      <c r="S193" s="606"/>
      <c r="T193" s="605"/>
      <c r="U193" s="606"/>
      <c r="V193" s="605"/>
      <c r="W193" s="606"/>
      <c r="X193" s="38"/>
      <c r="Y193" s="92">
        <f t="shared" si="31"/>
        <v>0</v>
      </c>
      <c r="Z193" s="349">
        <v>10</v>
      </c>
      <c r="AA193" s="39">
        <f t="shared" si="32"/>
        <v>0</v>
      </c>
      <c r="AB193" s="239"/>
      <c r="AD193" s="241" t="s">
        <v>282</v>
      </c>
      <c r="CG193" s="46"/>
      <c r="CH193" s="46"/>
      <c r="CI193" s="46"/>
      <c r="CJ193" s="46"/>
      <c r="CK193" s="46"/>
      <c r="CL193" s="46"/>
      <c r="CM193" s="46"/>
    </row>
    <row r="194" spans="1:120" ht="45" customHeight="1" x14ac:dyDescent="0.2">
      <c r="A194" s="353"/>
      <c r="B194" s="217" t="s">
        <v>205</v>
      </c>
      <c r="C194" s="397" t="s">
        <v>229</v>
      </c>
      <c r="D194" s="605"/>
      <c r="E194" s="606"/>
      <c r="F194" s="605"/>
      <c r="G194" s="606"/>
      <c r="H194" s="605"/>
      <c r="I194" s="606"/>
      <c r="J194" s="605"/>
      <c r="K194" s="606"/>
      <c r="L194" s="605"/>
      <c r="M194" s="606"/>
      <c r="N194" s="605"/>
      <c r="O194" s="606"/>
      <c r="P194" s="605"/>
      <c r="Q194" s="606"/>
      <c r="R194" s="605"/>
      <c r="S194" s="606"/>
      <c r="T194" s="605"/>
      <c r="U194" s="606"/>
      <c r="V194" s="605"/>
      <c r="W194" s="606"/>
      <c r="X194" s="38"/>
      <c r="Y194" s="92">
        <f t="shared" si="31"/>
        <v>0</v>
      </c>
      <c r="Z194" s="349">
        <v>20</v>
      </c>
      <c r="AA194" s="39">
        <f t="shared" si="32"/>
        <v>0</v>
      </c>
      <c r="AB194" s="239"/>
      <c r="AD194" s="241" t="s">
        <v>282</v>
      </c>
      <c r="CG194" s="46"/>
      <c r="CH194" s="46"/>
      <c r="CI194" s="46"/>
      <c r="CJ194" s="46"/>
      <c r="CK194" s="46"/>
      <c r="CL194" s="46"/>
      <c r="CM194" s="46"/>
    </row>
    <row r="195" spans="1:120" ht="45" customHeight="1" x14ac:dyDescent="0.2">
      <c r="A195" s="353"/>
      <c r="B195" s="217" t="s">
        <v>356</v>
      </c>
      <c r="C195" s="397" t="s">
        <v>326</v>
      </c>
      <c r="D195" s="605"/>
      <c r="E195" s="606"/>
      <c r="F195" s="605"/>
      <c r="G195" s="606"/>
      <c r="H195" s="605"/>
      <c r="I195" s="606"/>
      <c r="J195" s="605"/>
      <c r="K195" s="606"/>
      <c r="L195" s="605"/>
      <c r="M195" s="606"/>
      <c r="N195" s="605"/>
      <c r="O195" s="606"/>
      <c r="P195" s="605"/>
      <c r="Q195" s="606"/>
      <c r="R195" s="605"/>
      <c r="S195" s="606"/>
      <c r="T195" s="605"/>
      <c r="U195" s="606"/>
      <c r="V195" s="605"/>
      <c r="W195" s="606"/>
      <c r="X195" s="38"/>
      <c r="Y195" s="92">
        <f t="shared" ref="Y195:Y200" si="33">IF(OR(D195="s",F195="s",H195="s",J195="s",L195="s",N195="s",P195="s",R195="s",T195="s",V195="s"), 0, IF(OR(D195="a",F195="a",H195="a",J195="a",L195="a",N195="a",P195="a",R195="a",T195="a",V195="a"),Z195,0))</f>
        <v>0</v>
      </c>
      <c r="Z195" s="349">
        <v>10</v>
      </c>
      <c r="AA195" s="39">
        <f t="shared" ref="AA195:AA200" si="34">COUNTIF(D195:W195,"a")+COUNTIF(D195:W195,"s")</f>
        <v>0</v>
      </c>
      <c r="AB195" s="239"/>
      <c r="AD195" s="241" t="s">
        <v>282</v>
      </c>
      <c r="CG195" s="46"/>
      <c r="CH195" s="46"/>
      <c r="CI195" s="46"/>
      <c r="CJ195" s="46"/>
      <c r="CK195" s="46"/>
      <c r="CL195" s="46"/>
      <c r="CM195" s="46"/>
    </row>
    <row r="196" spans="1:120" ht="27.95" customHeight="1" x14ac:dyDescent="0.2">
      <c r="A196" s="353"/>
      <c r="B196" s="217" t="s">
        <v>590</v>
      </c>
      <c r="C196" s="397" t="s">
        <v>598</v>
      </c>
      <c r="D196" s="605"/>
      <c r="E196" s="606"/>
      <c r="F196" s="605"/>
      <c r="G196" s="606"/>
      <c r="H196" s="605"/>
      <c r="I196" s="606"/>
      <c r="J196" s="605"/>
      <c r="K196" s="606"/>
      <c r="L196" s="605"/>
      <c r="M196" s="606"/>
      <c r="N196" s="605"/>
      <c r="O196" s="606"/>
      <c r="P196" s="605"/>
      <c r="Q196" s="606"/>
      <c r="R196" s="605"/>
      <c r="S196" s="606"/>
      <c r="T196" s="605"/>
      <c r="U196" s="606"/>
      <c r="V196" s="605"/>
      <c r="W196" s="606"/>
      <c r="X196" s="38"/>
      <c r="Y196" s="92">
        <f>IF(OR(D196="s",F196="s",H196="s",J196="s",L196="s",N196="s",P196="s",R196="s",T196="s",V196="s"), 0, IF(OR(D196="a",F196="a",H196="a",J196="a",L196="a",N196="a",P196="a",R196="a",T196="a",V196="a"),Z196,0))</f>
        <v>0</v>
      </c>
      <c r="Z196" s="349">
        <v>10</v>
      </c>
      <c r="AA196" s="39">
        <f>COUNTIF(D196:W196,"a")+COUNTIF(D196:W196,"s")</f>
        <v>0</v>
      </c>
      <c r="AB196" s="239"/>
      <c r="AD196" s="241" t="s">
        <v>282</v>
      </c>
      <c r="CG196" s="46"/>
      <c r="CH196" s="46"/>
      <c r="CI196" s="46"/>
      <c r="CJ196" s="46"/>
      <c r="CK196" s="46"/>
      <c r="CL196" s="46"/>
      <c r="CM196" s="46"/>
    </row>
    <row r="197" spans="1:120" ht="45" customHeight="1" x14ac:dyDescent="0.2">
      <c r="A197" s="353"/>
      <c r="B197" s="217" t="s">
        <v>591</v>
      </c>
      <c r="C197" s="397" t="s">
        <v>599</v>
      </c>
      <c r="D197" s="605"/>
      <c r="E197" s="606"/>
      <c r="F197" s="605"/>
      <c r="G197" s="606"/>
      <c r="H197" s="605"/>
      <c r="I197" s="606"/>
      <c r="J197" s="605"/>
      <c r="K197" s="606"/>
      <c r="L197" s="605"/>
      <c r="M197" s="606"/>
      <c r="N197" s="605"/>
      <c r="O197" s="606"/>
      <c r="P197" s="605"/>
      <c r="Q197" s="606"/>
      <c r="R197" s="605"/>
      <c r="S197" s="606"/>
      <c r="T197" s="605"/>
      <c r="U197" s="606"/>
      <c r="V197" s="605"/>
      <c r="W197" s="606"/>
      <c r="X197" s="38"/>
      <c r="Y197" s="92">
        <f>IF(OR(D197="s",F197="s",H197="s",J197="s",L197="s",N197="s",P197="s",R197="s",T197="s",V197="s"), 0, IF(OR(D197="a",F197="a",H197="a",J197="a",L197="a",N197="a",P197="a",R197="a",T197="a",V197="a"),Z197,0))</f>
        <v>0</v>
      </c>
      <c r="Z197" s="349">
        <v>10</v>
      </c>
      <c r="AA197" s="39">
        <f>COUNTIF(D197:W197,"a")+COUNTIF(D197:W197,"s")</f>
        <v>0</v>
      </c>
      <c r="AB197" s="239"/>
      <c r="AD197" s="241"/>
      <c r="CG197" s="46"/>
      <c r="CH197" s="46"/>
      <c r="CI197" s="46"/>
      <c r="CJ197" s="46"/>
      <c r="CK197" s="46"/>
      <c r="CL197" s="46"/>
      <c r="CM197" s="46"/>
    </row>
    <row r="198" spans="1:120" ht="45" customHeight="1" x14ac:dyDescent="0.2">
      <c r="A198" s="353"/>
      <c r="B198" s="217" t="s">
        <v>592</v>
      </c>
      <c r="C198" s="397" t="s">
        <v>600</v>
      </c>
      <c r="D198" s="605"/>
      <c r="E198" s="606"/>
      <c r="F198" s="605"/>
      <c r="G198" s="606"/>
      <c r="H198" s="605"/>
      <c r="I198" s="606"/>
      <c r="J198" s="605"/>
      <c r="K198" s="606"/>
      <c r="L198" s="605"/>
      <c r="M198" s="606"/>
      <c r="N198" s="605"/>
      <c r="O198" s="606"/>
      <c r="P198" s="605"/>
      <c r="Q198" s="606"/>
      <c r="R198" s="605"/>
      <c r="S198" s="606"/>
      <c r="T198" s="605"/>
      <c r="U198" s="606"/>
      <c r="V198" s="605"/>
      <c r="W198" s="606"/>
      <c r="X198" s="38"/>
      <c r="Y198" s="92">
        <f>IF(OR(D198="s",F198="s",H198="s",J198="s",L198="s",N198="s",P198="s",R198="s",T198="s",V198="s"), 0, IF(OR(D198="a",F198="a",H198="a",J198="a",L198="a",N198="a",P198="a",R198="a",T198="a",V198="a"),Z198,0))</f>
        <v>0</v>
      </c>
      <c r="Z198" s="349">
        <v>10</v>
      </c>
      <c r="AA198" s="39">
        <f>COUNTIF(D198:W198,"a")+COUNTIF(D198:W198,"s")</f>
        <v>0</v>
      </c>
      <c r="AB198" s="239"/>
      <c r="AD198" s="241"/>
      <c r="CG198" s="46"/>
      <c r="CH198" s="46"/>
      <c r="CI198" s="46"/>
      <c r="CJ198" s="46"/>
      <c r="CK198" s="46"/>
      <c r="CL198" s="46"/>
      <c r="CM198" s="46"/>
    </row>
    <row r="199" spans="1:120" ht="27.95" customHeight="1" x14ac:dyDescent="0.2">
      <c r="A199" s="353"/>
      <c r="B199" s="217" t="s">
        <v>593</v>
      </c>
      <c r="C199" s="397" t="s">
        <v>601</v>
      </c>
      <c r="D199" s="605"/>
      <c r="E199" s="606"/>
      <c r="F199" s="605"/>
      <c r="G199" s="606"/>
      <c r="H199" s="605"/>
      <c r="I199" s="606"/>
      <c r="J199" s="605"/>
      <c r="K199" s="606"/>
      <c r="L199" s="605"/>
      <c r="M199" s="606"/>
      <c r="N199" s="605"/>
      <c r="O199" s="606"/>
      <c r="P199" s="605"/>
      <c r="Q199" s="606"/>
      <c r="R199" s="605"/>
      <c r="S199" s="606"/>
      <c r="T199" s="605"/>
      <c r="U199" s="606"/>
      <c r="V199" s="605"/>
      <c r="W199" s="606"/>
      <c r="X199" s="38"/>
      <c r="Y199" s="92">
        <f t="shared" si="33"/>
        <v>0</v>
      </c>
      <c r="Z199" s="349">
        <v>10</v>
      </c>
      <c r="AA199" s="39">
        <f t="shared" si="34"/>
        <v>0</v>
      </c>
      <c r="AB199" s="239"/>
      <c r="AD199" s="241" t="s">
        <v>282</v>
      </c>
      <c r="CG199" s="46"/>
      <c r="CH199" s="46"/>
      <c r="CI199" s="46"/>
      <c r="CJ199" s="46"/>
      <c r="CK199" s="46"/>
      <c r="CL199" s="46"/>
      <c r="CM199" s="46"/>
    </row>
    <row r="200" spans="1:120" ht="45" customHeight="1" x14ac:dyDescent="0.2">
      <c r="A200" s="353"/>
      <c r="B200" s="217" t="s">
        <v>594</v>
      </c>
      <c r="C200" s="397" t="s">
        <v>602</v>
      </c>
      <c r="D200" s="605"/>
      <c r="E200" s="606"/>
      <c r="F200" s="605"/>
      <c r="G200" s="606"/>
      <c r="H200" s="605"/>
      <c r="I200" s="606"/>
      <c r="J200" s="605"/>
      <c r="K200" s="606"/>
      <c r="L200" s="605"/>
      <c r="M200" s="606"/>
      <c r="N200" s="605"/>
      <c r="O200" s="606"/>
      <c r="P200" s="605"/>
      <c r="Q200" s="606"/>
      <c r="R200" s="605"/>
      <c r="S200" s="606"/>
      <c r="T200" s="605"/>
      <c r="U200" s="606"/>
      <c r="V200" s="605"/>
      <c r="W200" s="606"/>
      <c r="X200" s="38"/>
      <c r="Y200" s="92">
        <f t="shared" si="33"/>
        <v>0</v>
      </c>
      <c r="Z200" s="349">
        <v>10</v>
      </c>
      <c r="AA200" s="39">
        <f t="shared" si="34"/>
        <v>0</v>
      </c>
      <c r="AB200" s="239"/>
      <c r="AD200" s="241"/>
      <c r="CG200" s="46"/>
      <c r="CH200" s="46"/>
      <c r="CI200" s="46"/>
      <c r="CJ200" s="46"/>
      <c r="CK200" s="46"/>
      <c r="CL200" s="46"/>
      <c r="CM200" s="46"/>
    </row>
    <row r="201" spans="1:120" ht="27.95" customHeight="1" x14ac:dyDescent="0.2">
      <c r="A201" s="353"/>
      <c r="B201" s="217" t="s">
        <v>595</v>
      </c>
      <c r="C201" s="397" t="s">
        <v>669</v>
      </c>
      <c r="D201" s="605"/>
      <c r="E201" s="606"/>
      <c r="F201" s="605"/>
      <c r="G201" s="606"/>
      <c r="H201" s="605"/>
      <c r="I201" s="606"/>
      <c r="J201" s="605"/>
      <c r="K201" s="606"/>
      <c r="L201" s="605"/>
      <c r="M201" s="606"/>
      <c r="N201" s="605"/>
      <c r="O201" s="606"/>
      <c r="P201" s="605"/>
      <c r="Q201" s="606"/>
      <c r="R201" s="605"/>
      <c r="S201" s="606"/>
      <c r="T201" s="605"/>
      <c r="U201" s="606"/>
      <c r="V201" s="605"/>
      <c r="W201" s="606"/>
      <c r="X201" s="78"/>
      <c r="Y201" s="92">
        <f>IF(OR(D201="s",F201="s",H201="s",J201="s",L201="s",N201="s",P201="s",R201="s",T201="s",V201="s"), 0, IF(OR(D201="a",F201="a",H201="a",J201="a",L201="a",N201="a",P201="a",R201="a",T201="a",V201="a"),Z201,0))</f>
        <v>0</v>
      </c>
      <c r="Z201" s="349">
        <f>IF(X201="na",0,10)</f>
        <v>10</v>
      </c>
      <c r="AA201" s="193">
        <f>COUNTIF(D201:W201,"a")+COUNTIF(D201:W201,"s")+COUNTIF(X201,"na")</f>
        <v>0</v>
      </c>
      <c r="AB201" s="239"/>
      <c r="AD201" s="241" t="s">
        <v>282</v>
      </c>
      <c r="CG201" s="46"/>
      <c r="CH201" s="46"/>
      <c r="CI201" s="46"/>
      <c r="CJ201" s="46"/>
      <c r="CK201" s="46"/>
      <c r="CL201" s="46"/>
      <c r="CM201" s="46"/>
    </row>
    <row r="202" spans="1:120" ht="45" customHeight="1" x14ac:dyDescent="0.2">
      <c r="A202" s="353"/>
      <c r="B202" s="217" t="s">
        <v>596</v>
      </c>
      <c r="C202" s="397" t="s">
        <v>603</v>
      </c>
      <c r="D202" s="605"/>
      <c r="E202" s="606"/>
      <c r="F202" s="605"/>
      <c r="G202" s="606"/>
      <c r="H202" s="605"/>
      <c r="I202" s="606"/>
      <c r="J202" s="605"/>
      <c r="K202" s="606"/>
      <c r="L202" s="605"/>
      <c r="M202" s="606"/>
      <c r="N202" s="605"/>
      <c r="O202" s="606"/>
      <c r="P202" s="605"/>
      <c r="Q202" s="606"/>
      <c r="R202" s="605"/>
      <c r="S202" s="606"/>
      <c r="T202" s="605"/>
      <c r="U202" s="606"/>
      <c r="V202" s="605"/>
      <c r="W202" s="606"/>
      <c r="X202" s="38"/>
      <c r="Y202" s="92">
        <f>IF(OR(D202="s",F202="s",H202="s",J202="s",L202="s",N202="s",P202="s",R202="s",T202="s",V202="s"), 0, IF(OR(D202="a",F202="a",H202="a",J202="a",L202="a",N202="a",P202="a",R202="a",T202="a",V202="a"),Z202,0))</f>
        <v>0</v>
      </c>
      <c r="Z202" s="349">
        <v>10</v>
      </c>
      <c r="AA202" s="39">
        <f>COUNTIF(D202:W202,"a")+COUNTIF(D202:W202,"s")</f>
        <v>0</v>
      </c>
      <c r="AB202" s="239"/>
      <c r="AD202" s="241"/>
      <c r="CG202" s="46"/>
      <c r="CH202" s="46"/>
      <c r="CI202" s="46"/>
      <c r="CJ202" s="46"/>
      <c r="CK202" s="46"/>
      <c r="CL202" s="46"/>
      <c r="CM202" s="46"/>
    </row>
    <row r="203" spans="1:120" ht="45" customHeight="1" thickBot="1" x14ac:dyDescent="0.2">
      <c r="A203" s="353"/>
      <c r="B203" s="217" t="s">
        <v>597</v>
      </c>
      <c r="C203" s="397" t="s">
        <v>604</v>
      </c>
      <c r="D203" s="582"/>
      <c r="E203" s="583"/>
      <c r="F203" s="582"/>
      <c r="G203" s="583"/>
      <c r="H203" s="582"/>
      <c r="I203" s="583"/>
      <c r="J203" s="582"/>
      <c r="K203" s="583"/>
      <c r="L203" s="582"/>
      <c r="M203" s="583"/>
      <c r="N203" s="582"/>
      <c r="O203" s="583"/>
      <c r="P203" s="582"/>
      <c r="Q203" s="583"/>
      <c r="R203" s="582"/>
      <c r="S203" s="583"/>
      <c r="T203" s="582"/>
      <c r="U203" s="583"/>
      <c r="V203" s="582"/>
      <c r="W203" s="583"/>
      <c r="X203" s="38"/>
      <c r="Y203" s="92">
        <f>IF(OR(D203="s",F203="s",H203="s",J203="s",L203="s",N203="s",P203="s",R203="s",T203="s",V203="s"), 0, IF(OR(D203="a",F203="a",H203="a",J203="a",L203="a",N203="a",P203="a",R203="a",T203="a",V203="a"),Z203,0))</f>
        <v>0</v>
      </c>
      <c r="Z203" s="349">
        <v>10</v>
      </c>
      <c r="AA203" s="39">
        <f t="shared" si="32"/>
        <v>0</v>
      </c>
      <c r="AB203" s="239"/>
      <c r="AD203" s="241"/>
      <c r="CG203" s="46"/>
      <c r="CH203" s="46"/>
      <c r="CI203" s="46"/>
      <c r="CJ203" s="46"/>
      <c r="CK203" s="46"/>
      <c r="CL203" s="46"/>
      <c r="CM203" s="46"/>
    </row>
    <row r="204" spans="1:120" s="37" customFormat="1" ht="21" customHeight="1" thickTop="1" thickBot="1" x14ac:dyDescent="0.25">
      <c r="A204" s="353"/>
      <c r="B204" s="42"/>
      <c r="C204" s="70"/>
      <c r="D204" s="629" t="s">
        <v>285</v>
      </c>
      <c r="E204" s="630"/>
      <c r="F204" s="630"/>
      <c r="G204" s="630"/>
      <c r="H204" s="630"/>
      <c r="I204" s="630"/>
      <c r="J204" s="630"/>
      <c r="K204" s="630"/>
      <c r="L204" s="630"/>
      <c r="M204" s="630"/>
      <c r="N204" s="630"/>
      <c r="O204" s="630"/>
      <c r="P204" s="630"/>
      <c r="Q204" s="630"/>
      <c r="R204" s="630"/>
      <c r="S204" s="630"/>
      <c r="T204" s="630"/>
      <c r="U204" s="630"/>
      <c r="V204" s="630"/>
      <c r="W204" s="630"/>
      <c r="X204" s="631"/>
      <c r="Y204" s="82">
        <f>SUM(Y190:Y203)</f>
        <v>0</v>
      </c>
      <c r="Z204" s="350">
        <f>SUM(Z190:Z203)</f>
        <v>150</v>
      </c>
      <c r="AA204" s="39"/>
      <c r="AB204" s="46"/>
      <c r="AC204" s="16"/>
      <c r="AD204" s="241"/>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c r="BU204" s="16"/>
      <c r="BV204" s="16"/>
      <c r="BW204" s="16"/>
      <c r="BX204" s="16"/>
      <c r="BY204" s="16"/>
      <c r="BZ204" s="16"/>
      <c r="CA204" s="16"/>
      <c r="CB204" s="16"/>
      <c r="CC204" s="16"/>
      <c r="CD204" s="16"/>
      <c r="CE204" s="16"/>
      <c r="CF204" s="16"/>
      <c r="CG204" s="46"/>
      <c r="CH204" s="46"/>
      <c r="CI204" s="46"/>
      <c r="CJ204" s="46"/>
      <c r="CK204" s="46"/>
      <c r="CL204" s="46"/>
      <c r="CM204" s="46"/>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row>
    <row r="205" spans="1:120" s="37" customFormat="1" ht="21" customHeight="1" thickBot="1" x14ac:dyDescent="0.25">
      <c r="A205" s="353"/>
      <c r="B205" s="90"/>
      <c r="C205" s="301"/>
      <c r="D205" s="619"/>
      <c r="E205" s="620"/>
      <c r="F205" s="781">
        <f>SUM(Z190:Z196,Z199,Z201)</f>
        <v>100</v>
      </c>
      <c r="G205" s="627"/>
      <c r="H205" s="627"/>
      <c r="I205" s="627"/>
      <c r="J205" s="627"/>
      <c r="K205" s="627"/>
      <c r="L205" s="627"/>
      <c r="M205" s="627"/>
      <c r="N205" s="627"/>
      <c r="O205" s="627"/>
      <c r="P205" s="627"/>
      <c r="Q205" s="627"/>
      <c r="R205" s="627"/>
      <c r="S205" s="627"/>
      <c r="T205" s="627"/>
      <c r="U205" s="627"/>
      <c r="V205" s="627"/>
      <c r="W205" s="627"/>
      <c r="X205" s="627"/>
      <c r="Y205" s="627"/>
      <c r="Z205" s="628"/>
      <c r="AA205" s="39"/>
      <c r="AB205" s="46"/>
      <c r="AC205" s="16"/>
      <c r="AD205" s="241"/>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46"/>
      <c r="CH205" s="46"/>
      <c r="CI205" s="46"/>
      <c r="CJ205" s="46"/>
      <c r="CK205" s="46"/>
      <c r="CL205" s="46"/>
      <c r="CM205" s="46"/>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row>
    <row r="206" spans="1:120" ht="30" customHeight="1" thickBot="1" x14ac:dyDescent="0.25">
      <c r="A206" s="353"/>
      <c r="B206" s="413">
        <v>4200</v>
      </c>
      <c r="C206" s="154" t="s">
        <v>225</v>
      </c>
      <c r="D206" s="23"/>
      <c r="E206" s="22"/>
      <c r="F206" s="23"/>
      <c r="G206" s="22"/>
      <c r="H206" s="23"/>
      <c r="I206" s="22"/>
      <c r="J206" s="23"/>
      <c r="K206" s="22"/>
      <c r="L206" s="23"/>
      <c r="M206" s="22"/>
      <c r="N206" s="23"/>
      <c r="O206" s="22"/>
      <c r="P206" s="23"/>
      <c r="Q206" s="22"/>
      <c r="R206" s="23"/>
      <c r="S206" s="22"/>
      <c r="T206" s="23"/>
      <c r="U206" s="22"/>
      <c r="V206" s="23"/>
      <c r="W206" s="22"/>
      <c r="X206" s="18"/>
      <c r="Y206" s="18"/>
      <c r="Z206" s="351"/>
      <c r="AA206" s="193"/>
      <c r="AD206" s="241"/>
      <c r="CG206" s="46"/>
      <c r="CH206" s="46"/>
      <c r="CI206" s="46"/>
      <c r="CJ206" s="46"/>
      <c r="CK206" s="46"/>
      <c r="CL206" s="46"/>
      <c r="CM206" s="46"/>
      <c r="CN206" s="46"/>
      <c r="CO206" s="46"/>
      <c r="CP206" s="46"/>
      <c r="CQ206" s="46"/>
    </row>
    <row r="207" spans="1:120" ht="45" customHeight="1" thickBot="1" x14ac:dyDescent="0.25">
      <c r="A207" s="353"/>
      <c r="B207" s="233" t="s">
        <v>608</v>
      </c>
      <c r="C207" s="191" t="s">
        <v>609</v>
      </c>
      <c r="D207" s="605"/>
      <c r="E207" s="606"/>
      <c r="F207" s="605"/>
      <c r="G207" s="606"/>
      <c r="H207" s="605"/>
      <c r="I207" s="606"/>
      <c r="J207" s="605"/>
      <c r="K207" s="606"/>
      <c r="L207" s="605"/>
      <c r="M207" s="606"/>
      <c r="N207" s="605"/>
      <c r="O207" s="606"/>
      <c r="P207" s="605"/>
      <c r="Q207" s="606"/>
      <c r="R207" s="605"/>
      <c r="S207" s="606"/>
      <c r="T207" s="605"/>
      <c r="U207" s="606"/>
      <c r="V207" s="605"/>
      <c r="W207" s="606"/>
      <c r="X207" s="38"/>
      <c r="Y207" s="92">
        <f>IF(OR(D207="s",F207="s",H207="s",J207="s",L207="s",N207="s",P207="s",R207="s",T207="s",V207="s"), 0, IF(OR(D207="a",F207="a",H207="a",J207="a",L207="a",N207="a",P207="a",R207="a",T207="a",V207="a"),Z207,0))</f>
        <v>0</v>
      </c>
      <c r="Z207" s="348">
        <v>40</v>
      </c>
      <c r="AA207" s="193">
        <f>COUNTIF(D207:W207,"a")+COUNTIF(D207:W207,"s")</f>
        <v>0</v>
      </c>
      <c r="AB207" s="239"/>
      <c r="AD207" s="241" t="s">
        <v>282</v>
      </c>
      <c r="AE207" s="248"/>
      <c r="CG207" s="46"/>
      <c r="CH207" s="46"/>
      <c r="CI207" s="46"/>
      <c r="CJ207" s="46"/>
      <c r="CK207" s="46"/>
      <c r="CL207" s="46"/>
      <c r="CM207" s="46"/>
      <c r="CN207" s="46"/>
      <c r="CO207" s="46"/>
      <c r="CP207" s="46"/>
      <c r="CQ207" s="46"/>
    </row>
    <row r="208" spans="1:120" ht="21" customHeight="1" thickTop="1" thickBot="1" x14ac:dyDescent="0.25">
      <c r="A208" s="353"/>
      <c r="B208" s="80"/>
      <c r="C208" s="126"/>
      <c r="D208" s="629" t="s">
        <v>285</v>
      </c>
      <c r="E208" s="630"/>
      <c r="F208" s="630"/>
      <c r="G208" s="630"/>
      <c r="H208" s="630"/>
      <c r="I208" s="630"/>
      <c r="J208" s="630"/>
      <c r="K208" s="630"/>
      <c r="L208" s="630"/>
      <c r="M208" s="630"/>
      <c r="N208" s="630"/>
      <c r="O208" s="630"/>
      <c r="P208" s="630"/>
      <c r="Q208" s="630"/>
      <c r="R208" s="630"/>
      <c r="S208" s="630"/>
      <c r="T208" s="630"/>
      <c r="U208" s="630"/>
      <c r="V208" s="630"/>
      <c r="W208" s="630"/>
      <c r="X208" s="631"/>
      <c r="Y208" s="82">
        <f>SUM(Y207:Y207)</f>
        <v>0</v>
      </c>
      <c r="Z208" s="350">
        <f>SUM(Z207:Z207)</f>
        <v>40</v>
      </c>
      <c r="AA208" s="193"/>
      <c r="AD208" s="241"/>
      <c r="CG208" s="46"/>
      <c r="CH208" s="46"/>
      <c r="CI208" s="46"/>
      <c r="CJ208" s="46"/>
      <c r="CK208" s="46"/>
      <c r="CL208" s="46"/>
      <c r="CM208" s="46"/>
      <c r="CN208" s="46"/>
      <c r="CO208" s="46"/>
      <c r="CP208" s="46"/>
      <c r="CQ208" s="46"/>
    </row>
    <row r="209" spans="1:95" ht="21" customHeight="1" thickBot="1" x14ac:dyDescent="0.25">
      <c r="A209" s="339"/>
      <c r="B209" s="170"/>
      <c r="C209" s="156"/>
      <c r="D209" s="619"/>
      <c r="E209" s="677"/>
      <c r="F209" s="755">
        <v>40</v>
      </c>
      <c r="G209" s="756"/>
      <c r="H209" s="756"/>
      <c r="I209" s="756"/>
      <c r="J209" s="756"/>
      <c r="K209" s="756"/>
      <c r="L209" s="756"/>
      <c r="M209" s="756"/>
      <c r="N209" s="756"/>
      <c r="O209" s="756"/>
      <c r="P209" s="756"/>
      <c r="Q209" s="756"/>
      <c r="R209" s="756"/>
      <c r="S209" s="756"/>
      <c r="T209" s="756"/>
      <c r="U209" s="756"/>
      <c r="V209" s="756"/>
      <c r="W209" s="756"/>
      <c r="X209" s="756"/>
      <c r="Y209" s="756"/>
      <c r="Z209" s="757"/>
      <c r="AA209" s="193"/>
      <c r="AD209" s="241"/>
      <c r="CG209" s="46"/>
      <c r="CH209" s="46"/>
      <c r="CI209" s="46"/>
      <c r="CJ209" s="46"/>
      <c r="CK209" s="46"/>
      <c r="CL209" s="46"/>
      <c r="CM209" s="46"/>
      <c r="CN209" s="46"/>
      <c r="CO209" s="46"/>
      <c r="CP209" s="46"/>
      <c r="CQ209" s="46"/>
    </row>
    <row r="210" spans="1:95" s="39" customFormat="1" ht="33" customHeight="1" thickBot="1" x14ac:dyDescent="0.25">
      <c r="A210" s="333"/>
      <c r="B210" s="229">
        <v>5000</v>
      </c>
      <c r="C210" s="752" t="s">
        <v>357</v>
      </c>
      <c r="D210" s="753"/>
      <c r="E210" s="753"/>
      <c r="F210" s="753"/>
      <c r="G210" s="753"/>
      <c r="H210" s="753"/>
      <c r="I210" s="753"/>
      <c r="J210" s="753"/>
      <c r="K210" s="753"/>
      <c r="L210" s="753"/>
      <c r="M210" s="753"/>
      <c r="N210" s="753"/>
      <c r="O210" s="753"/>
      <c r="P210" s="753"/>
      <c r="Q210" s="753"/>
      <c r="R210" s="753"/>
      <c r="S210" s="753"/>
      <c r="T210" s="753"/>
      <c r="U210" s="753"/>
      <c r="V210" s="753"/>
      <c r="W210" s="753"/>
      <c r="X210" s="753"/>
      <c r="Y210" s="753"/>
      <c r="Z210" s="754"/>
      <c r="AB210" s="193"/>
      <c r="AC210" s="243"/>
      <c r="AD210" s="241"/>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c r="BV210" s="243"/>
      <c r="BW210" s="243"/>
      <c r="BX210" s="243"/>
      <c r="BY210" s="243"/>
      <c r="BZ210" s="243"/>
      <c r="CA210" s="243"/>
      <c r="CB210" s="243"/>
      <c r="CC210" s="243"/>
      <c r="CD210" s="243"/>
      <c r="CE210" s="243"/>
      <c r="CF210" s="243"/>
      <c r="CG210" s="193"/>
      <c r="CH210" s="193"/>
      <c r="CI210" s="193"/>
      <c r="CJ210" s="193"/>
      <c r="CK210" s="193"/>
      <c r="CL210" s="193"/>
      <c r="CM210" s="193"/>
    </row>
    <row r="211" spans="1:95" s="255" customFormat="1" ht="30" customHeight="1" thickBot="1" x14ac:dyDescent="0.25">
      <c r="A211" s="353"/>
      <c r="B211" s="230" t="s">
        <v>1147</v>
      </c>
      <c r="C211" s="154" t="s">
        <v>1148</v>
      </c>
      <c r="D211" s="256"/>
      <c r="E211" s="257"/>
      <c r="F211" s="258"/>
      <c r="G211" s="259"/>
      <c r="H211" s="13"/>
      <c r="I211" s="257"/>
      <c r="J211" s="260"/>
      <c r="K211" s="259"/>
      <c r="L211" s="256"/>
      <c r="M211" s="257"/>
      <c r="N211" s="258"/>
      <c r="O211" s="259"/>
      <c r="P211" s="13"/>
      <c r="Q211" s="257"/>
      <c r="R211" s="258"/>
      <c r="S211" s="259"/>
      <c r="T211" s="256"/>
      <c r="U211" s="257"/>
      <c r="V211" s="258"/>
      <c r="W211" s="259"/>
      <c r="X211" s="261"/>
      <c r="Y211" s="261"/>
      <c r="Z211" s="351"/>
      <c r="AA211" s="193"/>
      <c r="AB211" s="253"/>
      <c r="AC211" s="254"/>
      <c r="AD211" s="241"/>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c r="BZ211" s="254"/>
      <c r="CA211" s="254"/>
      <c r="CB211" s="254"/>
      <c r="CC211" s="254"/>
      <c r="CD211" s="254"/>
      <c r="CE211" s="253"/>
      <c r="CF211" s="253"/>
      <c r="CG211" s="253"/>
      <c r="CH211" s="253"/>
      <c r="CI211" s="253"/>
      <c r="CJ211" s="253"/>
      <c r="CK211" s="253"/>
      <c r="CL211" s="253"/>
      <c r="CM211" s="253"/>
      <c r="CN211" s="253"/>
      <c r="CO211" s="253"/>
      <c r="CP211" s="253"/>
      <c r="CQ211" s="253"/>
    </row>
    <row r="212" spans="1:95" s="255" customFormat="1" ht="45" customHeight="1" x14ac:dyDescent="0.2">
      <c r="A212" s="353"/>
      <c r="B212" s="217" t="s">
        <v>1149</v>
      </c>
      <c r="C212" s="155" t="s">
        <v>1150</v>
      </c>
      <c r="D212" s="605"/>
      <c r="E212" s="606"/>
      <c r="F212" s="605"/>
      <c r="G212" s="606"/>
      <c r="H212" s="605"/>
      <c r="I212" s="606"/>
      <c r="J212" s="605"/>
      <c r="K212" s="606"/>
      <c r="L212" s="605"/>
      <c r="M212" s="606"/>
      <c r="N212" s="605"/>
      <c r="O212" s="606"/>
      <c r="P212" s="605"/>
      <c r="Q212" s="606"/>
      <c r="R212" s="605"/>
      <c r="S212" s="606"/>
      <c r="T212" s="605"/>
      <c r="U212" s="606"/>
      <c r="V212" s="605"/>
      <c r="W212" s="606"/>
      <c r="X212" s="43"/>
      <c r="Y212" s="92">
        <f>IF(OR(D212="s",F212="s",H212="s",J212="s",L212="s",N212="s",P212="s",R212="s",T212="s",V212="s"), 0, IF(OR(D212="a",F212="a",H212="a",J212="a",L212="a",N212="a",P212="a",R212="a",T212="a",V212="a"),Z212,0))</f>
        <v>0</v>
      </c>
      <c r="Z212" s="349">
        <v>10</v>
      </c>
      <c r="AA212" s="193">
        <f>COUNTIF(D212:W212,"a")+COUNTIF(D212:W212,"s")</f>
        <v>0</v>
      </c>
      <c r="AB212" s="389"/>
      <c r="AC212" s="254"/>
      <c r="AD212" s="241"/>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c r="BZ212" s="254"/>
      <c r="CA212" s="254"/>
      <c r="CB212" s="254"/>
      <c r="CC212" s="254"/>
      <c r="CD212" s="254"/>
      <c r="CE212" s="253"/>
      <c r="CF212" s="253"/>
      <c r="CG212" s="253"/>
      <c r="CH212" s="253"/>
      <c r="CI212" s="253"/>
      <c r="CJ212" s="253"/>
      <c r="CK212" s="253"/>
      <c r="CL212" s="253"/>
      <c r="CM212" s="253"/>
      <c r="CN212" s="253"/>
      <c r="CO212" s="253"/>
      <c r="CP212" s="253"/>
      <c r="CQ212" s="253"/>
    </row>
    <row r="213" spans="1:95" s="255" customFormat="1" ht="67.5" customHeight="1" x14ac:dyDescent="0.2">
      <c r="A213" s="353"/>
      <c r="B213" s="217" t="s">
        <v>1151</v>
      </c>
      <c r="C213" s="155" t="s">
        <v>1152</v>
      </c>
      <c r="D213" s="605"/>
      <c r="E213" s="606"/>
      <c r="F213" s="605"/>
      <c r="G213" s="606"/>
      <c r="H213" s="605"/>
      <c r="I213" s="606"/>
      <c r="J213" s="605"/>
      <c r="K213" s="606"/>
      <c r="L213" s="605"/>
      <c r="M213" s="606"/>
      <c r="N213" s="605"/>
      <c r="O213" s="606"/>
      <c r="P213" s="605"/>
      <c r="Q213" s="606"/>
      <c r="R213" s="605"/>
      <c r="S213" s="606"/>
      <c r="T213" s="605"/>
      <c r="U213" s="606"/>
      <c r="V213" s="605"/>
      <c r="W213" s="606"/>
      <c r="X213" s="43"/>
      <c r="Y213" s="92">
        <f>IF(OR(D213="s",F213="s",H213="s",J213="s",L213="s",N213="s",P213="s",R213="s",T213="s",V213="s"), 0, IF(OR(D213="a",F213="a",H213="a",J213="a",L213="a",N213="a",P213="a",R213="a",T213="a",V213="a"),Z213,0))</f>
        <v>0</v>
      </c>
      <c r="Z213" s="349">
        <v>5</v>
      </c>
      <c r="AA213" s="193">
        <f>COUNTIF(D213:W213,"a")+COUNTIF(D213:W213,"s")</f>
        <v>0</v>
      </c>
      <c r="AB213" s="389"/>
      <c r="AC213" s="254"/>
      <c r="AD213" s="241"/>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c r="BZ213" s="254"/>
      <c r="CA213" s="254"/>
      <c r="CB213" s="254"/>
      <c r="CC213" s="254"/>
      <c r="CD213" s="254"/>
      <c r="CE213" s="253"/>
      <c r="CF213" s="253"/>
      <c r="CG213" s="253"/>
      <c r="CH213" s="253"/>
      <c r="CI213" s="253"/>
      <c r="CJ213" s="253"/>
      <c r="CK213" s="253"/>
      <c r="CL213" s="253"/>
      <c r="CM213" s="253"/>
      <c r="CN213" s="253"/>
      <c r="CO213" s="253"/>
      <c r="CP213" s="253"/>
      <c r="CQ213" s="253"/>
    </row>
    <row r="214" spans="1:95" s="255" customFormat="1" ht="45" customHeight="1" x14ac:dyDescent="0.2">
      <c r="A214" s="353"/>
      <c r="B214" s="217" t="s">
        <v>1153</v>
      </c>
      <c r="C214" s="155" t="s">
        <v>1154</v>
      </c>
      <c r="D214" s="605"/>
      <c r="E214" s="606"/>
      <c r="F214" s="605"/>
      <c r="G214" s="606"/>
      <c r="H214" s="605"/>
      <c r="I214" s="606"/>
      <c r="J214" s="605"/>
      <c r="K214" s="606"/>
      <c r="L214" s="605"/>
      <c r="M214" s="606"/>
      <c r="N214" s="605"/>
      <c r="O214" s="606"/>
      <c r="P214" s="605"/>
      <c r="Q214" s="606"/>
      <c r="R214" s="605"/>
      <c r="S214" s="606"/>
      <c r="T214" s="605"/>
      <c r="U214" s="606"/>
      <c r="V214" s="605"/>
      <c r="W214" s="606"/>
      <c r="X214" s="43"/>
      <c r="Y214" s="92">
        <f>IF(OR(D214="s",F214="s",H214="s",J214="s",L214="s",N214="s",P214="s",R214="s",T214="s",V214="s"), 0, IF(OR(D214="a",F214="a",H214="a",J214="a",L214="a",N214="a",P214="a",R214="a",T214="a",V214="a"),Z214,0))</f>
        <v>0</v>
      </c>
      <c r="Z214" s="349">
        <v>5</v>
      </c>
      <c r="AA214" s="193">
        <f>COUNTIF(D214:W214,"a")+COUNTIF(D214:W214,"s")</f>
        <v>0</v>
      </c>
      <c r="AB214" s="389"/>
      <c r="AC214" s="254"/>
      <c r="AD214" s="241" t="s">
        <v>282</v>
      </c>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c r="BZ214" s="254"/>
      <c r="CA214" s="254"/>
      <c r="CB214" s="254"/>
      <c r="CC214" s="254"/>
      <c r="CD214" s="254"/>
      <c r="CE214" s="253"/>
      <c r="CF214" s="253"/>
      <c r="CG214" s="253"/>
      <c r="CH214" s="253"/>
      <c r="CI214" s="253"/>
      <c r="CJ214" s="253"/>
      <c r="CK214" s="253"/>
      <c r="CL214" s="253"/>
      <c r="CM214" s="253"/>
      <c r="CN214" s="253"/>
      <c r="CO214" s="253"/>
      <c r="CP214" s="253"/>
      <c r="CQ214" s="253"/>
    </row>
    <row r="215" spans="1:95" s="255" customFormat="1" ht="45" customHeight="1" thickBot="1" x14ac:dyDescent="0.25">
      <c r="A215" s="353"/>
      <c r="B215" s="217" t="s">
        <v>1155</v>
      </c>
      <c r="C215" s="155" t="s">
        <v>1156</v>
      </c>
      <c r="D215" s="605"/>
      <c r="E215" s="606"/>
      <c r="F215" s="605"/>
      <c r="G215" s="606"/>
      <c r="H215" s="605"/>
      <c r="I215" s="606"/>
      <c r="J215" s="605"/>
      <c r="K215" s="606"/>
      <c r="L215" s="605"/>
      <c r="M215" s="606"/>
      <c r="N215" s="605"/>
      <c r="O215" s="606"/>
      <c r="P215" s="605"/>
      <c r="Q215" s="606"/>
      <c r="R215" s="605"/>
      <c r="S215" s="606"/>
      <c r="T215" s="605"/>
      <c r="U215" s="606"/>
      <c r="V215" s="605"/>
      <c r="W215" s="606"/>
      <c r="X215" s="43"/>
      <c r="Y215" s="92">
        <f>IF(OR(D215="s",F215="s",H215="s",J215="s",L215="s",N215="s",P215="s",R215="s",T215="s",V215="s"), 0, IF(OR(D215="a",F215="a",H215="a",J215="a",L215="a",N215="a",P215="a",R215="a",T215="a",V215="a"),Z215,0))</f>
        <v>0</v>
      </c>
      <c r="Z215" s="349">
        <v>10</v>
      </c>
      <c r="AA215" s="193">
        <f>COUNTIF(D215:W215,"a")+COUNTIF(D215:W215,"s")</f>
        <v>0</v>
      </c>
      <c r="AB215" s="389"/>
      <c r="AC215" s="254"/>
      <c r="AD215" s="24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c r="BZ215" s="254"/>
      <c r="CA215" s="254"/>
      <c r="CB215" s="254"/>
      <c r="CC215" s="254"/>
      <c r="CD215" s="254"/>
      <c r="CE215" s="253"/>
      <c r="CF215" s="253"/>
      <c r="CG215" s="253"/>
      <c r="CH215" s="253"/>
      <c r="CI215" s="253"/>
      <c r="CJ215" s="253"/>
      <c r="CK215" s="253"/>
      <c r="CL215" s="253"/>
      <c r="CM215" s="253"/>
      <c r="CN215" s="253"/>
      <c r="CO215" s="253"/>
      <c r="CP215" s="253"/>
      <c r="CQ215" s="253"/>
    </row>
    <row r="216" spans="1:95" s="255" customFormat="1" ht="17.45" customHeight="1" thickTop="1" thickBot="1" x14ac:dyDescent="0.25">
      <c r="A216" s="353"/>
      <c r="B216" s="213"/>
      <c r="C216" s="127"/>
      <c r="D216" s="629" t="s">
        <v>285</v>
      </c>
      <c r="E216" s="630"/>
      <c r="F216" s="630"/>
      <c r="G216" s="630"/>
      <c r="H216" s="630"/>
      <c r="I216" s="630"/>
      <c r="J216" s="630"/>
      <c r="K216" s="630"/>
      <c r="L216" s="630"/>
      <c r="M216" s="630"/>
      <c r="N216" s="630"/>
      <c r="O216" s="630"/>
      <c r="P216" s="630"/>
      <c r="Q216" s="630"/>
      <c r="R216" s="630"/>
      <c r="S216" s="630"/>
      <c r="T216" s="630"/>
      <c r="U216" s="630"/>
      <c r="V216" s="630"/>
      <c r="W216" s="630"/>
      <c r="X216" s="683"/>
      <c r="Y216" s="6">
        <f>SUM(Y212:Y215)</f>
        <v>0</v>
      </c>
      <c r="Z216" s="350">
        <f>SUM(Z212:Z215)</f>
        <v>30</v>
      </c>
      <c r="AA216" s="193"/>
      <c r="AB216" s="253"/>
      <c r="AC216" s="254"/>
      <c r="AD216" s="241"/>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c r="BT216" s="254"/>
      <c r="BU216" s="254"/>
      <c r="BV216" s="254"/>
      <c r="BW216" s="254"/>
      <c r="BX216" s="254"/>
      <c r="BY216" s="254"/>
      <c r="BZ216" s="254"/>
      <c r="CA216" s="254"/>
      <c r="CB216" s="254"/>
      <c r="CC216" s="254"/>
      <c r="CD216" s="254"/>
      <c r="CE216" s="253"/>
      <c r="CF216" s="253"/>
      <c r="CG216" s="253"/>
      <c r="CH216" s="253"/>
      <c r="CI216" s="253"/>
      <c r="CJ216" s="253"/>
      <c r="CK216" s="253"/>
      <c r="CL216" s="253"/>
      <c r="CM216" s="253"/>
      <c r="CN216" s="253"/>
      <c r="CO216" s="253"/>
      <c r="CP216" s="253"/>
      <c r="CQ216" s="253"/>
    </row>
    <row r="217" spans="1:95" s="255" customFormat="1" ht="21.6" customHeight="1" thickBot="1" x14ac:dyDescent="0.25">
      <c r="A217" s="339"/>
      <c r="B217" s="263"/>
      <c r="C217" s="156"/>
      <c r="D217" s="619"/>
      <c r="E217" s="620"/>
      <c r="F217" s="749">
        <v>5</v>
      </c>
      <c r="G217" s="750"/>
      <c r="H217" s="750"/>
      <c r="I217" s="750"/>
      <c r="J217" s="750"/>
      <c r="K217" s="750"/>
      <c r="L217" s="750"/>
      <c r="M217" s="750"/>
      <c r="N217" s="750"/>
      <c r="O217" s="750"/>
      <c r="P217" s="750"/>
      <c r="Q217" s="750"/>
      <c r="R217" s="750"/>
      <c r="S217" s="750"/>
      <c r="T217" s="750"/>
      <c r="U217" s="750"/>
      <c r="V217" s="750"/>
      <c r="W217" s="750"/>
      <c r="X217" s="750"/>
      <c r="Y217" s="750"/>
      <c r="Z217" s="751"/>
      <c r="AA217" s="193"/>
      <c r="AB217" s="253"/>
      <c r="AC217" s="254"/>
      <c r="AD217" s="241"/>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254"/>
      <c r="BT217" s="254"/>
      <c r="BU217" s="254"/>
      <c r="BV217" s="254"/>
      <c r="BW217" s="254"/>
      <c r="BX217" s="254"/>
      <c r="BY217" s="254"/>
      <c r="BZ217" s="254"/>
      <c r="CA217" s="254"/>
      <c r="CB217" s="254"/>
      <c r="CC217" s="254"/>
      <c r="CD217" s="254"/>
      <c r="CE217" s="253"/>
      <c r="CF217" s="253"/>
      <c r="CG217" s="253"/>
      <c r="CH217" s="253"/>
      <c r="CI217" s="253"/>
      <c r="CJ217" s="253"/>
      <c r="CK217" s="253"/>
      <c r="CL217" s="253"/>
      <c r="CM217" s="253"/>
      <c r="CN217" s="253"/>
      <c r="CO217" s="253"/>
      <c r="CP217" s="253"/>
      <c r="CQ217" s="253"/>
    </row>
    <row r="218" spans="1:95" ht="30" customHeight="1" thickBot="1" x14ac:dyDescent="0.25">
      <c r="A218" s="353"/>
      <c r="B218" s="209">
        <v>5200</v>
      </c>
      <c r="C218" s="154" t="s">
        <v>610</v>
      </c>
      <c r="D218" s="9"/>
      <c r="E218" s="8"/>
      <c r="F218" s="13" t="s">
        <v>284</v>
      </c>
      <c r="G218" s="10"/>
      <c r="H218" s="13" t="s">
        <v>284</v>
      </c>
      <c r="I218" s="8"/>
      <c r="J218" s="13" t="s">
        <v>284</v>
      </c>
      <c r="K218" s="10"/>
      <c r="L218" s="7"/>
      <c r="M218" s="8"/>
      <c r="N218" s="9"/>
      <c r="O218" s="10"/>
      <c r="P218" s="7"/>
      <c r="Q218" s="8"/>
      <c r="R218" s="9"/>
      <c r="S218" s="10"/>
      <c r="T218" s="7"/>
      <c r="U218" s="8"/>
      <c r="V218" s="9"/>
      <c r="W218" s="10"/>
      <c r="X218" s="14"/>
      <c r="Y218" s="14"/>
      <c r="Z218" s="351"/>
      <c r="AD218" s="241"/>
      <c r="CG218" s="46"/>
      <c r="CH218" s="46"/>
      <c r="CI218" s="46"/>
      <c r="CJ218" s="46"/>
      <c r="CK218" s="46"/>
      <c r="CL218" s="46"/>
      <c r="CM218" s="46"/>
    </row>
    <row r="219" spans="1:95" ht="30" customHeight="1" x14ac:dyDescent="0.2">
      <c r="A219" s="353"/>
      <c r="B219" s="217"/>
      <c r="C219" s="489" t="s">
        <v>1068</v>
      </c>
      <c r="D219" s="635"/>
      <c r="E219" s="635"/>
      <c r="F219" s="635"/>
      <c r="G219" s="635"/>
      <c r="H219" s="635"/>
      <c r="I219" s="635"/>
      <c r="J219" s="635"/>
      <c r="K219" s="635"/>
      <c r="L219" s="635"/>
      <c r="M219" s="635"/>
      <c r="N219" s="635"/>
      <c r="O219" s="635"/>
      <c r="P219" s="635"/>
      <c r="Q219" s="635"/>
      <c r="R219" s="635"/>
      <c r="S219" s="635"/>
      <c r="T219" s="635"/>
      <c r="U219" s="635"/>
      <c r="V219" s="635"/>
      <c r="W219" s="635"/>
      <c r="X219" s="635"/>
      <c r="Y219" s="635"/>
      <c r="Z219" s="636"/>
      <c r="CF219" s="2"/>
    </row>
    <row r="220" spans="1:95" ht="45" customHeight="1" x14ac:dyDescent="0.2">
      <c r="A220" s="353"/>
      <c r="B220" s="208" t="s">
        <v>612</v>
      </c>
      <c r="C220" s="151" t="s">
        <v>1069</v>
      </c>
      <c r="D220" s="605"/>
      <c r="E220" s="606"/>
      <c r="F220" s="605"/>
      <c r="G220" s="606"/>
      <c r="H220" s="605"/>
      <c r="I220" s="606"/>
      <c r="J220" s="605"/>
      <c r="K220" s="606"/>
      <c r="L220" s="605"/>
      <c r="M220" s="606"/>
      <c r="N220" s="605"/>
      <c r="O220" s="606"/>
      <c r="P220" s="605"/>
      <c r="Q220" s="606"/>
      <c r="R220" s="605"/>
      <c r="S220" s="606"/>
      <c r="T220" s="605"/>
      <c r="U220" s="606"/>
      <c r="V220" s="605"/>
      <c r="W220" s="606"/>
      <c r="X220" s="43"/>
      <c r="Y220" s="94">
        <f>IF(OR(D220="s",F220="s",H220="s",J220="s",L220="s",N220="s",P220="s",R220="s",T220="s",V220="s"), 0, IF(OR(D220="a",F220="a",H220="a",J220="a",L220="a",N220="a",P220="a",R220="a",T220="a",V220="a"),Z220,0))</f>
        <v>0</v>
      </c>
      <c r="Z220" s="349">
        <v>5</v>
      </c>
      <c r="AA220" s="39">
        <f>COUNTIF(D220:W220,"a")+COUNTIF(D220:W220,"s")</f>
        <v>0</v>
      </c>
      <c r="AB220" s="389"/>
      <c r="AD220" s="241"/>
      <c r="CG220" s="46"/>
      <c r="CH220" s="46"/>
      <c r="CI220" s="46"/>
      <c r="CJ220" s="46"/>
      <c r="CK220" s="46"/>
      <c r="CL220" s="46"/>
      <c r="CM220" s="46"/>
    </row>
    <row r="221" spans="1:95" ht="67.5" customHeight="1" x14ac:dyDescent="0.2">
      <c r="A221" s="353"/>
      <c r="B221" s="208" t="s">
        <v>618</v>
      </c>
      <c r="C221" s="151" t="s">
        <v>1157</v>
      </c>
      <c r="D221" s="605"/>
      <c r="E221" s="606"/>
      <c r="F221" s="605"/>
      <c r="G221" s="606"/>
      <c r="H221" s="605"/>
      <c r="I221" s="606"/>
      <c r="J221" s="605"/>
      <c r="K221" s="606"/>
      <c r="L221" s="605"/>
      <c r="M221" s="606"/>
      <c r="N221" s="605"/>
      <c r="O221" s="606"/>
      <c r="P221" s="605"/>
      <c r="Q221" s="606"/>
      <c r="R221" s="605"/>
      <c r="S221" s="606"/>
      <c r="T221" s="605"/>
      <c r="U221" s="606"/>
      <c r="V221" s="605"/>
      <c r="W221" s="606"/>
      <c r="X221" s="43"/>
      <c r="Y221" s="94">
        <f>IF(OR(D221="s",F221="s",H221="s",J221="s",L221="s",N221="s",P221="s",R221="s",T221="s",V221="s"), 0, IF(OR(D221="a",F221="a",H221="a",J221="a",L221="a",N221="a",P221="a",R221="a",T221="a",V221="a"),Z221,0))</f>
        <v>0</v>
      </c>
      <c r="Z221" s="349">
        <v>5</v>
      </c>
      <c r="AA221" s="39">
        <f>COUNTIF(D221:W221,"a")+COUNTIF(D221:W221,"s")</f>
        <v>0</v>
      </c>
      <c r="AB221" s="389"/>
      <c r="AD221" s="241"/>
      <c r="CG221" s="46"/>
      <c r="CH221" s="46"/>
      <c r="CI221" s="46"/>
      <c r="CJ221" s="46"/>
      <c r="CK221" s="46"/>
      <c r="CL221" s="46"/>
      <c r="CM221" s="46"/>
    </row>
    <row r="222" spans="1:95" ht="30" customHeight="1" x14ac:dyDescent="0.2">
      <c r="A222" s="353"/>
      <c r="B222" s="217"/>
      <c r="C222" s="489" t="s">
        <v>1070</v>
      </c>
      <c r="D222" s="635"/>
      <c r="E222" s="635"/>
      <c r="F222" s="635"/>
      <c r="G222" s="635"/>
      <c r="H222" s="635"/>
      <c r="I222" s="635"/>
      <c r="J222" s="635"/>
      <c r="K222" s="635"/>
      <c r="L222" s="635"/>
      <c r="M222" s="635"/>
      <c r="N222" s="635"/>
      <c r="O222" s="635"/>
      <c r="P222" s="635"/>
      <c r="Q222" s="635"/>
      <c r="R222" s="635"/>
      <c r="S222" s="635"/>
      <c r="T222" s="635"/>
      <c r="U222" s="635"/>
      <c r="V222" s="635"/>
      <c r="W222" s="635"/>
      <c r="X222" s="635"/>
      <c r="Y222" s="635"/>
      <c r="Z222" s="636"/>
      <c r="CF222" s="2"/>
    </row>
    <row r="223" spans="1:95" ht="30" customHeight="1" x14ac:dyDescent="0.2">
      <c r="A223" s="353"/>
      <c r="B223" s="217"/>
      <c r="C223" s="489" t="s">
        <v>1071</v>
      </c>
      <c r="D223" s="635"/>
      <c r="E223" s="635"/>
      <c r="F223" s="635"/>
      <c r="G223" s="635"/>
      <c r="H223" s="635"/>
      <c r="I223" s="635"/>
      <c r="J223" s="635"/>
      <c r="K223" s="635"/>
      <c r="L223" s="635"/>
      <c r="M223" s="635"/>
      <c r="N223" s="635"/>
      <c r="O223" s="635"/>
      <c r="P223" s="635"/>
      <c r="Q223" s="635"/>
      <c r="R223" s="635"/>
      <c r="S223" s="635"/>
      <c r="T223" s="635"/>
      <c r="U223" s="635"/>
      <c r="V223" s="635"/>
      <c r="W223" s="635"/>
      <c r="X223" s="635"/>
      <c r="Y223" s="635"/>
      <c r="Z223" s="636"/>
      <c r="CF223" s="2"/>
    </row>
    <row r="224" spans="1:95" ht="45" customHeight="1" x14ac:dyDescent="0.2">
      <c r="A224" s="353"/>
      <c r="B224" s="208" t="s">
        <v>619</v>
      </c>
      <c r="C224" s="151" t="s">
        <v>620</v>
      </c>
      <c r="D224" s="605"/>
      <c r="E224" s="606"/>
      <c r="F224" s="605"/>
      <c r="G224" s="606"/>
      <c r="H224" s="605"/>
      <c r="I224" s="606"/>
      <c r="J224" s="605"/>
      <c r="K224" s="606"/>
      <c r="L224" s="605"/>
      <c r="M224" s="606"/>
      <c r="N224" s="605"/>
      <c r="O224" s="606"/>
      <c r="P224" s="605"/>
      <c r="Q224" s="606"/>
      <c r="R224" s="605"/>
      <c r="S224" s="606"/>
      <c r="T224" s="605"/>
      <c r="U224" s="606"/>
      <c r="V224" s="605"/>
      <c r="W224" s="606"/>
      <c r="X224" s="43"/>
      <c r="Y224" s="94">
        <f>IF(OR(D224="s",F224="s",H224="s",J224="s",L224="s",N224="s",P224="s",R224="s",T224="s",V224="s"), 0, IF(OR(D224="a",F224="a",H224="a",J224="a",L224="a",N224="a",P224="a",R224="a",T224="a",V224="a"),Z224,0))</f>
        <v>0</v>
      </c>
      <c r="Z224" s="349">
        <v>10</v>
      </c>
      <c r="AA224" s="39">
        <f>COUNTIF(D224:W224,"a")+COUNTIF(D224:W224,"s")</f>
        <v>0</v>
      </c>
      <c r="AB224" s="389"/>
      <c r="AD224" s="241" t="s">
        <v>282</v>
      </c>
      <c r="CG224" s="46"/>
      <c r="CH224" s="46"/>
      <c r="CI224" s="46"/>
      <c r="CJ224" s="46"/>
      <c r="CK224" s="46"/>
      <c r="CL224" s="46"/>
      <c r="CM224" s="46"/>
    </row>
    <row r="225" spans="1:95" ht="30" customHeight="1" x14ac:dyDescent="0.2">
      <c r="A225" s="353"/>
      <c r="B225" s="217"/>
      <c r="C225" s="489" t="s">
        <v>1072</v>
      </c>
      <c r="D225" s="635"/>
      <c r="E225" s="635"/>
      <c r="F225" s="635"/>
      <c r="G225" s="635"/>
      <c r="H225" s="635"/>
      <c r="I225" s="635"/>
      <c r="J225" s="635"/>
      <c r="K225" s="635"/>
      <c r="L225" s="635"/>
      <c r="M225" s="635"/>
      <c r="N225" s="635"/>
      <c r="O225" s="635"/>
      <c r="P225" s="635"/>
      <c r="Q225" s="635"/>
      <c r="R225" s="635"/>
      <c r="S225" s="635"/>
      <c r="T225" s="635"/>
      <c r="U225" s="635"/>
      <c r="V225" s="635"/>
      <c r="W225" s="635"/>
      <c r="X225" s="635"/>
      <c r="Y225" s="635"/>
      <c r="Z225" s="636"/>
      <c r="CF225" s="2"/>
    </row>
    <row r="226" spans="1:95" ht="45" customHeight="1" x14ac:dyDescent="0.15">
      <c r="A226" s="353"/>
      <c r="B226" s="208" t="s">
        <v>621</v>
      </c>
      <c r="C226" s="151" t="s">
        <v>1073</v>
      </c>
      <c r="D226" s="568"/>
      <c r="E226" s="581"/>
      <c r="F226" s="568"/>
      <c r="G226" s="581"/>
      <c r="H226" s="568"/>
      <c r="I226" s="581"/>
      <c r="J226" s="568"/>
      <c r="K226" s="581"/>
      <c r="L226" s="568"/>
      <c r="M226" s="581"/>
      <c r="N226" s="568"/>
      <c r="O226" s="581"/>
      <c r="P226" s="568"/>
      <c r="Q226" s="581"/>
      <c r="R226" s="568"/>
      <c r="S226" s="581"/>
      <c r="T226" s="568"/>
      <c r="U226" s="581"/>
      <c r="V226" s="568"/>
      <c r="W226" s="581"/>
      <c r="X226" s="43"/>
      <c r="Y226" s="94">
        <f>IF(OR(D226="s",F226="s",H226="s",J226="s",L226="s",N226="s",P226="s",R226="s",T226="s",V226="s"), 0, IF(OR(D226="a",F226="a",H226="a",J226="a",L226="a",N226="a",P226="a",R226="a",T226="a",V226="a"),Z226,0))</f>
        <v>0</v>
      </c>
      <c r="Z226" s="357">
        <v>10</v>
      </c>
      <c r="AA226" s="39">
        <f>COUNTIF(D226:W226,"a")+COUNTIF(D226:W226,"s")</f>
        <v>0</v>
      </c>
      <c r="AB226" s="389"/>
      <c r="AD226" s="241" t="s">
        <v>282</v>
      </c>
      <c r="CG226" s="46"/>
      <c r="CH226" s="46"/>
      <c r="CI226" s="46"/>
      <c r="CJ226" s="46"/>
      <c r="CK226" s="46"/>
      <c r="CL226" s="46"/>
      <c r="CM226" s="46"/>
    </row>
    <row r="227" spans="1:95" ht="30" customHeight="1" x14ac:dyDescent="0.2">
      <c r="A227" s="353"/>
      <c r="B227" s="217"/>
      <c r="C227" s="489" t="s">
        <v>1074</v>
      </c>
      <c r="D227" s="635"/>
      <c r="E227" s="635"/>
      <c r="F227" s="635"/>
      <c r="G227" s="635"/>
      <c r="H227" s="635"/>
      <c r="I227" s="635"/>
      <c r="J227" s="635"/>
      <c r="K227" s="635"/>
      <c r="L227" s="635"/>
      <c r="M227" s="635"/>
      <c r="N227" s="635"/>
      <c r="O227" s="635"/>
      <c r="P227" s="635"/>
      <c r="Q227" s="635"/>
      <c r="R227" s="635"/>
      <c r="S227" s="635"/>
      <c r="T227" s="635"/>
      <c r="U227" s="635"/>
      <c r="V227" s="635"/>
      <c r="W227" s="635"/>
      <c r="X227" s="635"/>
      <c r="Y227" s="635"/>
      <c r="Z227" s="636"/>
      <c r="CF227" s="2"/>
    </row>
    <row r="228" spans="1:95" ht="27.95" customHeight="1" x14ac:dyDescent="0.2">
      <c r="A228" s="353"/>
      <c r="B228" s="208" t="s">
        <v>616</v>
      </c>
      <c r="C228" s="151" t="s">
        <v>617</v>
      </c>
      <c r="D228" s="605"/>
      <c r="E228" s="606"/>
      <c r="F228" s="605"/>
      <c r="G228" s="606"/>
      <c r="H228" s="605"/>
      <c r="I228" s="606"/>
      <c r="J228" s="605"/>
      <c r="K228" s="606"/>
      <c r="L228" s="605"/>
      <c r="M228" s="606"/>
      <c r="N228" s="605"/>
      <c r="O228" s="606"/>
      <c r="P228" s="605"/>
      <c r="Q228" s="606"/>
      <c r="R228" s="605"/>
      <c r="S228" s="606"/>
      <c r="T228" s="605"/>
      <c r="U228" s="606"/>
      <c r="V228" s="605"/>
      <c r="W228" s="606"/>
      <c r="X228" s="43"/>
      <c r="Y228" s="94">
        <f>IF(OR(D228="s",F228="s",H228="s",J228="s",L228="s",N228="s",P228="s",R228="s",T228="s",V228="s"), 0, IF(OR(D228="a",F228="a",H228="a",J228="a",L228="a",N228="a",P228="a",R228="a",T228="a",V228="a"),Z228,0))</f>
        <v>0</v>
      </c>
      <c r="Z228" s="349">
        <v>10</v>
      </c>
      <c r="AA228" s="39">
        <f>COUNTIF(D228:W228,"a")+COUNTIF(D228:W228,"s")</f>
        <v>0</v>
      </c>
      <c r="AB228" s="389"/>
      <c r="AD228" s="241"/>
      <c r="CG228" s="46"/>
      <c r="CH228" s="46"/>
      <c r="CI228" s="46"/>
      <c r="CJ228" s="46"/>
      <c r="CK228" s="46"/>
      <c r="CL228" s="46"/>
      <c r="CM228" s="46"/>
    </row>
    <row r="229" spans="1:95" ht="67.7" customHeight="1" x14ac:dyDescent="0.2">
      <c r="A229" s="353"/>
      <c r="B229" s="208" t="s">
        <v>1075</v>
      </c>
      <c r="C229" s="151" t="s">
        <v>1076</v>
      </c>
      <c r="D229" s="605"/>
      <c r="E229" s="606"/>
      <c r="F229" s="605"/>
      <c r="G229" s="606"/>
      <c r="H229" s="605"/>
      <c r="I229" s="606"/>
      <c r="J229" s="605"/>
      <c r="K229" s="606"/>
      <c r="L229" s="605"/>
      <c r="M229" s="606"/>
      <c r="N229" s="605"/>
      <c r="O229" s="606"/>
      <c r="P229" s="605"/>
      <c r="Q229" s="606"/>
      <c r="R229" s="605"/>
      <c r="S229" s="606"/>
      <c r="T229" s="605"/>
      <c r="U229" s="606"/>
      <c r="V229" s="605"/>
      <c r="W229" s="606"/>
      <c r="X229" s="43"/>
      <c r="Y229" s="94">
        <f>IF(OR(D229="s",F229="s",H229="s",J229="s",L229="s",N229="s",P229="s",R229="s",T229="s",V229="s"), 0, IF(OR(D229="a",F229="a",H229="a",J229="a",L229="a",N229="a",P229="a",R229="a",T229="a",V229="a"),Z229,0))</f>
        <v>0</v>
      </c>
      <c r="Z229" s="349">
        <v>10</v>
      </c>
      <c r="AA229" s="39">
        <f>COUNTIF(D229:W229,"a")+COUNTIF(D229:W229,"s")</f>
        <v>0</v>
      </c>
      <c r="AB229" s="389"/>
      <c r="AD229" s="241"/>
      <c r="CG229" s="46"/>
      <c r="CH229" s="46"/>
      <c r="CI229" s="46"/>
      <c r="CJ229" s="46"/>
      <c r="CK229" s="46"/>
      <c r="CL229" s="46"/>
      <c r="CM229" s="46"/>
    </row>
    <row r="230" spans="1:95" ht="67.7" customHeight="1" x14ac:dyDescent="0.2">
      <c r="A230" s="353"/>
      <c r="B230" s="208" t="s">
        <v>1077</v>
      </c>
      <c r="C230" s="151" t="s">
        <v>1078</v>
      </c>
      <c r="D230" s="605"/>
      <c r="E230" s="606"/>
      <c r="F230" s="605"/>
      <c r="G230" s="606"/>
      <c r="H230" s="605"/>
      <c r="I230" s="606"/>
      <c r="J230" s="605"/>
      <c r="K230" s="606"/>
      <c r="L230" s="605"/>
      <c r="M230" s="606"/>
      <c r="N230" s="605"/>
      <c r="O230" s="606"/>
      <c r="P230" s="605"/>
      <c r="Q230" s="606"/>
      <c r="R230" s="605"/>
      <c r="S230" s="606"/>
      <c r="T230" s="605"/>
      <c r="U230" s="606"/>
      <c r="V230" s="605"/>
      <c r="W230" s="606"/>
      <c r="X230" s="43"/>
      <c r="Y230" s="94">
        <f>IF(OR(D230="s",F230="s",H230="s",J230="s",L230="s",N230="s",P230="s",R230="s",T230="s",V230="s"), 0, IF(OR(D230="a",F230="a",H230="a",J230="a",L230="a",N230="a",P230="a",R230="a",T230="a",V230="a"),Z230,0))</f>
        <v>0</v>
      </c>
      <c r="Z230" s="349">
        <v>5</v>
      </c>
      <c r="AA230" s="39">
        <f>COUNTIF(D230:W230,"a")+COUNTIF(D230:W230,"s")</f>
        <v>0</v>
      </c>
      <c r="AB230" s="389"/>
      <c r="AD230" s="241"/>
      <c r="CG230" s="46"/>
      <c r="CH230" s="46"/>
      <c r="CI230" s="46"/>
      <c r="CJ230" s="46"/>
      <c r="CK230" s="46"/>
      <c r="CL230" s="46"/>
      <c r="CM230" s="46"/>
    </row>
    <row r="231" spans="1:95" ht="45" customHeight="1" x14ac:dyDescent="0.2">
      <c r="A231" s="353"/>
      <c r="B231" s="208" t="s">
        <v>1079</v>
      </c>
      <c r="C231" s="151" t="s">
        <v>1118</v>
      </c>
      <c r="D231" s="605"/>
      <c r="E231" s="606"/>
      <c r="F231" s="605"/>
      <c r="G231" s="606"/>
      <c r="H231" s="605"/>
      <c r="I231" s="606"/>
      <c r="J231" s="605"/>
      <c r="K231" s="606"/>
      <c r="L231" s="605"/>
      <c r="M231" s="606"/>
      <c r="N231" s="605"/>
      <c r="O231" s="606"/>
      <c r="P231" s="605"/>
      <c r="Q231" s="606"/>
      <c r="R231" s="605"/>
      <c r="S231" s="606"/>
      <c r="T231" s="605"/>
      <c r="U231" s="606"/>
      <c r="V231" s="605"/>
      <c r="W231" s="606"/>
      <c r="X231" s="43"/>
      <c r="Y231" s="94">
        <f>IF(OR(D231="s",F231="s",H231="s",J231="s",L231="s",N231="s",P231="s",R231="s",T231="s",V231="s"), 0, IF(OR(D231="a",F231="a",H231="a",J231="a",L231="a",N231="a",P231="a",R231="a",T231="a",V231="a"),Z231,0))</f>
        <v>0</v>
      </c>
      <c r="Z231" s="349">
        <v>5</v>
      </c>
      <c r="AA231" s="39">
        <f>COUNTIF(D231:W231,"a")+COUNTIF(D231:W231,"s")</f>
        <v>0</v>
      </c>
      <c r="AB231" s="389"/>
      <c r="AD231" s="241"/>
      <c r="CG231" s="46"/>
      <c r="CH231" s="46"/>
      <c r="CI231" s="46"/>
      <c r="CJ231" s="46"/>
      <c r="CK231" s="46"/>
      <c r="CL231" s="46"/>
      <c r="CM231" s="46"/>
    </row>
    <row r="232" spans="1:95" ht="67.5" customHeight="1" x14ac:dyDescent="0.2">
      <c r="A232" s="353"/>
      <c r="B232" s="208" t="s">
        <v>1080</v>
      </c>
      <c r="C232" s="151" t="s">
        <v>1158</v>
      </c>
      <c r="D232" s="605"/>
      <c r="E232" s="606"/>
      <c r="F232" s="605"/>
      <c r="G232" s="606"/>
      <c r="H232" s="605"/>
      <c r="I232" s="606"/>
      <c r="J232" s="605"/>
      <c r="K232" s="606"/>
      <c r="L232" s="605"/>
      <c r="M232" s="606"/>
      <c r="N232" s="605"/>
      <c r="O232" s="606"/>
      <c r="P232" s="605"/>
      <c r="Q232" s="606"/>
      <c r="R232" s="605"/>
      <c r="S232" s="606"/>
      <c r="T232" s="605"/>
      <c r="U232" s="606"/>
      <c r="V232" s="605"/>
      <c r="W232" s="606"/>
      <c r="X232" s="43"/>
      <c r="Y232" s="94">
        <f>IF(OR(D232="s",F232="s",H232="s",J232="s",L232="s",N232="s",P232="s",R232="s",T232="s",V232="s"), 0, IF(OR(D232="a",F232="a",H232="a",J232="a",L232="a",N232="a",P232="a",R232="a",T232="a",V232="a"),Z232,0))</f>
        <v>0</v>
      </c>
      <c r="Z232" s="349">
        <v>5</v>
      </c>
      <c r="AA232" s="39">
        <f>COUNTIF(D232:W232,"a")+COUNTIF(D232:W232,"s")</f>
        <v>0</v>
      </c>
      <c r="AB232" s="389"/>
      <c r="AD232" s="241"/>
      <c r="CG232" s="46"/>
      <c r="CH232" s="46"/>
      <c r="CI232" s="46"/>
      <c r="CJ232" s="46"/>
      <c r="CK232" s="46"/>
      <c r="CL232" s="46"/>
      <c r="CM232" s="46"/>
    </row>
    <row r="233" spans="1:95" s="530" customFormat="1" ht="67.5" customHeight="1" x14ac:dyDescent="0.2">
      <c r="A233" s="353" t="s">
        <v>226</v>
      </c>
      <c r="B233" s="208" t="s">
        <v>1200</v>
      </c>
      <c r="C233" s="151" t="s">
        <v>1201</v>
      </c>
      <c r="D233" s="605"/>
      <c r="E233" s="606"/>
      <c r="F233" s="605"/>
      <c r="G233" s="606"/>
      <c r="H233" s="605"/>
      <c r="I233" s="606"/>
      <c r="J233" s="605"/>
      <c r="K233" s="606"/>
      <c r="L233" s="605"/>
      <c r="M233" s="606"/>
      <c r="N233" s="605"/>
      <c r="O233" s="606"/>
      <c r="P233" s="605"/>
      <c r="Q233" s="606"/>
      <c r="R233" s="605"/>
      <c r="S233" s="606"/>
      <c r="T233" s="605"/>
      <c r="U233" s="606"/>
      <c r="V233" s="605"/>
      <c r="W233" s="606"/>
      <c r="X233" s="43"/>
      <c r="Y233" s="94">
        <f t="shared" ref="Y233" si="35">IF(OR(D233="s",F233="s",H233="s",J233="s",L233="s",N233="s",P233="s",R233="s",T233="s",V233="s"), 0, IF(OR(D233="a",F233="a",H233="a",J233="a",L233="a",N233="a",P233="a",R233="a",T233="a",V233="a"),Z233,0))</f>
        <v>0</v>
      </c>
      <c r="Z233" s="349">
        <v>5</v>
      </c>
      <c r="AA233" s="39">
        <f t="shared" ref="AA233" si="36">COUNTIF(D233:W233,"a")+COUNTIF(D233:W233,"s")</f>
        <v>0</v>
      </c>
      <c r="AB233" s="548"/>
      <c r="AD233" s="531"/>
    </row>
    <row r="234" spans="1:95" ht="30" customHeight="1" x14ac:dyDescent="0.2">
      <c r="A234" s="353"/>
      <c r="B234" s="217"/>
      <c r="C234" s="489" t="s">
        <v>1081</v>
      </c>
      <c r="D234" s="635"/>
      <c r="E234" s="635"/>
      <c r="F234" s="635"/>
      <c r="G234" s="635"/>
      <c r="H234" s="635"/>
      <c r="I234" s="635"/>
      <c r="J234" s="635"/>
      <c r="K234" s="635"/>
      <c r="L234" s="635"/>
      <c r="M234" s="635"/>
      <c r="N234" s="635"/>
      <c r="O234" s="635"/>
      <c r="P234" s="635"/>
      <c r="Q234" s="635"/>
      <c r="R234" s="635"/>
      <c r="S234" s="635"/>
      <c r="T234" s="635"/>
      <c r="U234" s="635"/>
      <c r="V234" s="635"/>
      <c r="W234" s="635"/>
      <c r="X234" s="635"/>
      <c r="Y234" s="635"/>
      <c r="Z234" s="636"/>
      <c r="CF234" s="2"/>
    </row>
    <row r="235" spans="1:95" ht="45" customHeight="1" x14ac:dyDescent="0.2">
      <c r="A235" s="353"/>
      <c r="B235" s="208" t="s">
        <v>611</v>
      </c>
      <c r="C235" s="151" t="s">
        <v>1082</v>
      </c>
      <c r="D235" s="607"/>
      <c r="E235" s="608"/>
      <c r="F235" s="607"/>
      <c r="G235" s="608"/>
      <c r="H235" s="607"/>
      <c r="I235" s="608"/>
      <c r="J235" s="607"/>
      <c r="K235" s="608"/>
      <c r="L235" s="607"/>
      <c r="M235" s="608"/>
      <c r="N235" s="607"/>
      <c r="O235" s="608"/>
      <c r="P235" s="607"/>
      <c r="Q235" s="608"/>
      <c r="R235" s="607"/>
      <c r="S235" s="608"/>
      <c r="T235" s="607"/>
      <c r="U235" s="608"/>
      <c r="V235" s="607"/>
      <c r="W235" s="608"/>
      <c r="X235" s="43"/>
      <c r="Y235" s="94">
        <f t="shared" ref="Y235:Y237" si="37">IF(OR(D235="s",F235="s",H235="s",J235="s",L235="s",N235="s",P235="s",R235="s",T235="s",V235="s"), 0, IF(OR(D235="a",F235="a",H235="a",J235="a",L235="a",N235="a",P235="a",R235="a",T235="a",V235="a"),Z235,0))</f>
        <v>0</v>
      </c>
      <c r="Z235" s="349">
        <v>5</v>
      </c>
      <c r="AA235" s="39">
        <f t="shared" ref="AA235:AA237" si="38">COUNTIF(D235:W235,"a")+COUNTIF(D235:W235,"s")</f>
        <v>0</v>
      </c>
      <c r="AB235" s="389"/>
      <c r="AD235" s="241" t="s">
        <v>282</v>
      </c>
      <c r="CG235" s="46"/>
      <c r="CH235" s="46"/>
      <c r="CI235" s="46"/>
      <c r="CJ235" s="46"/>
      <c r="CK235" s="46"/>
      <c r="CL235" s="46"/>
      <c r="CM235" s="46"/>
    </row>
    <row r="236" spans="1:95" ht="45" customHeight="1" x14ac:dyDescent="0.2">
      <c r="A236" s="353"/>
      <c r="B236" s="208" t="s">
        <v>613</v>
      </c>
      <c r="C236" s="151" t="s">
        <v>1083</v>
      </c>
      <c r="D236" s="605"/>
      <c r="E236" s="606"/>
      <c r="F236" s="605"/>
      <c r="G236" s="606"/>
      <c r="H236" s="605"/>
      <c r="I236" s="606"/>
      <c r="J236" s="605"/>
      <c r="K236" s="606"/>
      <c r="L236" s="605"/>
      <c r="M236" s="606"/>
      <c r="N236" s="605"/>
      <c r="O236" s="606"/>
      <c r="P236" s="605"/>
      <c r="Q236" s="606"/>
      <c r="R236" s="605"/>
      <c r="S236" s="606"/>
      <c r="T236" s="605"/>
      <c r="U236" s="606"/>
      <c r="V236" s="605"/>
      <c r="W236" s="606"/>
      <c r="X236" s="43"/>
      <c r="Y236" s="94">
        <f t="shared" si="37"/>
        <v>0</v>
      </c>
      <c r="Z236" s="349">
        <v>5</v>
      </c>
      <c r="AA236" s="39">
        <f t="shared" si="38"/>
        <v>0</v>
      </c>
      <c r="AB236" s="389"/>
      <c r="AD236" s="241"/>
      <c r="CG236" s="46"/>
      <c r="CH236" s="46"/>
      <c r="CI236" s="46"/>
      <c r="CJ236" s="46"/>
      <c r="CK236" s="46"/>
      <c r="CL236" s="46"/>
      <c r="CM236" s="46"/>
    </row>
    <row r="237" spans="1:95" ht="45" customHeight="1" thickBot="1" x14ac:dyDescent="0.25">
      <c r="A237" s="353"/>
      <c r="B237" s="208" t="s">
        <v>614</v>
      </c>
      <c r="C237" s="151" t="s">
        <v>615</v>
      </c>
      <c r="D237" s="605"/>
      <c r="E237" s="606"/>
      <c r="F237" s="605"/>
      <c r="G237" s="606"/>
      <c r="H237" s="605"/>
      <c r="I237" s="606"/>
      <c r="J237" s="605"/>
      <c r="K237" s="606"/>
      <c r="L237" s="605"/>
      <c r="M237" s="606"/>
      <c r="N237" s="605"/>
      <c r="O237" s="606"/>
      <c r="P237" s="605"/>
      <c r="Q237" s="606"/>
      <c r="R237" s="605"/>
      <c r="S237" s="606"/>
      <c r="T237" s="605"/>
      <c r="U237" s="606"/>
      <c r="V237" s="605"/>
      <c r="W237" s="606"/>
      <c r="X237" s="43"/>
      <c r="Y237" s="94">
        <f t="shared" si="37"/>
        <v>0</v>
      </c>
      <c r="Z237" s="349">
        <v>5</v>
      </c>
      <c r="AA237" s="39">
        <f t="shared" si="38"/>
        <v>0</v>
      </c>
      <c r="AB237" s="389"/>
      <c r="AD237" s="241" t="s">
        <v>282</v>
      </c>
      <c r="CG237" s="46"/>
      <c r="CH237" s="46"/>
      <c r="CI237" s="46"/>
      <c r="CJ237" s="46"/>
      <c r="CK237" s="46"/>
      <c r="CL237" s="46"/>
      <c r="CM237" s="46"/>
    </row>
    <row r="238" spans="1:95" ht="21" customHeight="1" thickTop="1" thickBot="1" x14ac:dyDescent="0.25">
      <c r="A238" s="353"/>
      <c r="B238" s="80"/>
      <c r="C238" s="126"/>
      <c r="D238" s="629" t="s">
        <v>285</v>
      </c>
      <c r="E238" s="630"/>
      <c r="F238" s="630"/>
      <c r="G238" s="630"/>
      <c r="H238" s="630"/>
      <c r="I238" s="630"/>
      <c r="J238" s="630"/>
      <c r="K238" s="630"/>
      <c r="L238" s="630"/>
      <c r="M238" s="630"/>
      <c r="N238" s="630"/>
      <c r="O238" s="630"/>
      <c r="P238" s="630"/>
      <c r="Q238" s="630"/>
      <c r="R238" s="630"/>
      <c r="S238" s="630"/>
      <c r="T238" s="630"/>
      <c r="U238" s="630"/>
      <c r="V238" s="630"/>
      <c r="W238" s="630"/>
      <c r="X238" s="631"/>
      <c r="Y238" s="82">
        <f>SUM(Y220:Y237)</f>
        <v>0</v>
      </c>
      <c r="Z238" s="350">
        <f>SUM(Z220:Z237)</f>
        <v>85</v>
      </c>
      <c r="AD238" s="241"/>
      <c r="CG238" s="46"/>
      <c r="CH238" s="46"/>
      <c r="CI238" s="46"/>
      <c r="CJ238" s="46"/>
      <c r="CK238" s="46"/>
      <c r="CL238" s="46"/>
      <c r="CM238" s="46"/>
    </row>
    <row r="239" spans="1:95" ht="21" customHeight="1" thickBot="1" x14ac:dyDescent="0.25">
      <c r="A239" s="339"/>
      <c r="B239" s="170"/>
      <c r="C239" s="300"/>
      <c r="D239" s="619"/>
      <c r="E239" s="620"/>
      <c r="F239" s="725">
        <v>30</v>
      </c>
      <c r="G239" s="627"/>
      <c r="H239" s="627"/>
      <c r="I239" s="627"/>
      <c r="J239" s="627"/>
      <c r="K239" s="627"/>
      <c r="L239" s="627"/>
      <c r="M239" s="627"/>
      <c r="N239" s="627"/>
      <c r="O239" s="627"/>
      <c r="P239" s="627"/>
      <c r="Q239" s="627"/>
      <c r="R239" s="627"/>
      <c r="S239" s="627"/>
      <c r="T239" s="627"/>
      <c r="U239" s="627"/>
      <c r="V239" s="627"/>
      <c r="W239" s="627"/>
      <c r="X239" s="627"/>
      <c r="Y239" s="627"/>
      <c r="Z239" s="628"/>
      <c r="AD239" s="241"/>
      <c r="CG239" s="46"/>
      <c r="CH239" s="46"/>
      <c r="CI239" s="46"/>
      <c r="CJ239" s="46"/>
      <c r="CK239" s="46"/>
      <c r="CL239" s="46"/>
      <c r="CM239" s="46"/>
    </row>
    <row r="240" spans="1:95" ht="30" customHeight="1" thickBot="1" x14ac:dyDescent="0.25">
      <c r="A240" s="333"/>
      <c r="B240" s="215">
        <v>5410</v>
      </c>
      <c r="C240" s="157" t="s">
        <v>401</v>
      </c>
      <c r="D240" s="269"/>
      <c r="E240" s="270"/>
      <c r="F240" s="269" t="s">
        <v>284</v>
      </c>
      <c r="G240" s="270"/>
      <c r="H240" s="269" t="s">
        <v>284</v>
      </c>
      <c r="I240" s="270"/>
      <c r="J240" s="269"/>
      <c r="K240" s="270"/>
      <c r="L240" s="269"/>
      <c r="M240" s="270"/>
      <c r="N240" s="269"/>
      <c r="O240" s="270"/>
      <c r="P240" s="269"/>
      <c r="Q240" s="270"/>
      <c r="R240" s="269"/>
      <c r="S240" s="270"/>
      <c r="T240" s="269"/>
      <c r="U240" s="270"/>
      <c r="V240" s="269"/>
      <c r="W240" s="270"/>
      <c r="X240" s="268"/>
      <c r="Y240" s="268"/>
      <c r="Z240" s="346"/>
      <c r="AA240" s="193"/>
      <c r="AD240" s="241"/>
      <c r="CE240" s="46"/>
      <c r="CF240" s="46"/>
      <c r="CG240" s="46"/>
      <c r="CH240" s="46"/>
      <c r="CI240" s="46"/>
      <c r="CJ240" s="46"/>
      <c r="CK240" s="46"/>
      <c r="CL240" s="46"/>
      <c r="CM240" s="46"/>
      <c r="CN240" s="46"/>
      <c r="CO240" s="46"/>
      <c r="CP240" s="46"/>
      <c r="CQ240" s="46"/>
    </row>
    <row r="241" spans="1:95" ht="30" customHeight="1" x14ac:dyDescent="0.2">
      <c r="A241" s="333"/>
      <c r="B241" s="93"/>
      <c r="C241" s="493" t="s">
        <v>872</v>
      </c>
      <c r="D241" s="669"/>
      <c r="E241" s="669"/>
      <c r="F241" s="669"/>
      <c r="G241" s="669"/>
      <c r="H241" s="669"/>
      <c r="I241" s="669"/>
      <c r="J241" s="669"/>
      <c r="K241" s="669"/>
      <c r="L241" s="669"/>
      <c r="M241" s="669"/>
      <c r="N241" s="669"/>
      <c r="O241" s="669"/>
      <c r="P241" s="669"/>
      <c r="Q241" s="669"/>
      <c r="R241" s="669"/>
      <c r="S241" s="669"/>
      <c r="T241" s="669"/>
      <c r="U241" s="669"/>
      <c r="V241" s="669"/>
      <c r="W241" s="669"/>
      <c r="X241" s="669"/>
      <c r="Y241" s="669"/>
      <c r="Z241" s="670"/>
      <c r="AA241" s="193"/>
      <c r="AD241" s="241"/>
      <c r="CE241" s="46"/>
      <c r="CF241" s="46"/>
      <c r="CG241" s="46"/>
      <c r="CH241" s="46"/>
      <c r="CI241" s="46"/>
      <c r="CJ241" s="46"/>
      <c r="CK241" s="46"/>
      <c r="CL241" s="46"/>
      <c r="CM241" s="46"/>
      <c r="CN241" s="46"/>
      <c r="CO241" s="46"/>
      <c r="CP241" s="46"/>
      <c r="CQ241" s="46"/>
    </row>
    <row r="242" spans="1:95" ht="45" customHeight="1" x14ac:dyDescent="0.2">
      <c r="A242" s="360"/>
      <c r="B242" s="217" t="s">
        <v>873</v>
      </c>
      <c r="C242" s="494" t="s">
        <v>874</v>
      </c>
      <c r="D242" s="659"/>
      <c r="E242" s="660"/>
      <c r="F242" s="659"/>
      <c r="G242" s="660"/>
      <c r="H242" s="659"/>
      <c r="I242" s="660"/>
      <c r="J242" s="659"/>
      <c r="K242" s="660"/>
      <c r="L242" s="659"/>
      <c r="M242" s="660"/>
      <c r="N242" s="659"/>
      <c r="O242" s="660"/>
      <c r="P242" s="659"/>
      <c r="Q242" s="660"/>
      <c r="R242" s="659"/>
      <c r="S242" s="660"/>
      <c r="T242" s="659"/>
      <c r="U242" s="660"/>
      <c r="V242" s="659"/>
      <c r="W242" s="660"/>
      <c r="X242" s="495"/>
      <c r="Y242" s="99">
        <f>IF(OR(D242="s",F242="s",H242="s",J242="s",L242="s",N242="s",P242="s",R242="s",T242="s",V242="s"), 0, IF(OR(D242="a",F242="a",H242="a",J242="a",L242="a",N242="a",P242="a",R242="a",T242="a",V242="a"),Z242,0))</f>
        <v>0</v>
      </c>
      <c r="Z242" s="496">
        <f>IF(X242="na",0,10)</f>
        <v>10</v>
      </c>
      <c r="AA242" s="193">
        <f>COUNTIF(D242:W242,"a")+COUNTIF(D242:W242,"s")+COUNTIF(X242,"na")</f>
        <v>0</v>
      </c>
      <c r="AB242" s="389"/>
      <c r="AD242" s="241"/>
      <c r="CE242" s="46"/>
      <c r="CF242" s="46"/>
      <c r="CG242" s="46"/>
      <c r="CH242" s="46"/>
      <c r="CI242" s="46"/>
      <c r="CJ242" s="46"/>
      <c r="CK242" s="46"/>
      <c r="CL242" s="46"/>
      <c r="CM242" s="46"/>
      <c r="CN242" s="46"/>
      <c r="CO242" s="46"/>
      <c r="CP242" s="46"/>
      <c r="CQ242" s="46"/>
    </row>
    <row r="243" spans="1:95" ht="30" customHeight="1" x14ac:dyDescent="0.2">
      <c r="A243" s="333"/>
      <c r="B243" s="42"/>
      <c r="C243" s="497" t="s">
        <v>875</v>
      </c>
      <c r="D243" s="672"/>
      <c r="E243" s="672"/>
      <c r="F243" s="672"/>
      <c r="G243" s="672"/>
      <c r="H243" s="672"/>
      <c r="I243" s="672"/>
      <c r="J243" s="672"/>
      <c r="K243" s="672"/>
      <c r="L243" s="672"/>
      <c r="M243" s="672"/>
      <c r="N243" s="672"/>
      <c r="O243" s="672"/>
      <c r="P243" s="672"/>
      <c r="Q243" s="672"/>
      <c r="R243" s="672"/>
      <c r="S243" s="672"/>
      <c r="T243" s="672"/>
      <c r="U243" s="672"/>
      <c r="V243" s="672"/>
      <c r="W243" s="672"/>
      <c r="X243" s="672"/>
      <c r="Y243" s="672"/>
      <c r="Z243" s="673"/>
      <c r="AA243" s="193"/>
      <c r="AD243" s="241"/>
      <c r="CE243" s="46"/>
      <c r="CF243" s="46"/>
      <c r="CG243" s="46"/>
      <c r="CH243" s="46"/>
      <c r="CI243" s="46"/>
      <c r="CJ243" s="46"/>
      <c r="CK243" s="46"/>
      <c r="CL243" s="46"/>
      <c r="CM243" s="46"/>
      <c r="CN243" s="46"/>
      <c r="CO243" s="46"/>
      <c r="CP243" s="46"/>
      <c r="CQ243" s="46"/>
    </row>
    <row r="244" spans="1:95" ht="45" customHeight="1" x14ac:dyDescent="0.2">
      <c r="A244" s="360"/>
      <c r="B244" s="227" t="s">
        <v>876</v>
      </c>
      <c r="C244" s="494" t="s">
        <v>877</v>
      </c>
      <c r="D244" s="659"/>
      <c r="E244" s="660"/>
      <c r="F244" s="659"/>
      <c r="G244" s="660"/>
      <c r="H244" s="659"/>
      <c r="I244" s="660"/>
      <c r="J244" s="659"/>
      <c r="K244" s="660"/>
      <c r="L244" s="659"/>
      <c r="M244" s="660"/>
      <c r="N244" s="659"/>
      <c r="O244" s="660"/>
      <c r="P244" s="659"/>
      <c r="Q244" s="660"/>
      <c r="R244" s="659"/>
      <c r="S244" s="660"/>
      <c r="T244" s="659"/>
      <c r="U244" s="660"/>
      <c r="V244" s="659"/>
      <c r="W244" s="660"/>
      <c r="X244" s="498" t="str">
        <f>IF(X242="na","na","")</f>
        <v/>
      </c>
      <c r="Y244" s="99">
        <f>IF(OR(D244="s",F244="s",H244="s",J244="s",L244="s",N244="s",P244="s",R244="s",T244="s",V244="s"), 0, IF(OR(D244="a",F244="a",H244="a",J244="a",L244="a",N244="a",P244="a",R244="a",T244="a",V244="a"),Z244,0))</f>
        <v>0</v>
      </c>
      <c r="Z244" s="496">
        <f>IF(X244="na",0,30)</f>
        <v>30</v>
      </c>
      <c r="AA244" s="193">
        <f>COUNTIF(D244:W244,"a")+COUNTIF(D244:W244,"s")+COUNTIF(X244,"na")</f>
        <v>0</v>
      </c>
      <c r="AB244" s="389"/>
      <c r="AD244" s="241"/>
      <c r="CE244" s="46"/>
      <c r="CF244" s="46"/>
      <c r="CG244" s="46"/>
      <c r="CH244" s="46"/>
      <c r="CI244" s="46"/>
      <c r="CJ244" s="46"/>
      <c r="CK244" s="46"/>
      <c r="CL244" s="46"/>
      <c r="CM244" s="46"/>
      <c r="CN244" s="46"/>
      <c r="CO244" s="46"/>
      <c r="CP244" s="46"/>
      <c r="CQ244" s="46"/>
    </row>
    <row r="245" spans="1:95" ht="30" customHeight="1" x14ac:dyDescent="0.2">
      <c r="A245" s="353"/>
      <c r="B245" s="418"/>
      <c r="C245" s="497" t="s">
        <v>473</v>
      </c>
      <c r="D245" s="674" t="s">
        <v>878</v>
      </c>
      <c r="E245" s="675"/>
      <c r="F245" s="675"/>
      <c r="G245" s="675"/>
      <c r="H245" s="675"/>
      <c r="I245" s="675"/>
      <c r="J245" s="675"/>
      <c r="K245" s="675"/>
      <c r="L245" s="675"/>
      <c r="M245" s="675"/>
      <c r="N245" s="675"/>
      <c r="O245" s="675"/>
      <c r="P245" s="675"/>
      <c r="Q245" s="675"/>
      <c r="R245" s="675"/>
      <c r="S245" s="675"/>
      <c r="T245" s="675"/>
      <c r="U245" s="675"/>
      <c r="V245" s="675"/>
      <c r="W245" s="675"/>
      <c r="X245" s="675"/>
      <c r="Y245" s="675"/>
      <c r="Z245" s="676"/>
      <c r="AA245" s="193"/>
      <c r="AD245" s="241"/>
      <c r="CE245" s="46"/>
      <c r="CF245" s="46"/>
      <c r="CG245" s="46"/>
      <c r="CH245" s="46"/>
      <c r="CI245" s="46"/>
      <c r="CJ245" s="46"/>
      <c r="CK245" s="46"/>
      <c r="CL245" s="46"/>
      <c r="CM245" s="46"/>
      <c r="CN245" s="46"/>
      <c r="CO245" s="46"/>
      <c r="CP245" s="46"/>
      <c r="CQ245" s="46"/>
    </row>
    <row r="246" spans="1:95" ht="27.95" customHeight="1" x14ac:dyDescent="0.2">
      <c r="A246" s="353"/>
      <c r="B246" s="100"/>
      <c r="C246" s="166" t="s">
        <v>879</v>
      </c>
      <c r="D246" s="607"/>
      <c r="E246" s="608"/>
      <c r="F246" s="607"/>
      <c r="G246" s="608"/>
      <c r="H246" s="607"/>
      <c r="I246" s="608"/>
      <c r="J246" s="607"/>
      <c r="K246" s="608"/>
      <c r="L246" s="607"/>
      <c r="M246" s="608"/>
      <c r="N246" s="607"/>
      <c r="O246" s="608"/>
      <c r="P246" s="607"/>
      <c r="Q246" s="608"/>
      <c r="R246" s="607"/>
      <c r="S246" s="608"/>
      <c r="T246" s="607"/>
      <c r="U246" s="608"/>
      <c r="V246" s="607"/>
      <c r="W246" s="608"/>
      <c r="X246" s="662"/>
      <c r="Y246" s="663"/>
      <c r="Z246" s="664"/>
      <c r="AA246" s="193">
        <f>IF(OR(COUNTIF($D$244:$W$244,"s"),COUNTIF($X$244,"na")),1,COUNTIF(D246:W246, "a"))</f>
        <v>0</v>
      </c>
      <c r="AB246" s="389"/>
      <c r="AD246" s="241"/>
      <c r="CE246" s="46"/>
      <c r="CF246" s="46"/>
      <c r="CG246" s="46"/>
      <c r="CH246" s="46"/>
      <c r="CI246" s="46"/>
      <c r="CJ246" s="46"/>
      <c r="CK246" s="46"/>
      <c r="CL246" s="46"/>
      <c r="CM246" s="46"/>
      <c r="CN246" s="46"/>
      <c r="CO246" s="46"/>
      <c r="CP246" s="46"/>
      <c r="CQ246" s="46"/>
    </row>
    <row r="247" spans="1:95" ht="27.95" customHeight="1" x14ac:dyDescent="0.2">
      <c r="A247" s="353"/>
      <c r="B247" s="85"/>
      <c r="C247" s="166" t="s">
        <v>880</v>
      </c>
      <c r="D247" s="605"/>
      <c r="E247" s="606"/>
      <c r="F247" s="605"/>
      <c r="G247" s="606"/>
      <c r="H247" s="605"/>
      <c r="I247" s="606"/>
      <c r="J247" s="605"/>
      <c r="K247" s="606"/>
      <c r="L247" s="605"/>
      <c r="M247" s="606"/>
      <c r="N247" s="605"/>
      <c r="O247" s="606"/>
      <c r="P247" s="605"/>
      <c r="Q247" s="606"/>
      <c r="R247" s="605"/>
      <c r="S247" s="606"/>
      <c r="T247" s="605"/>
      <c r="U247" s="606"/>
      <c r="V247" s="605"/>
      <c r="W247" s="606"/>
      <c r="X247" s="665"/>
      <c r="Y247" s="663"/>
      <c r="Z247" s="664"/>
      <c r="AA247" s="193">
        <f t="shared" ref="AA247:AA248" si="39">IF(OR(COUNTIF($D$244:$W$244,"s"),COUNTIF($X$244,"na")),1,COUNTIF(D247:W247, "a"))</f>
        <v>0</v>
      </c>
      <c r="AB247" s="389"/>
      <c r="AD247" s="241"/>
      <c r="CE247" s="46"/>
      <c r="CF247" s="46"/>
      <c r="CG247" s="46"/>
      <c r="CH247" s="46"/>
      <c r="CI247" s="46"/>
      <c r="CJ247" s="46"/>
      <c r="CK247" s="46"/>
      <c r="CL247" s="46"/>
      <c r="CM247" s="46"/>
      <c r="CN247" s="46"/>
      <c r="CO247" s="46"/>
      <c r="CP247" s="46"/>
      <c r="CQ247" s="46"/>
    </row>
    <row r="248" spans="1:95" ht="27.95" customHeight="1" x14ac:dyDescent="0.2">
      <c r="A248" s="334"/>
      <c r="B248" s="81"/>
      <c r="C248" s="171" t="s">
        <v>881</v>
      </c>
      <c r="D248" s="653"/>
      <c r="E248" s="654"/>
      <c r="F248" s="653"/>
      <c r="G248" s="654"/>
      <c r="H248" s="653"/>
      <c r="I248" s="654"/>
      <c r="J248" s="653"/>
      <c r="K248" s="654"/>
      <c r="L248" s="653"/>
      <c r="M248" s="654"/>
      <c r="N248" s="653"/>
      <c r="O248" s="654"/>
      <c r="P248" s="653"/>
      <c r="Q248" s="654"/>
      <c r="R248" s="653"/>
      <c r="S248" s="654"/>
      <c r="T248" s="653"/>
      <c r="U248" s="654"/>
      <c r="V248" s="653"/>
      <c r="W248" s="654"/>
      <c r="X248" s="665"/>
      <c r="Y248" s="663"/>
      <c r="Z248" s="664"/>
      <c r="AA248" s="193">
        <f t="shared" si="39"/>
        <v>0</v>
      </c>
      <c r="AB248" s="389"/>
      <c r="AD248" s="241"/>
      <c r="CE248" s="46"/>
      <c r="CF248" s="46"/>
      <c r="CG248" s="46"/>
      <c r="CH248" s="46"/>
      <c r="CI248" s="46"/>
      <c r="CJ248" s="46"/>
      <c r="CK248" s="46"/>
      <c r="CL248" s="46"/>
      <c r="CM248" s="46"/>
      <c r="CN248" s="46"/>
      <c r="CO248" s="46"/>
      <c r="CP248" s="46"/>
      <c r="CQ248" s="46"/>
    </row>
    <row r="249" spans="1:95" ht="30" customHeight="1" x14ac:dyDescent="0.2">
      <c r="A249" s="353"/>
      <c r="B249" s="42"/>
      <c r="C249" s="328" t="s">
        <v>882</v>
      </c>
      <c r="D249" s="672"/>
      <c r="E249" s="672"/>
      <c r="F249" s="672"/>
      <c r="G249" s="672"/>
      <c r="H249" s="672"/>
      <c r="I249" s="672"/>
      <c r="J249" s="672"/>
      <c r="K249" s="672"/>
      <c r="L249" s="672"/>
      <c r="M249" s="672"/>
      <c r="N249" s="672"/>
      <c r="O249" s="672"/>
      <c r="P249" s="672"/>
      <c r="Q249" s="672"/>
      <c r="R249" s="672"/>
      <c r="S249" s="672"/>
      <c r="T249" s="672"/>
      <c r="U249" s="672"/>
      <c r="V249" s="672"/>
      <c r="W249" s="672"/>
      <c r="X249" s="672"/>
      <c r="Y249" s="672"/>
      <c r="Z249" s="673"/>
      <c r="AA249" s="193"/>
      <c r="AD249" s="241"/>
      <c r="CE249" s="46"/>
      <c r="CF249" s="46"/>
      <c r="CG249" s="46"/>
      <c r="CH249" s="46"/>
      <c r="CI249" s="46"/>
      <c r="CJ249" s="46"/>
      <c r="CK249" s="46"/>
      <c r="CL249" s="46"/>
      <c r="CM249" s="46"/>
      <c r="CN249" s="46"/>
      <c r="CO249" s="46"/>
      <c r="CP249" s="46"/>
      <c r="CQ249" s="46"/>
    </row>
    <row r="250" spans="1:95" ht="45" customHeight="1" x14ac:dyDescent="0.2">
      <c r="A250" s="360"/>
      <c r="B250" s="227" t="s">
        <v>883</v>
      </c>
      <c r="C250" s="494" t="s">
        <v>884</v>
      </c>
      <c r="D250" s="659"/>
      <c r="E250" s="660"/>
      <c r="F250" s="659"/>
      <c r="G250" s="660"/>
      <c r="H250" s="659"/>
      <c r="I250" s="660"/>
      <c r="J250" s="659"/>
      <c r="K250" s="660"/>
      <c r="L250" s="659"/>
      <c r="M250" s="660"/>
      <c r="N250" s="659"/>
      <c r="O250" s="660"/>
      <c r="P250" s="659"/>
      <c r="Q250" s="660"/>
      <c r="R250" s="659"/>
      <c r="S250" s="660"/>
      <c r="T250" s="659"/>
      <c r="U250" s="660"/>
      <c r="V250" s="659"/>
      <c r="W250" s="660"/>
      <c r="X250" s="498" t="str">
        <f>IF(X242="na","na","")</f>
        <v/>
      </c>
      <c r="Y250" s="99">
        <f>IF(OR(D250="s",F250="s",H250="s",J250="s",L250="s",N250="s",P250="s",R250="s",T250="s",V250="s"), 0, IF(OR(D250="a",F250="a",H250="a",J250="a",L250="a",N250="a",P250="a",R250="a",T250="a",V250="a"),Z250,0))</f>
        <v>0</v>
      </c>
      <c r="Z250" s="496">
        <f>IF(X244="na",0,10)</f>
        <v>10</v>
      </c>
      <c r="AA250" s="193">
        <f>COUNTIF(D250:W250,"a")+COUNTIF(D250:W250,"s")+COUNTIF(X250,"na")</f>
        <v>0</v>
      </c>
      <c r="AB250" s="389"/>
      <c r="AD250" s="241"/>
      <c r="CE250" s="46"/>
      <c r="CF250" s="46"/>
      <c r="CG250" s="46"/>
      <c r="CH250" s="46"/>
      <c r="CI250" s="46"/>
      <c r="CJ250" s="46"/>
      <c r="CK250" s="46"/>
      <c r="CL250" s="46"/>
      <c r="CM250" s="46"/>
      <c r="CN250" s="46"/>
      <c r="CO250" s="46"/>
      <c r="CP250" s="46"/>
      <c r="CQ250" s="46"/>
    </row>
    <row r="251" spans="1:95" ht="30" customHeight="1" x14ac:dyDescent="0.2">
      <c r="A251" s="353"/>
      <c r="B251" s="42"/>
      <c r="C251" s="524" t="s">
        <v>885</v>
      </c>
      <c r="D251" s="671"/>
      <c r="E251" s="672"/>
      <c r="F251" s="672"/>
      <c r="G251" s="672"/>
      <c r="H251" s="672"/>
      <c r="I251" s="672"/>
      <c r="J251" s="672"/>
      <c r="K251" s="672"/>
      <c r="L251" s="672"/>
      <c r="M251" s="672"/>
      <c r="N251" s="672"/>
      <c r="O251" s="672"/>
      <c r="P251" s="672"/>
      <c r="Q251" s="672"/>
      <c r="R251" s="672"/>
      <c r="S251" s="672"/>
      <c r="T251" s="672"/>
      <c r="U251" s="672"/>
      <c r="V251" s="672"/>
      <c r="W251" s="672"/>
      <c r="X251" s="672"/>
      <c r="Y251" s="672"/>
      <c r="Z251" s="673"/>
      <c r="AA251" s="193"/>
      <c r="AD251" s="241"/>
      <c r="CE251" s="46"/>
      <c r="CF251" s="46"/>
      <c r="CG251" s="46"/>
      <c r="CH251" s="46"/>
      <c r="CI251" s="46"/>
      <c r="CJ251" s="46"/>
      <c r="CK251" s="46"/>
      <c r="CL251" s="46"/>
      <c r="CM251" s="46"/>
      <c r="CN251" s="46"/>
      <c r="CO251" s="46"/>
      <c r="CP251" s="46"/>
      <c r="CQ251" s="46"/>
    </row>
    <row r="252" spans="1:95" ht="30" customHeight="1" x14ac:dyDescent="0.2">
      <c r="A252" s="353"/>
      <c r="B252" s="42"/>
      <c r="C252" s="328" t="s">
        <v>886</v>
      </c>
      <c r="D252" s="672"/>
      <c r="E252" s="672"/>
      <c r="F252" s="672"/>
      <c r="G252" s="672"/>
      <c r="H252" s="672"/>
      <c r="I252" s="672"/>
      <c r="J252" s="672"/>
      <c r="K252" s="672"/>
      <c r="L252" s="672"/>
      <c r="M252" s="672"/>
      <c r="N252" s="672"/>
      <c r="O252" s="672"/>
      <c r="P252" s="672"/>
      <c r="Q252" s="672"/>
      <c r="R252" s="672"/>
      <c r="S252" s="672"/>
      <c r="T252" s="672"/>
      <c r="U252" s="672"/>
      <c r="V252" s="672"/>
      <c r="W252" s="672"/>
      <c r="X252" s="672"/>
      <c r="Y252" s="672"/>
      <c r="Z252" s="673"/>
      <c r="AA252" s="193"/>
      <c r="AD252" s="241"/>
      <c r="CE252" s="46"/>
      <c r="CF252" s="46"/>
      <c r="CG252" s="46"/>
      <c r="CH252" s="46"/>
      <c r="CI252" s="46"/>
      <c r="CJ252" s="46"/>
      <c r="CK252" s="46"/>
      <c r="CL252" s="46"/>
      <c r="CM252" s="46"/>
      <c r="CN252" s="46"/>
      <c r="CO252" s="46"/>
      <c r="CP252" s="46"/>
      <c r="CQ252" s="46"/>
    </row>
    <row r="253" spans="1:95" ht="88.5" customHeight="1" x14ac:dyDescent="0.2">
      <c r="A253" s="360"/>
      <c r="B253" s="208" t="s">
        <v>887</v>
      </c>
      <c r="C253" s="158" t="s">
        <v>888</v>
      </c>
      <c r="D253" s="607"/>
      <c r="E253" s="608"/>
      <c r="F253" s="607"/>
      <c r="G253" s="608"/>
      <c r="H253" s="607"/>
      <c r="I253" s="608"/>
      <c r="J253" s="607"/>
      <c r="K253" s="608"/>
      <c r="L253" s="607"/>
      <c r="M253" s="608"/>
      <c r="N253" s="607"/>
      <c r="O253" s="608"/>
      <c r="P253" s="607"/>
      <c r="Q253" s="608"/>
      <c r="R253" s="607"/>
      <c r="S253" s="608"/>
      <c r="T253" s="607"/>
      <c r="U253" s="608"/>
      <c r="V253" s="607"/>
      <c r="W253" s="608"/>
      <c r="X253" s="499"/>
      <c r="Y253" s="94">
        <f>IF(OR(D253="s",F253="s",H253="s",J253="s",L253="s",N253="s",P253="s",R253="s",T253="s",V253="s"), 0, IF(OR(D253="a",F253="a",H253="a",J253="a",L253="a",N253="a",P253="a",R253="a",T253="a",V253="a"),Z253,0))</f>
        <v>0</v>
      </c>
      <c r="Z253" s="347">
        <f>IF(X253="na",0,10)</f>
        <v>10</v>
      </c>
      <c r="AA253" s="193">
        <f>COUNTIF(D253:W253,"a")+COUNTIF(D253:W253,"s")+COUNTIF(X253,"na")</f>
        <v>0</v>
      </c>
      <c r="AB253" s="389"/>
      <c r="AD253" s="241" t="s">
        <v>282</v>
      </c>
      <c r="CE253" s="46"/>
      <c r="CF253" s="46"/>
      <c r="CG253" s="46"/>
      <c r="CH253" s="46"/>
      <c r="CI253" s="46"/>
      <c r="CJ253" s="46"/>
      <c r="CK253" s="46"/>
      <c r="CL253" s="46"/>
      <c r="CM253" s="46"/>
      <c r="CN253" s="46"/>
      <c r="CO253" s="46"/>
      <c r="CP253" s="46"/>
      <c r="CQ253" s="46"/>
    </row>
    <row r="254" spans="1:95" ht="27.95" customHeight="1" x14ac:dyDescent="0.2">
      <c r="A254" s="360"/>
      <c r="B254" s="210" t="s">
        <v>889</v>
      </c>
      <c r="C254" s="158" t="s">
        <v>890</v>
      </c>
      <c r="D254" s="605"/>
      <c r="E254" s="606"/>
      <c r="F254" s="605"/>
      <c r="G254" s="606"/>
      <c r="H254" s="605"/>
      <c r="I254" s="606"/>
      <c r="J254" s="605"/>
      <c r="K254" s="606"/>
      <c r="L254" s="605"/>
      <c r="M254" s="606"/>
      <c r="N254" s="605"/>
      <c r="O254" s="606"/>
      <c r="P254" s="605"/>
      <c r="Q254" s="606"/>
      <c r="R254" s="605"/>
      <c r="S254" s="606"/>
      <c r="T254" s="605"/>
      <c r="U254" s="606"/>
      <c r="V254" s="605"/>
      <c r="W254" s="606"/>
      <c r="X254" s="500" t="str">
        <f>IF(X253="na", "na"," ")</f>
        <v xml:space="preserve"> </v>
      </c>
      <c r="Y254" s="92">
        <f>IF(OR(D254="s",F254="s",H254="s",J254="s",L254="s",N254="s",P254="s",R254="s",T254="s",V254="s"), 0, IF(OR(D254="a",F254="a",H254="a",J254="a",L254="a",N254="a",P254="a",R254="a",T254="a",V254="a"),Z254,0))</f>
        <v>0</v>
      </c>
      <c r="Z254" s="347">
        <f>IF(X254="na",0,5)</f>
        <v>5</v>
      </c>
      <c r="AA254" s="193">
        <f>COUNTIF(D254:W254,"a")+COUNTIF(D254:W254,"s")+COUNTIF(X254,"na")</f>
        <v>0</v>
      </c>
      <c r="AB254" s="389"/>
      <c r="AD254" s="241" t="s">
        <v>282</v>
      </c>
      <c r="CE254" s="46"/>
      <c r="CF254" s="46"/>
      <c r="CG254" s="46"/>
      <c r="CH254" s="46"/>
      <c r="CI254" s="46"/>
      <c r="CJ254" s="46"/>
      <c r="CK254" s="46"/>
      <c r="CL254" s="46"/>
      <c r="CM254" s="46"/>
      <c r="CN254" s="46"/>
      <c r="CO254" s="46"/>
      <c r="CP254" s="46"/>
      <c r="CQ254" s="46"/>
    </row>
    <row r="255" spans="1:95" ht="88.5" customHeight="1" x14ac:dyDescent="0.2">
      <c r="A255" s="360"/>
      <c r="B255" s="213" t="s">
        <v>891</v>
      </c>
      <c r="C255" s="494" t="s">
        <v>892</v>
      </c>
      <c r="D255" s="653"/>
      <c r="E255" s="654"/>
      <c r="F255" s="653"/>
      <c r="G255" s="654"/>
      <c r="H255" s="653"/>
      <c r="I255" s="654"/>
      <c r="J255" s="653"/>
      <c r="K255" s="654"/>
      <c r="L255" s="653"/>
      <c r="M255" s="654"/>
      <c r="N255" s="653"/>
      <c r="O255" s="654"/>
      <c r="P255" s="653"/>
      <c r="Q255" s="654"/>
      <c r="R255" s="653"/>
      <c r="S255" s="654"/>
      <c r="T255" s="653"/>
      <c r="U255" s="654"/>
      <c r="V255" s="653"/>
      <c r="W255" s="654"/>
      <c r="X255" s="498" t="str">
        <f>IF(X253="na", "na"," ")</f>
        <v xml:space="preserve"> </v>
      </c>
      <c r="Y255" s="95">
        <f>IF(OR(D255="s",F255="s",H255="s",J255="s",L255="s",N255="s",P255="s",R255="s",T255="s",V255="s"), 0, IF(OR(D255="a",F255="a",H255="a",J255="a",L255="a",N255="a",P255="a",R255="a",T255="a",V255="a"),Z255,0))</f>
        <v>0</v>
      </c>
      <c r="Z255" s="496">
        <f>IF(X255="na",0,5)</f>
        <v>5</v>
      </c>
      <c r="AA255" s="193">
        <f>COUNTIF(D255:W255,"a")+COUNTIF(D255:W255,"s")+COUNTIF(X255,"na")</f>
        <v>0</v>
      </c>
      <c r="AB255" s="389"/>
      <c r="AD255" s="241" t="s">
        <v>282</v>
      </c>
      <c r="CE255" s="46"/>
      <c r="CF255" s="46"/>
      <c r="CG255" s="46"/>
      <c r="CH255" s="46"/>
      <c r="CI255" s="46"/>
      <c r="CJ255" s="46"/>
      <c r="CK255" s="46"/>
      <c r="CL255" s="46"/>
      <c r="CM255" s="46"/>
      <c r="CN255" s="46"/>
      <c r="CO255" s="46"/>
      <c r="CP255" s="46"/>
      <c r="CQ255" s="46"/>
    </row>
    <row r="256" spans="1:95" ht="30" customHeight="1" x14ac:dyDescent="0.2">
      <c r="A256" s="353"/>
      <c r="B256" s="42"/>
      <c r="C256" s="328" t="s">
        <v>893</v>
      </c>
      <c r="D256" s="672"/>
      <c r="E256" s="672"/>
      <c r="F256" s="672"/>
      <c r="G256" s="672"/>
      <c r="H256" s="672"/>
      <c r="I256" s="672"/>
      <c r="J256" s="672"/>
      <c r="K256" s="672"/>
      <c r="L256" s="672"/>
      <c r="M256" s="672"/>
      <c r="N256" s="672"/>
      <c r="O256" s="672"/>
      <c r="P256" s="672"/>
      <c r="Q256" s="672"/>
      <c r="R256" s="672"/>
      <c r="S256" s="672"/>
      <c r="T256" s="672"/>
      <c r="U256" s="672"/>
      <c r="V256" s="672"/>
      <c r="W256" s="672"/>
      <c r="X256" s="672"/>
      <c r="Y256" s="672"/>
      <c r="Z256" s="673"/>
      <c r="AA256" s="193"/>
      <c r="AD256" s="241"/>
      <c r="CE256" s="46"/>
      <c r="CF256" s="46"/>
      <c r="CG256" s="46"/>
      <c r="CH256" s="46"/>
      <c r="CI256" s="46"/>
      <c r="CJ256" s="46"/>
      <c r="CK256" s="46"/>
      <c r="CL256" s="46"/>
      <c r="CM256" s="46"/>
      <c r="CN256" s="46"/>
      <c r="CO256" s="46"/>
      <c r="CP256" s="46"/>
      <c r="CQ256" s="46"/>
    </row>
    <row r="257" spans="1:95" ht="67.7" customHeight="1" x14ac:dyDescent="0.2">
      <c r="A257" s="360"/>
      <c r="B257" s="208" t="s">
        <v>894</v>
      </c>
      <c r="C257" s="158" t="s">
        <v>895</v>
      </c>
      <c r="D257" s="607"/>
      <c r="E257" s="608"/>
      <c r="F257" s="607"/>
      <c r="G257" s="608"/>
      <c r="H257" s="607"/>
      <c r="I257" s="608"/>
      <c r="J257" s="607"/>
      <c r="K257" s="608"/>
      <c r="L257" s="607"/>
      <c r="M257" s="608"/>
      <c r="N257" s="607"/>
      <c r="O257" s="608"/>
      <c r="P257" s="607"/>
      <c r="Q257" s="608"/>
      <c r="R257" s="607"/>
      <c r="S257" s="608"/>
      <c r="T257" s="607"/>
      <c r="U257" s="608"/>
      <c r="V257" s="607"/>
      <c r="W257" s="608"/>
      <c r="X257" s="499"/>
      <c r="Y257" s="94">
        <f>IF(OR(D257="s",F257="s",H257="s",J257="s",L257="s",N257="s",P257="s",R257="s",T257="s",V257="s"), 0, IF(OR(D257="a",F257="a",H257="a",J257="a",L257="a",N257="a",P257="a",R257="a",T257="a",V257="a"),Z257,0))</f>
        <v>0</v>
      </c>
      <c r="Z257" s="347">
        <f>IF(X257="na",0,10)</f>
        <v>10</v>
      </c>
      <c r="AA257" s="193">
        <f>COUNTIF(D257:W257,"a")+COUNTIF(D257:W257,"s")+COUNTIF(X257,"na")</f>
        <v>0</v>
      </c>
      <c r="AB257" s="389"/>
      <c r="AD257" s="241" t="s">
        <v>282</v>
      </c>
      <c r="CE257" s="46"/>
      <c r="CF257" s="46"/>
      <c r="CG257" s="46"/>
      <c r="CH257" s="46"/>
      <c r="CI257" s="46"/>
      <c r="CJ257" s="46"/>
      <c r="CK257" s="46"/>
      <c r="CL257" s="46"/>
      <c r="CM257" s="46"/>
      <c r="CN257" s="46"/>
      <c r="CO257" s="46"/>
      <c r="CP257" s="46"/>
      <c r="CQ257" s="46"/>
    </row>
    <row r="258" spans="1:95" ht="150" customHeight="1" x14ac:dyDescent="0.2">
      <c r="A258" s="360"/>
      <c r="B258" s="210" t="s">
        <v>896</v>
      </c>
      <c r="C258" s="158" t="s">
        <v>897</v>
      </c>
      <c r="D258" s="605"/>
      <c r="E258" s="606"/>
      <c r="F258" s="605"/>
      <c r="G258" s="606"/>
      <c r="H258" s="605"/>
      <c r="I258" s="606"/>
      <c r="J258" s="605"/>
      <c r="K258" s="606"/>
      <c r="L258" s="605"/>
      <c r="M258" s="606"/>
      <c r="N258" s="605"/>
      <c r="O258" s="606"/>
      <c r="P258" s="605"/>
      <c r="Q258" s="606"/>
      <c r="R258" s="605"/>
      <c r="S258" s="606"/>
      <c r="T258" s="605"/>
      <c r="U258" s="606"/>
      <c r="V258" s="605"/>
      <c r="W258" s="606"/>
      <c r="X258" s="500" t="str">
        <f>IF(X257="na", "na"," ")</f>
        <v xml:space="preserve"> </v>
      </c>
      <c r="Y258" s="92">
        <f>IF(OR(D258="s",F258="s",H258="s",J258="s",L258="s",N258="s",P258="s",R258="s",T258="s",V258="s"), 0, IF(OR(D258="a",F258="a",H258="a",J258="a",L258="a",N258="a",P258="a",R258="a",T258="a",V258="a"),Z258,0))</f>
        <v>0</v>
      </c>
      <c r="Z258" s="347">
        <f>IF(X258="na",0,10)</f>
        <v>10</v>
      </c>
      <c r="AA258" s="193">
        <f>COUNTIF(D258:W258,"a")+COUNTIF(D258:W258,"s")+COUNTIF(X258,"na")</f>
        <v>0</v>
      </c>
      <c r="AB258" s="389"/>
      <c r="AD258" s="241"/>
      <c r="CE258" s="46"/>
      <c r="CF258" s="46"/>
      <c r="CG258" s="46"/>
      <c r="CH258" s="46"/>
      <c r="CI258" s="46"/>
      <c r="CJ258" s="46"/>
      <c r="CK258" s="46"/>
      <c r="CL258" s="46"/>
      <c r="CM258" s="46"/>
      <c r="CN258" s="46"/>
      <c r="CO258" s="46"/>
      <c r="CP258" s="46"/>
      <c r="CQ258" s="46"/>
    </row>
    <row r="259" spans="1:95" ht="88.5" customHeight="1" thickBot="1" x14ac:dyDescent="0.25">
      <c r="A259" s="360"/>
      <c r="B259" s="210" t="s">
        <v>898</v>
      </c>
      <c r="C259" s="158" t="s">
        <v>899</v>
      </c>
      <c r="D259" s="605"/>
      <c r="E259" s="606"/>
      <c r="F259" s="605"/>
      <c r="G259" s="606"/>
      <c r="H259" s="605"/>
      <c r="I259" s="606"/>
      <c r="J259" s="605"/>
      <c r="K259" s="606"/>
      <c r="L259" s="605"/>
      <c r="M259" s="606"/>
      <c r="N259" s="605"/>
      <c r="O259" s="606"/>
      <c r="P259" s="605"/>
      <c r="Q259" s="606"/>
      <c r="R259" s="605"/>
      <c r="S259" s="606"/>
      <c r="T259" s="605"/>
      <c r="U259" s="606"/>
      <c r="V259" s="605"/>
      <c r="W259" s="606"/>
      <c r="X259" s="500" t="str">
        <f>IF(X257="na", "na"," ")</f>
        <v xml:space="preserve"> </v>
      </c>
      <c r="Y259" s="92">
        <f>IF(OR(D259="s",F259="s",H259="s",J259="s",L259="s",N259="s",P259="s",R259="s",T259="s",V259="s"), 0, IF(OR(D259="a",F259="a",H259="a",J259="a",L259="a",N259="a",P259="a",R259="a",T259="a",V259="a"),Z259,0))</f>
        <v>0</v>
      </c>
      <c r="Z259" s="347">
        <f>IF(X259="na",0,5)</f>
        <v>5</v>
      </c>
      <c r="AA259" s="193">
        <f>COUNTIF(D259:W259,"a")+COUNTIF(D259:W259,"s")+COUNTIF(X259,"na")</f>
        <v>0</v>
      </c>
      <c r="AB259" s="389"/>
      <c r="AD259" s="241" t="s">
        <v>282</v>
      </c>
      <c r="CE259" s="46"/>
      <c r="CF259" s="46"/>
      <c r="CG259" s="46"/>
      <c r="CH259" s="46"/>
      <c r="CI259" s="46"/>
      <c r="CJ259" s="46"/>
      <c r="CK259" s="46"/>
      <c r="CL259" s="46"/>
      <c r="CM259" s="46"/>
      <c r="CN259" s="46"/>
      <c r="CO259" s="46"/>
      <c r="CP259" s="46"/>
      <c r="CQ259" s="46"/>
    </row>
    <row r="260" spans="1:95" ht="21" customHeight="1" thickTop="1" thickBot="1" x14ac:dyDescent="0.25">
      <c r="A260" s="353"/>
      <c r="B260" s="80"/>
      <c r="C260" s="126"/>
      <c r="D260" s="629" t="s">
        <v>285</v>
      </c>
      <c r="E260" s="630"/>
      <c r="F260" s="630"/>
      <c r="G260" s="630"/>
      <c r="H260" s="630"/>
      <c r="I260" s="630"/>
      <c r="J260" s="630"/>
      <c r="K260" s="630"/>
      <c r="L260" s="630"/>
      <c r="M260" s="630"/>
      <c r="N260" s="630"/>
      <c r="O260" s="630"/>
      <c r="P260" s="630"/>
      <c r="Q260" s="630"/>
      <c r="R260" s="630"/>
      <c r="S260" s="630"/>
      <c r="T260" s="630"/>
      <c r="U260" s="630"/>
      <c r="V260" s="630"/>
      <c r="W260" s="630"/>
      <c r="X260" s="631"/>
      <c r="Y260" s="82">
        <f>SUM(Y242:Y259)</f>
        <v>0</v>
      </c>
      <c r="Z260" s="350">
        <f>SUM(Z242:Z244)+Z250+SUM(Z253:Z259)</f>
        <v>95</v>
      </c>
      <c r="AA260" s="193"/>
      <c r="AD260" s="241"/>
      <c r="CE260" s="46"/>
      <c r="CF260" s="46"/>
      <c r="CG260" s="46"/>
      <c r="CH260" s="46"/>
      <c r="CI260" s="46"/>
      <c r="CJ260" s="46"/>
      <c r="CK260" s="46"/>
      <c r="CL260" s="46"/>
      <c r="CM260" s="46"/>
      <c r="CN260" s="46"/>
      <c r="CO260" s="46"/>
      <c r="CP260" s="46"/>
      <c r="CQ260" s="46"/>
    </row>
    <row r="261" spans="1:95" ht="21" customHeight="1" thickBot="1" x14ac:dyDescent="0.25">
      <c r="A261" s="339"/>
      <c r="B261" s="170"/>
      <c r="C261" s="159"/>
      <c r="D261" s="619"/>
      <c r="E261" s="620"/>
      <c r="F261" s="702">
        <f>IF(AND(X253="na",X257="na"),0,IF(X253="na",15,IF(X257="na",20,35)))</f>
        <v>35</v>
      </c>
      <c r="G261" s="627"/>
      <c r="H261" s="627"/>
      <c r="I261" s="627"/>
      <c r="J261" s="627"/>
      <c r="K261" s="627"/>
      <c r="L261" s="627"/>
      <c r="M261" s="627"/>
      <c r="N261" s="627"/>
      <c r="O261" s="627"/>
      <c r="P261" s="627"/>
      <c r="Q261" s="627"/>
      <c r="R261" s="627"/>
      <c r="S261" s="627"/>
      <c r="T261" s="627"/>
      <c r="U261" s="627"/>
      <c r="V261" s="627"/>
      <c r="W261" s="627"/>
      <c r="X261" s="627"/>
      <c r="Y261" s="627"/>
      <c r="Z261" s="628"/>
      <c r="AA261" s="193"/>
      <c r="AD261" s="241"/>
      <c r="CE261" s="46"/>
      <c r="CF261" s="46"/>
      <c r="CG261" s="46"/>
      <c r="CH261" s="46"/>
      <c r="CI261" s="46"/>
      <c r="CJ261" s="46"/>
      <c r="CK261" s="46"/>
      <c r="CL261" s="46"/>
      <c r="CM261" s="46"/>
      <c r="CN261" s="46"/>
      <c r="CO261" s="46"/>
      <c r="CP261" s="46"/>
      <c r="CQ261" s="46"/>
    </row>
    <row r="262" spans="1:95" ht="30" customHeight="1" thickBot="1" x14ac:dyDescent="0.25">
      <c r="A262" s="333"/>
      <c r="B262" s="214">
        <v>5420</v>
      </c>
      <c r="C262" s="157" t="s">
        <v>900</v>
      </c>
      <c r="D262" s="269"/>
      <c r="E262" s="270"/>
      <c r="F262" s="269" t="s">
        <v>284</v>
      </c>
      <c r="G262" s="270"/>
      <c r="H262" s="269" t="s">
        <v>284</v>
      </c>
      <c r="I262" s="270"/>
      <c r="J262" s="269"/>
      <c r="K262" s="270"/>
      <c r="L262" s="269"/>
      <c r="M262" s="270"/>
      <c r="N262" s="269"/>
      <c r="O262" s="270"/>
      <c r="P262" s="269" t="s">
        <v>284</v>
      </c>
      <c r="Q262" s="270"/>
      <c r="R262" s="269"/>
      <c r="S262" s="270"/>
      <c r="T262" s="269"/>
      <c r="U262" s="270"/>
      <c r="V262" s="269"/>
      <c r="W262" s="270"/>
      <c r="X262" s="268"/>
      <c r="Y262" s="268"/>
      <c r="Z262" s="346"/>
      <c r="AA262" s="193"/>
      <c r="AD262" s="241"/>
      <c r="CE262" s="46"/>
      <c r="CF262" s="46"/>
      <c r="CG262" s="46"/>
      <c r="CH262" s="46"/>
      <c r="CI262" s="46"/>
      <c r="CJ262" s="46"/>
      <c r="CK262" s="46"/>
      <c r="CL262" s="46"/>
      <c r="CM262" s="46"/>
      <c r="CN262" s="46"/>
      <c r="CO262" s="46"/>
      <c r="CP262" s="46"/>
      <c r="CQ262" s="46"/>
    </row>
    <row r="263" spans="1:95" ht="30" customHeight="1" x14ac:dyDescent="0.2">
      <c r="A263" s="333"/>
      <c r="B263" s="42"/>
      <c r="C263" s="493" t="s">
        <v>872</v>
      </c>
      <c r="D263" s="669"/>
      <c r="E263" s="669"/>
      <c r="F263" s="669"/>
      <c r="G263" s="669"/>
      <c r="H263" s="669"/>
      <c r="I263" s="669"/>
      <c r="J263" s="669"/>
      <c r="K263" s="669"/>
      <c r="L263" s="669"/>
      <c r="M263" s="669"/>
      <c r="N263" s="669"/>
      <c r="O263" s="669"/>
      <c r="P263" s="669"/>
      <c r="Q263" s="669"/>
      <c r="R263" s="669"/>
      <c r="S263" s="669"/>
      <c r="T263" s="669"/>
      <c r="U263" s="669"/>
      <c r="V263" s="669"/>
      <c r="W263" s="669"/>
      <c r="X263" s="669"/>
      <c r="Y263" s="669"/>
      <c r="Z263" s="670"/>
      <c r="AA263" s="193"/>
      <c r="AD263" s="241"/>
      <c r="CE263" s="46"/>
      <c r="CF263" s="46"/>
      <c r="CG263" s="46"/>
      <c r="CH263" s="46"/>
      <c r="CI263" s="46"/>
      <c r="CJ263" s="46"/>
      <c r="CK263" s="46"/>
      <c r="CL263" s="46"/>
      <c r="CM263" s="46"/>
      <c r="CN263" s="46"/>
      <c r="CO263" s="46"/>
      <c r="CP263" s="46"/>
      <c r="CQ263" s="46"/>
    </row>
    <row r="264" spans="1:95" ht="45" customHeight="1" x14ac:dyDescent="0.2">
      <c r="A264" s="361"/>
      <c r="B264" s="227" t="s">
        <v>901</v>
      </c>
      <c r="C264" s="494" t="s">
        <v>902</v>
      </c>
      <c r="D264" s="659"/>
      <c r="E264" s="660"/>
      <c r="F264" s="659"/>
      <c r="G264" s="660"/>
      <c r="H264" s="659"/>
      <c r="I264" s="660"/>
      <c r="J264" s="659"/>
      <c r="K264" s="660"/>
      <c r="L264" s="659"/>
      <c r="M264" s="660"/>
      <c r="N264" s="659"/>
      <c r="O264" s="660"/>
      <c r="P264" s="659"/>
      <c r="Q264" s="660"/>
      <c r="R264" s="659"/>
      <c r="S264" s="660"/>
      <c r="T264" s="659"/>
      <c r="U264" s="660"/>
      <c r="V264" s="659"/>
      <c r="W264" s="660"/>
      <c r="X264" s="501"/>
      <c r="Y264" s="99">
        <f t="shared" ref="Y264:Y266" si="40">IF(OR(D264="s",F264="s",H264="s",J264="s",L264="s",N264="s",P264="s",R264="s",T264="s",V264="s"), 0, IF(OR(D264="a",F264="a",H264="a",J264="a",L264="a",N264="a",P264="a",R264="a",T264="a",V264="a"),Z264,0))</f>
        <v>0</v>
      </c>
      <c r="Z264" s="496">
        <f>IF(X264="na",0,10)</f>
        <v>10</v>
      </c>
      <c r="AA264" s="193">
        <f>COUNTIF(D264:W264,"a")+COUNTIF(D264:W264,"s")+COUNTIF(X264,"na")</f>
        <v>0</v>
      </c>
      <c r="AB264" s="389"/>
      <c r="AD264" s="241"/>
      <c r="CE264" s="46"/>
      <c r="CF264" s="46"/>
      <c r="CG264" s="46"/>
      <c r="CH264" s="46"/>
      <c r="CI264" s="46"/>
      <c r="CJ264" s="46"/>
      <c r="CK264" s="46"/>
      <c r="CL264" s="46"/>
      <c r="CM264" s="46"/>
      <c r="CN264" s="46"/>
      <c r="CO264" s="46"/>
      <c r="CP264" s="46"/>
      <c r="CQ264" s="46"/>
    </row>
    <row r="265" spans="1:95" ht="30" customHeight="1" x14ac:dyDescent="0.2">
      <c r="A265" s="333"/>
      <c r="B265" s="42"/>
      <c r="C265" s="328" t="s">
        <v>875</v>
      </c>
      <c r="D265" s="765"/>
      <c r="E265" s="765"/>
      <c r="F265" s="765"/>
      <c r="G265" s="765"/>
      <c r="H265" s="765"/>
      <c r="I265" s="765"/>
      <c r="J265" s="765"/>
      <c r="K265" s="765"/>
      <c r="L265" s="765"/>
      <c r="M265" s="765"/>
      <c r="N265" s="765"/>
      <c r="O265" s="765"/>
      <c r="P265" s="765"/>
      <c r="Q265" s="765"/>
      <c r="R265" s="765"/>
      <c r="S265" s="765"/>
      <c r="T265" s="765"/>
      <c r="U265" s="765"/>
      <c r="V265" s="765"/>
      <c r="W265" s="765"/>
      <c r="X265" s="765"/>
      <c r="Y265" s="765"/>
      <c r="Z265" s="766"/>
      <c r="AA265" s="193"/>
      <c r="AD265" s="241"/>
      <c r="CE265" s="46"/>
      <c r="CF265" s="46"/>
      <c r="CG265" s="46"/>
      <c r="CH265" s="46"/>
      <c r="CI265" s="46"/>
      <c r="CJ265" s="46"/>
      <c r="CK265" s="46"/>
      <c r="CL265" s="46"/>
      <c r="CM265" s="46"/>
      <c r="CN265" s="46"/>
      <c r="CO265" s="46"/>
      <c r="CP265" s="46"/>
      <c r="CQ265" s="46"/>
    </row>
    <row r="266" spans="1:95" ht="106.5" customHeight="1" x14ac:dyDescent="0.2">
      <c r="A266" s="361"/>
      <c r="B266" s="227" t="s">
        <v>903</v>
      </c>
      <c r="C266" s="502" t="s">
        <v>904</v>
      </c>
      <c r="D266" s="659"/>
      <c r="E266" s="660"/>
      <c r="F266" s="659"/>
      <c r="G266" s="660"/>
      <c r="H266" s="659"/>
      <c r="I266" s="660"/>
      <c r="J266" s="659"/>
      <c r="K266" s="660"/>
      <c r="L266" s="659"/>
      <c r="M266" s="660"/>
      <c r="N266" s="659"/>
      <c r="O266" s="660"/>
      <c r="P266" s="659"/>
      <c r="Q266" s="660"/>
      <c r="R266" s="659"/>
      <c r="S266" s="660"/>
      <c r="T266" s="659"/>
      <c r="U266" s="660"/>
      <c r="V266" s="659"/>
      <c r="W266" s="660"/>
      <c r="X266" s="503" t="str">
        <f>IF(X264="na","na","")</f>
        <v/>
      </c>
      <c r="Y266" s="99">
        <f t="shared" si="40"/>
        <v>0</v>
      </c>
      <c r="Z266" s="496">
        <f>IF(X266="na",0,50)</f>
        <v>50</v>
      </c>
      <c r="AA266" s="193">
        <f>COUNTIF(D266:W266,"a")+COUNTIF(D266:W266,"s")+COUNTIF(X266,"na")</f>
        <v>0</v>
      </c>
      <c r="AB266" s="389"/>
      <c r="AD266" s="241"/>
      <c r="CE266" s="46"/>
      <c r="CF266" s="46"/>
      <c r="CG266" s="46"/>
      <c r="CH266" s="46"/>
      <c r="CI266" s="46"/>
      <c r="CJ266" s="46"/>
      <c r="CK266" s="46"/>
      <c r="CL266" s="46"/>
      <c r="CM266" s="46"/>
      <c r="CN266" s="46"/>
      <c r="CO266" s="46"/>
      <c r="CP266" s="46"/>
      <c r="CQ266" s="46"/>
    </row>
    <row r="267" spans="1:95" ht="30" customHeight="1" x14ac:dyDescent="0.2">
      <c r="A267" s="353"/>
      <c r="B267" s="42"/>
      <c r="C267" s="328" t="s">
        <v>885</v>
      </c>
      <c r="D267" s="672"/>
      <c r="E267" s="672"/>
      <c r="F267" s="672"/>
      <c r="G267" s="672"/>
      <c r="H267" s="672"/>
      <c r="I267" s="672"/>
      <c r="J267" s="672"/>
      <c r="K267" s="672"/>
      <c r="L267" s="672"/>
      <c r="M267" s="672"/>
      <c r="N267" s="672"/>
      <c r="O267" s="672"/>
      <c r="P267" s="672"/>
      <c r="Q267" s="672"/>
      <c r="R267" s="672"/>
      <c r="S267" s="672"/>
      <c r="T267" s="672"/>
      <c r="U267" s="672"/>
      <c r="V267" s="672"/>
      <c r="W267" s="672"/>
      <c r="X267" s="672"/>
      <c r="Y267" s="672"/>
      <c r="Z267" s="673"/>
      <c r="AA267" s="193"/>
      <c r="AD267" s="241"/>
      <c r="CE267" s="46"/>
      <c r="CF267" s="46"/>
      <c r="CG267" s="46"/>
      <c r="CH267" s="46"/>
      <c r="CI267" s="46"/>
      <c r="CJ267" s="46"/>
      <c r="CK267" s="46"/>
      <c r="CL267" s="46"/>
      <c r="CM267" s="46"/>
      <c r="CN267" s="46"/>
      <c r="CO267" s="46"/>
      <c r="CP267" s="46"/>
      <c r="CQ267" s="46"/>
    </row>
    <row r="268" spans="1:95" ht="30" customHeight="1" x14ac:dyDescent="0.2">
      <c r="A268" s="353"/>
      <c r="B268" s="42"/>
      <c r="C268" s="328" t="s">
        <v>905</v>
      </c>
      <c r="D268" s="672"/>
      <c r="E268" s="672"/>
      <c r="F268" s="672"/>
      <c r="G268" s="672"/>
      <c r="H268" s="672"/>
      <c r="I268" s="672"/>
      <c r="J268" s="672"/>
      <c r="K268" s="672"/>
      <c r="L268" s="672"/>
      <c r="M268" s="672"/>
      <c r="N268" s="672"/>
      <c r="O268" s="672"/>
      <c r="P268" s="672"/>
      <c r="Q268" s="672"/>
      <c r="R268" s="672"/>
      <c r="S268" s="672"/>
      <c r="T268" s="672"/>
      <c r="U268" s="672"/>
      <c r="V268" s="672"/>
      <c r="W268" s="672"/>
      <c r="X268" s="672"/>
      <c r="Y268" s="672"/>
      <c r="Z268" s="673"/>
      <c r="AA268" s="193"/>
      <c r="AD268" s="241"/>
      <c r="CE268" s="46"/>
      <c r="CF268" s="46"/>
      <c r="CG268" s="46"/>
      <c r="CH268" s="46"/>
      <c r="CI268" s="46"/>
      <c r="CJ268" s="46"/>
      <c r="CK268" s="46"/>
      <c r="CL268" s="46"/>
      <c r="CM268" s="46"/>
      <c r="CN268" s="46"/>
      <c r="CO268" s="46"/>
      <c r="CP268" s="46"/>
      <c r="CQ268" s="46"/>
    </row>
    <row r="269" spans="1:95" ht="180" customHeight="1" x14ac:dyDescent="0.2">
      <c r="A269" s="361"/>
      <c r="B269" s="208" t="s">
        <v>906</v>
      </c>
      <c r="C269" s="504" t="s">
        <v>907</v>
      </c>
      <c r="D269" s="607"/>
      <c r="E269" s="608"/>
      <c r="F269" s="607"/>
      <c r="G269" s="608"/>
      <c r="H269" s="607"/>
      <c r="I269" s="608"/>
      <c r="J269" s="607"/>
      <c r="K269" s="608"/>
      <c r="L269" s="607"/>
      <c r="M269" s="608"/>
      <c r="N269" s="607"/>
      <c r="O269" s="608"/>
      <c r="P269" s="607"/>
      <c r="Q269" s="608"/>
      <c r="R269" s="607"/>
      <c r="S269" s="608"/>
      <c r="T269" s="607"/>
      <c r="U269" s="608"/>
      <c r="V269" s="607"/>
      <c r="W269" s="608"/>
      <c r="X269" s="77"/>
      <c r="Y269" s="94">
        <f t="shared" ref="Y269:Y273" si="41">IF(OR(D269="s",F269="s",H269="s",J269="s",L269="s",N269="s",P269="s",R269="s",T269="s",V269="s"), 0, IF(OR(D269="a",F269="a",H269="a",J269="a",L269="a",N269="a",P269="a",R269="a",T269="a",V269="a"),Z269,0))</f>
        <v>0</v>
      </c>
      <c r="Z269" s="347">
        <f>IF(X269="na",0,20)</f>
        <v>20</v>
      </c>
      <c r="AA269" s="193">
        <f>COUNTIF(D269:W269,"a")+COUNTIF(D269:W269,"s")+COUNTIF(X269,"na")</f>
        <v>0</v>
      </c>
      <c r="AB269" s="389"/>
      <c r="AD269" s="241"/>
      <c r="CE269" s="46"/>
      <c r="CF269" s="46"/>
      <c r="CG269" s="46"/>
      <c r="CH269" s="46"/>
      <c r="CI269" s="46"/>
      <c r="CJ269" s="46"/>
      <c r="CK269" s="46"/>
      <c r="CL269" s="46"/>
      <c r="CM269" s="46"/>
      <c r="CN269" s="46"/>
      <c r="CO269" s="46"/>
      <c r="CP269" s="46"/>
      <c r="CQ269" s="46"/>
    </row>
    <row r="270" spans="1:95" ht="67.7" customHeight="1" x14ac:dyDescent="0.2">
      <c r="A270" s="361"/>
      <c r="B270" s="208" t="s">
        <v>908</v>
      </c>
      <c r="C270" s="505" t="s">
        <v>909</v>
      </c>
      <c r="D270" s="605"/>
      <c r="E270" s="606"/>
      <c r="F270" s="605"/>
      <c r="G270" s="606"/>
      <c r="H270" s="605"/>
      <c r="I270" s="606"/>
      <c r="J270" s="605"/>
      <c r="K270" s="606"/>
      <c r="L270" s="605"/>
      <c r="M270" s="606"/>
      <c r="N270" s="605"/>
      <c r="O270" s="606"/>
      <c r="P270" s="605"/>
      <c r="Q270" s="606"/>
      <c r="R270" s="605"/>
      <c r="S270" s="606"/>
      <c r="T270" s="605"/>
      <c r="U270" s="606"/>
      <c r="V270" s="605"/>
      <c r="W270" s="606"/>
      <c r="X270" s="78" t="str">
        <f>IF(X269="na", "na"," ")</f>
        <v xml:space="preserve"> </v>
      </c>
      <c r="Y270" s="92">
        <f t="shared" si="41"/>
        <v>0</v>
      </c>
      <c r="Z270" s="348">
        <f>IF(X270="na",0,10)</f>
        <v>10</v>
      </c>
      <c r="AA270" s="193">
        <f>COUNTIF(D270:W270,"a")+COUNTIF(D270:W270,"s")+COUNTIF(X270,"na")</f>
        <v>0</v>
      </c>
      <c r="AB270" s="389"/>
      <c r="AD270" s="241" t="s">
        <v>282</v>
      </c>
      <c r="CE270" s="46"/>
      <c r="CF270" s="46"/>
      <c r="CG270" s="46"/>
      <c r="CH270" s="46"/>
      <c r="CI270" s="46"/>
      <c r="CJ270" s="46"/>
      <c r="CK270" s="46"/>
      <c r="CL270" s="46"/>
      <c r="CM270" s="46"/>
      <c r="CN270" s="46"/>
      <c r="CO270" s="46"/>
      <c r="CP270" s="46"/>
      <c r="CQ270" s="46"/>
    </row>
    <row r="271" spans="1:95" ht="210" customHeight="1" x14ac:dyDescent="0.2">
      <c r="A271" s="361"/>
      <c r="B271" s="208" t="s">
        <v>910</v>
      </c>
      <c r="C271" s="505" t="s">
        <v>911</v>
      </c>
      <c r="D271" s="605"/>
      <c r="E271" s="606"/>
      <c r="F271" s="605"/>
      <c r="G271" s="606"/>
      <c r="H271" s="605"/>
      <c r="I271" s="606"/>
      <c r="J271" s="605"/>
      <c r="K271" s="606"/>
      <c r="L271" s="605"/>
      <c r="M271" s="606"/>
      <c r="N271" s="605"/>
      <c r="O271" s="606"/>
      <c r="P271" s="605"/>
      <c r="Q271" s="606"/>
      <c r="R271" s="605"/>
      <c r="S271" s="606"/>
      <c r="T271" s="605"/>
      <c r="U271" s="606"/>
      <c r="V271" s="605"/>
      <c r="W271" s="606"/>
      <c r="X271" s="78" t="str">
        <f>IF(X269="na", "na"," ")</f>
        <v xml:space="preserve"> </v>
      </c>
      <c r="Y271" s="92">
        <f t="shared" si="41"/>
        <v>0</v>
      </c>
      <c r="Z271" s="348">
        <f>IF(X271="na",0,20)</f>
        <v>20</v>
      </c>
      <c r="AA271" s="193">
        <f>COUNTIF(D271:W271,"a")+COUNTIF(D271:W271,"s")+COUNTIF(X271,"na")</f>
        <v>0</v>
      </c>
      <c r="AB271" s="389"/>
      <c r="AD271" s="241"/>
      <c r="CE271" s="46"/>
      <c r="CF271" s="46"/>
      <c r="CG271" s="46"/>
      <c r="CH271" s="46"/>
      <c r="CI271" s="46"/>
      <c r="CJ271" s="46"/>
      <c r="CK271" s="46"/>
      <c r="CL271" s="46"/>
      <c r="CM271" s="46"/>
      <c r="CN271" s="46"/>
      <c r="CO271" s="46"/>
      <c r="CP271" s="46"/>
      <c r="CQ271" s="46"/>
    </row>
    <row r="272" spans="1:95" ht="27.95" customHeight="1" x14ac:dyDescent="0.2">
      <c r="A272" s="361"/>
      <c r="B272" s="208" t="s">
        <v>912</v>
      </c>
      <c r="C272" s="505" t="s">
        <v>913</v>
      </c>
      <c r="D272" s="605"/>
      <c r="E272" s="606"/>
      <c r="F272" s="605"/>
      <c r="G272" s="606"/>
      <c r="H272" s="605"/>
      <c r="I272" s="606"/>
      <c r="J272" s="605"/>
      <c r="K272" s="606"/>
      <c r="L272" s="605"/>
      <c r="M272" s="606"/>
      <c r="N272" s="605"/>
      <c r="O272" s="606"/>
      <c r="P272" s="605"/>
      <c r="Q272" s="606"/>
      <c r="R272" s="605"/>
      <c r="S272" s="606"/>
      <c r="T272" s="605"/>
      <c r="U272" s="606"/>
      <c r="V272" s="605"/>
      <c r="W272" s="606"/>
      <c r="X272" s="77"/>
      <c r="Y272" s="92">
        <f t="shared" si="41"/>
        <v>0</v>
      </c>
      <c r="Z272" s="348">
        <f>IF(X272="na",0,5)</f>
        <v>5</v>
      </c>
      <c r="AA272" s="193">
        <f>COUNTIF(D272:W272,"a")+COUNTIF(D272:W272,"s")+COUNTIF(X272,"na")</f>
        <v>0</v>
      </c>
      <c r="AB272" s="389"/>
      <c r="AD272" s="241" t="s">
        <v>282</v>
      </c>
      <c r="CE272" s="46"/>
      <c r="CF272" s="46"/>
      <c r="CG272" s="46"/>
      <c r="CH272" s="46"/>
      <c r="CI272" s="46"/>
      <c r="CJ272" s="46"/>
      <c r="CK272" s="46"/>
      <c r="CL272" s="46"/>
      <c r="CM272" s="46"/>
      <c r="CN272" s="46"/>
      <c r="CO272" s="46"/>
      <c r="CP272" s="46"/>
      <c r="CQ272" s="46"/>
    </row>
    <row r="273" spans="1:95" ht="27.95" customHeight="1" thickBot="1" x14ac:dyDescent="0.25">
      <c r="A273" s="361"/>
      <c r="B273" s="208" t="s">
        <v>914</v>
      </c>
      <c r="C273" s="505" t="s">
        <v>915</v>
      </c>
      <c r="D273" s="605"/>
      <c r="E273" s="606"/>
      <c r="F273" s="605"/>
      <c r="G273" s="606"/>
      <c r="H273" s="605"/>
      <c r="I273" s="606"/>
      <c r="J273" s="605"/>
      <c r="K273" s="606"/>
      <c r="L273" s="605"/>
      <c r="M273" s="606"/>
      <c r="N273" s="605"/>
      <c r="O273" s="606"/>
      <c r="P273" s="605"/>
      <c r="Q273" s="606"/>
      <c r="R273" s="605"/>
      <c r="S273" s="606"/>
      <c r="T273" s="605"/>
      <c r="U273" s="606"/>
      <c r="V273" s="605"/>
      <c r="W273" s="606"/>
      <c r="X273" s="78" t="str">
        <f>IF(X269="na", "na"," ")</f>
        <v xml:space="preserve"> </v>
      </c>
      <c r="Y273" s="92">
        <f t="shared" si="41"/>
        <v>0</v>
      </c>
      <c r="Z273" s="348">
        <f>IF(X273="na",0,5)</f>
        <v>5</v>
      </c>
      <c r="AA273" s="193">
        <f>COUNTIF(D273:W273,"a")+COUNTIF(D273:W273,"s")+COUNTIF(X273,"na")</f>
        <v>0</v>
      </c>
      <c r="AB273" s="389"/>
      <c r="AD273" s="241" t="s">
        <v>282</v>
      </c>
      <c r="CE273" s="46"/>
      <c r="CF273" s="46"/>
      <c r="CG273" s="46"/>
      <c r="CH273" s="46"/>
      <c r="CI273" s="46"/>
      <c r="CJ273" s="46"/>
      <c r="CK273" s="46"/>
      <c r="CL273" s="46"/>
      <c r="CM273" s="46"/>
      <c r="CN273" s="46"/>
      <c r="CO273" s="46"/>
      <c r="CP273" s="46"/>
      <c r="CQ273" s="46"/>
    </row>
    <row r="274" spans="1:95" ht="21" customHeight="1" thickTop="1" thickBot="1" x14ac:dyDescent="0.25">
      <c r="A274" s="353"/>
      <c r="B274" s="80"/>
      <c r="C274" s="126"/>
      <c r="D274" s="629" t="s">
        <v>285</v>
      </c>
      <c r="E274" s="798"/>
      <c r="F274" s="798"/>
      <c r="G274" s="798"/>
      <c r="H274" s="798"/>
      <c r="I274" s="798"/>
      <c r="J274" s="798"/>
      <c r="K274" s="798"/>
      <c r="L274" s="798"/>
      <c r="M274" s="798"/>
      <c r="N274" s="798"/>
      <c r="O274" s="798"/>
      <c r="P274" s="798"/>
      <c r="Q274" s="798"/>
      <c r="R274" s="798"/>
      <c r="S274" s="798"/>
      <c r="T274" s="798"/>
      <c r="U274" s="798"/>
      <c r="V274" s="798"/>
      <c r="W274" s="798"/>
      <c r="X274" s="799"/>
      <c r="Y274" s="82">
        <f>SUM(Y264:Y273)</f>
        <v>0</v>
      </c>
      <c r="Z274" s="350">
        <f>SUM(Z264:Z273)</f>
        <v>120</v>
      </c>
      <c r="AA274" s="193"/>
      <c r="AD274" s="241"/>
      <c r="CE274" s="46"/>
      <c r="CF274" s="46"/>
      <c r="CG274" s="46"/>
      <c r="CH274" s="46"/>
      <c r="CI274" s="46"/>
      <c r="CJ274" s="46"/>
      <c r="CK274" s="46"/>
      <c r="CL274" s="46"/>
      <c r="CM274" s="46"/>
      <c r="CN274" s="46"/>
      <c r="CO274" s="46"/>
      <c r="CP274" s="46"/>
      <c r="CQ274" s="46"/>
    </row>
    <row r="275" spans="1:95" ht="21" customHeight="1" thickBot="1" x14ac:dyDescent="0.25">
      <c r="A275" s="339"/>
      <c r="B275" s="90"/>
      <c r="C275" s="156"/>
      <c r="D275" s="619"/>
      <c r="E275" s="620"/>
      <c r="F275" s="800">
        <f>IF(X269="na",0,IF(X272="na", 15, 20))</f>
        <v>20</v>
      </c>
      <c r="G275" s="627"/>
      <c r="H275" s="627"/>
      <c r="I275" s="627"/>
      <c r="J275" s="627"/>
      <c r="K275" s="627"/>
      <c r="L275" s="627"/>
      <c r="M275" s="627"/>
      <c r="N275" s="627"/>
      <c r="O275" s="627"/>
      <c r="P275" s="627"/>
      <c r="Q275" s="627"/>
      <c r="R275" s="627"/>
      <c r="S275" s="627"/>
      <c r="T275" s="627"/>
      <c r="U275" s="627"/>
      <c r="V275" s="627"/>
      <c r="W275" s="627"/>
      <c r="X275" s="627"/>
      <c r="Y275" s="627"/>
      <c r="Z275" s="628"/>
      <c r="AA275" s="193"/>
      <c r="AD275" s="241"/>
      <c r="CE275" s="46"/>
      <c r="CF275" s="46"/>
      <c r="CG275" s="46"/>
      <c r="CH275" s="46"/>
      <c r="CI275" s="46"/>
      <c r="CJ275" s="46"/>
      <c r="CK275" s="46"/>
      <c r="CL275" s="46"/>
      <c r="CM275" s="46"/>
      <c r="CN275" s="46"/>
      <c r="CO275" s="46"/>
      <c r="CP275" s="46"/>
      <c r="CQ275" s="46"/>
    </row>
    <row r="276" spans="1:95" ht="41.25" thickBot="1" x14ac:dyDescent="0.25">
      <c r="A276" s="333"/>
      <c r="B276" s="293">
        <v>5421</v>
      </c>
      <c r="C276" s="157" t="s">
        <v>267</v>
      </c>
      <c r="D276" s="269"/>
      <c r="E276" s="270"/>
      <c r="F276" s="269"/>
      <c r="G276" s="270"/>
      <c r="H276" s="269" t="s">
        <v>284</v>
      </c>
      <c r="I276" s="270"/>
      <c r="J276" s="269"/>
      <c r="K276" s="270"/>
      <c r="L276" s="269"/>
      <c r="M276" s="270"/>
      <c r="N276" s="269"/>
      <c r="O276" s="270"/>
      <c r="P276" s="269"/>
      <c r="Q276" s="270"/>
      <c r="R276" s="269"/>
      <c r="S276" s="270"/>
      <c r="T276" s="269"/>
      <c r="U276" s="270"/>
      <c r="V276" s="269"/>
      <c r="W276" s="270"/>
      <c r="X276" s="268"/>
      <c r="Y276" s="268"/>
      <c r="Z276" s="346"/>
      <c r="AA276" s="193"/>
      <c r="AD276" s="241"/>
      <c r="CE276" s="46"/>
      <c r="CF276" s="46"/>
      <c r="CG276" s="46"/>
      <c r="CH276" s="46"/>
      <c r="CI276" s="46"/>
      <c r="CJ276" s="46"/>
      <c r="CK276" s="46"/>
      <c r="CL276" s="46"/>
      <c r="CM276" s="46"/>
      <c r="CN276" s="46"/>
      <c r="CO276" s="46"/>
      <c r="CP276" s="46"/>
      <c r="CQ276" s="46"/>
    </row>
    <row r="277" spans="1:95" ht="67.7" customHeight="1" x14ac:dyDescent="0.2">
      <c r="A277" s="353"/>
      <c r="B277" s="208" t="s">
        <v>180</v>
      </c>
      <c r="C277" s="174" t="s">
        <v>182</v>
      </c>
      <c r="D277" s="607"/>
      <c r="E277" s="608"/>
      <c r="F277" s="607"/>
      <c r="G277" s="608"/>
      <c r="H277" s="607"/>
      <c r="I277" s="608"/>
      <c r="J277" s="607"/>
      <c r="K277" s="608"/>
      <c r="L277" s="607"/>
      <c r="M277" s="608"/>
      <c r="N277" s="607"/>
      <c r="O277" s="608"/>
      <c r="P277" s="607"/>
      <c r="Q277" s="608"/>
      <c r="R277" s="607"/>
      <c r="S277" s="608"/>
      <c r="T277" s="607"/>
      <c r="U277" s="608"/>
      <c r="V277" s="607"/>
      <c r="W277" s="608"/>
      <c r="X277" s="77"/>
      <c r="Y277" s="94">
        <f>IF(OR(D277="s",F277="s",H277="s",J277="s",L277="s",N277="s",P277="s",R277="s",T277="s",V277="s"), 0, IF(OR(D277="a",F277="a",H277="a",J277="a",L277="a",N277="a",P277="a",R277="a",T277="a",V277="a",X277="na"),Z277,0))</f>
        <v>0</v>
      </c>
      <c r="Z277" s="347">
        <v>30</v>
      </c>
      <c r="AA277" s="193">
        <f>COUNTIF(D277:W277,"a")+COUNTIF(D277:W277,"s")+COUNTIF(X277,"na")</f>
        <v>0</v>
      </c>
      <c r="AB277" s="239"/>
      <c r="AD277" s="241" t="s">
        <v>282</v>
      </c>
      <c r="CE277" s="46"/>
      <c r="CF277" s="46"/>
      <c r="CG277" s="46"/>
      <c r="CH277" s="46"/>
      <c r="CI277" s="46"/>
      <c r="CJ277" s="46"/>
      <c r="CK277" s="46"/>
      <c r="CL277" s="46"/>
      <c r="CM277" s="46"/>
      <c r="CN277" s="46"/>
      <c r="CO277" s="46"/>
      <c r="CP277" s="46"/>
      <c r="CQ277" s="46"/>
    </row>
    <row r="278" spans="1:95" ht="67.7" customHeight="1" thickBot="1" x14ac:dyDescent="0.25">
      <c r="A278" s="353"/>
      <c r="B278" s="210" t="s">
        <v>181</v>
      </c>
      <c r="C278" s="174" t="s">
        <v>42</v>
      </c>
      <c r="D278" s="605"/>
      <c r="E278" s="606"/>
      <c r="F278" s="605"/>
      <c r="G278" s="606"/>
      <c r="H278" s="605"/>
      <c r="I278" s="606"/>
      <c r="J278" s="605"/>
      <c r="K278" s="606"/>
      <c r="L278" s="605"/>
      <c r="M278" s="606"/>
      <c r="N278" s="605"/>
      <c r="O278" s="606"/>
      <c r="P278" s="605"/>
      <c r="Q278" s="606"/>
      <c r="R278" s="605"/>
      <c r="S278" s="606"/>
      <c r="T278" s="605"/>
      <c r="U278" s="606"/>
      <c r="V278" s="605"/>
      <c r="W278" s="606"/>
      <c r="X278" s="77"/>
      <c r="Y278" s="92">
        <f>IF(OR(D278="s",F278="s",H278="s",J278="s",L278="s",N278="s",P278="s",R278="s",T278="s",V278="s"), 0, IF(OR(D278="a",F278="a",H278="a",J278="a",L278="a",N278="a",P278="a",R278="a",T278="a",V278="a",X278="na"),Z278,0))</f>
        <v>0</v>
      </c>
      <c r="Z278" s="348">
        <v>10</v>
      </c>
      <c r="AA278" s="193">
        <f>COUNTIF(D278:W278,"a")+COUNTIF(D278:W278,"s")+COUNTIF(X278,"na")</f>
        <v>0</v>
      </c>
      <c r="AB278" s="239"/>
      <c r="AD278" s="241" t="s">
        <v>282</v>
      </c>
      <c r="CE278" s="46"/>
      <c r="CF278" s="46"/>
      <c r="CG278" s="46"/>
      <c r="CH278" s="46"/>
      <c r="CI278" s="46"/>
      <c r="CJ278" s="46"/>
      <c r="CK278" s="46"/>
      <c r="CL278" s="46"/>
      <c r="CM278" s="46"/>
      <c r="CN278" s="46"/>
      <c r="CO278" s="46"/>
      <c r="CP278" s="46"/>
      <c r="CQ278" s="46"/>
    </row>
    <row r="279" spans="1:95" ht="21" customHeight="1" thickTop="1" thickBot="1" x14ac:dyDescent="0.25">
      <c r="A279" s="353"/>
      <c r="B279" s="80"/>
      <c r="C279" s="126"/>
      <c r="D279" s="629" t="s">
        <v>285</v>
      </c>
      <c r="E279" s="630"/>
      <c r="F279" s="630"/>
      <c r="G279" s="630"/>
      <c r="H279" s="630"/>
      <c r="I279" s="630"/>
      <c r="J279" s="630"/>
      <c r="K279" s="630"/>
      <c r="L279" s="630"/>
      <c r="M279" s="630"/>
      <c r="N279" s="630"/>
      <c r="O279" s="630"/>
      <c r="P279" s="630"/>
      <c r="Q279" s="630"/>
      <c r="R279" s="630"/>
      <c r="S279" s="630"/>
      <c r="T279" s="630"/>
      <c r="U279" s="630"/>
      <c r="V279" s="630"/>
      <c r="W279" s="630"/>
      <c r="X279" s="631"/>
      <c r="Y279" s="82">
        <f>SUM(Y277:Y278)</f>
        <v>0</v>
      </c>
      <c r="Z279" s="350">
        <f>SUM(Z277:Z278)</f>
        <v>40</v>
      </c>
      <c r="AA279" s="193"/>
      <c r="AD279" s="241"/>
      <c r="CE279" s="46"/>
      <c r="CF279" s="46"/>
      <c r="CG279" s="46"/>
      <c r="CH279" s="46"/>
      <c r="CI279" s="46"/>
      <c r="CJ279" s="46"/>
      <c r="CK279" s="46"/>
      <c r="CL279" s="46"/>
      <c r="CM279" s="46"/>
      <c r="CN279" s="46"/>
      <c r="CO279" s="46"/>
      <c r="CP279" s="46"/>
      <c r="CQ279" s="46"/>
    </row>
    <row r="280" spans="1:95" ht="21" customHeight="1" thickBot="1" x14ac:dyDescent="0.25">
      <c r="A280" s="339"/>
      <c r="B280" s="170"/>
      <c r="C280" s="159"/>
      <c r="D280" s="619"/>
      <c r="E280" s="620"/>
      <c r="F280" s="801">
        <v>40</v>
      </c>
      <c r="G280" s="627"/>
      <c r="H280" s="627"/>
      <c r="I280" s="627"/>
      <c r="J280" s="627"/>
      <c r="K280" s="627"/>
      <c r="L280" s="627"/>
      <c r="M280" s="627"/>
      <c r="N280" s="627"/>
      <c r="O280" s="627"/>
      <c r="P280" s="627"/>
      <c r="Q280" s="627"/>
      <c r="R280" s="627"/>
      <c r="S280" s="627"/>
      <c r="T280" s="627"/>
      <c r="U280" s="627"/>
      <c r="V280" s="627"/>
      <c r="W280" s="627"/>
      <c r="X280" s="627"/>
      <c r="Y280" s="627"/>
      <c r="Z280" s="628"/>
      <c r="AA280" s="193"/>
      <c r="AD280" s="241"/>
      <c r="CE280" s="46"/>
      <c r="CF280" s="46"/>
      <c r="CG280" s="46"/>
      <c r="CH280" s="46"/>
      <c r="CI280" s="46"/>
      <c r="CJ280" s="46"/>
      <c r="CK280" s="46"/>
      <c r="CL280" s="46"/>
      <c r="CM280" s="46"/>
      <c r="CN280" s="46"/>
      <c r="CO280" s="46"/>
      <c r="CP280" s="46"/>
      <c r="CQ280" s="46"/>
    </row>
    <row r="281" spans="1:95" ht="30" customHeight="1" thickBot="1" x14ac:dyDescent="0.25">
      <c r="A281" s="333"/>
      <c r="B281" s="293">
        <v>5430</v>
      </c>
      <c r="C281" s="157" t="s">
        <v>430</v>
      </c>
      <c r="D281" s="269"/>
      <c r="E281" s="270"/>
      <c r="F281" s="269"/>
      <c r="G281" s="270"/>
      <c r="H281" s="269" t="s">
        <v>284</v>
      </c>
      <c r="I281" s="270"/>
      <c r="J281" s="269"/>
      <c r="K281" s="270"/>
      <c r="L281" s="269"/>
      <c r="M281" s="270"/>
      <c r="N281" s="269"/>
      <c r="O281" s="270"/>
      <c r="P281" s="269"/>
      <c r="Q281" s="270"/>
      <c r="R281" s="269"/>
      <c r="S281" s="270"/>
      <c r="T281" s="269"/>
      <c r="U281" s="270"/>
      <c r="V281" s="269"/>
      <c r="W281" s="270"/>
      <c r="X281" s="268"/>
      <c r="Y281" s="268"/>
      <c r="Z281" s="346"/>
      <c r="AA281" s="193"/>
      <c r="AD281" s="241"/>
      <c r="CE281" s="46"/>
      <c r="CF281" s="46"/>
      <c r="CG281" s="46"/>
      <c r="CH281" s="46"/>
      <c r="CI281" s="46"/>
      <c r="CJ281" s="46"/>
      <c r="CK281" s="46"/>
      <c r="CL281" s="46"/>
      <c r="CM281" s="46"/>
      <c r="CN281" s="46"/>
      <c r="CO281" s="46"/>
      <c r="CP281" s="46"/>
      <c r="CQ281" s="46"/>
    </row>
    <row r="282" spans="1:95" ht="45" customHeight="1" x14ac:dyDescent="0.2">
      <c r="A282" s="360"/>
      <c r="B282" s="271" t="s">
        <v>916</v>
      </c>
      <c r="C282" s="151" t="s">
        <v>917</v>
      </c>
      <c r="D282" s="661"/>
      <c r="E282" s="661"/>
      <c r="F282" s="661"/>
      <c r="G282" s="661"/>
      <c r="H282" s="661"/>
      <c r="I282" s="661"/>
      <c r="J282" s="661"/>
      <c r="K282" s="661"/>
      <c r="L282" s="661"/>
      <c r="M282" s="661"/>
      <c r="N282" s="661"/>
      <c r="O282" s="661"/>
      <c r="P282" s="661"/>
      <c r="Q282" s="661"/>
      <c r="R282" s="661"/>
      <c r="S282" s="661"/>
      <c r="T282" s="661"/>
      <c r="U282" s="661"/>
      <c r="V282" s="661"/>
      <c r="W282" s="661"/>
      <c r="X282" s="506"/>
      <c r="Y282" s="507">
        <f>IF(COUNTIF(D282:W282,"s"),0,IF(COUNTIF(D282:W282,"a"),Z282,0))</f>
        <v>0</v>
      </c>
      <c r="Z282" s="358">
        <v>30</v>
      </c>
      <c r="AA282" s="193">
        <f>COUNTIF(D282:W282,"a")+COUNTIF(D282:W282,"s")</f>
        <v>0</v>
      </c>
      <c r="AB282" s="389"/>
      <c r="AD282" s="241"/>
      <c r="CE282" s="46"/>
      <c r="CF282" s="46"/>
      <c r="CG282" s="46"/>
      <c r="CH282" s="46"/>
      <c r="CI282" s="46"/>
      <c r="CJ282" s="46"/>
      <c r="CK282" s="46"/>
      <c r="CL282" s="46"/>
      <c r="CM282" s="46"/>
      <c r="CN282" s="46"/>
      <c r="CO282" s="46"/>
      <c r="CP282" s="46"/>
      <c r="CQ282" s="46"/>
    </row>
    <row r="283" spans="1:95" ht="30" customHeight="1" x14ac:dyDescent="0.2">
      <c r="A283" s="353"/>
      <c r="B283" s="418"/>
      <c r="C283" s="497" t="s">
        <v>384</v>
      </c>
      <c r="D283" s="674" t="s">
        <v>878</v>
      </c>
      <c r="E283" s="675"/>
      <c r="F283" s="675"/>
      <c r="G283" s="675"/>
      <c r="H283" s="675"/>
      <c r="I283" s="675"/>
      <c r="J283" s="675"/>
      <c r="K283" s="675"/>
      <c r="L283" s="675"/>
      <c r="M283" s="675"/>
      <c r="N283" s="675"/>
      <c r="O283" s="675"/>
      <c r="P283" s="675"/>
      <c r="Q283" s="675"/>
      <c r="R283" s="675"/>
      <c r="S283" s="675"/>
      <c r="T283" s="675"/>
      <c r="U283" s="675"/>
      <c r="V283" s="675"/>
      <c r="W283" s="675"/>
      <c r="X283" s="675"/>
      <c r="Y283" s="675"/>
      <c r="Z283" s="676"/>
      <c r="AA283" s="193"/>
      <c r="AB283" s="389"/>
      <c r="AD283" s="241"/>
      <c r="CE283" s="46"/>
      <c r="CF283" s="46"/>
      <c r="CG283" s="46"/>
      <c r="CH283" s="46"/>
      <c r="CI283" s="46"/>
      <c r="CJ283" s="46"/>
      <c r="CK283" s="46"/>
      <c r="CL283" s="46"/>
      <c r="CM283" s="46"/>
      <c r="CN283" s="46"/>
      <c r="CO283" s="46"/>
      <c r="CP283" s="46"/>
      <c r="CQ283" s="46"/>
    </row>
    <row r="284" spans="1:95" ht="27.95" customHeight="1" x14ac:dyDescent="0.2">
      <c r="A284" s="353"/>
      <c r="B284" s="208"/>
      <c r="C284" s="166" t="s">
        <v>918</v>
      </c>
      <c r="D284" s="607"/>
      <c r="E284" s="608"/>
      <c r="F284" s="607"/>
      <c r="G284" s="608"/>
      <c r="H284" s="607"/>
      <c r="I284" s="608"/>
      <c r="J284" s="607"/>
      <c r="K284" s="608"/>
      <c r="L284" s="607"/>
      <c r="M284" s="608"/>
      <c r="N284" s="607"/>
      <c r="O284" s="608"/>
      <c r="P284" s="607"/>
      <c r="Q284" s="608"/>
      <c r="R284" s="607"/>
      <c r="S284" s="608"/>
      <c r="T284" s="607"/>
      <c r="U284" s="608"/>
      <c r="V284" s="607"/>
      <c r="W284" s="608"/>
      <c r="X284" s="662"/>
      <c r="Y284" s="663"/>
      <c r="Z284" s="664"/>
      <c r="AA284" s="193">
        <f>IF(COUNTIF($D$282:$W$282,"s"),1,COUNTIF(D284:W284, "a"))</f>
        <v>0</v>
      </c>
      <c r="AB284" s="389"/>
      <c r="AD284" s="241"/>
      <c r="CE284" s="46"/>
      <c r="CF284" s="46"/>
      <c r="CG284" s="46"/>
      <c r="CH284" s="46"/>
      <c r="CI284" s="46"/>
      <c r="CJ284" s="46"/>
      <c r="CK284" s="46"/>
      <c r="CL284" s="46"/>
      <c r="CM284" s="46"/>
      <c r="CN284" s="46"/>
      <c r="CO284" s="46"/>
      <c r="CP284" s="46"/>
      <c r="CQ284" s="46"/>
    </row>
    <row r="285" spans="1:95" ht="27.95" customHeight="1" x14ac:dyDescent="0.2">
      <c r="A285" s="353"/>
      <c r="B285" s="210"/>
      <c r="C285" s="166" t="s">
        <v>919</v>
      </c>
      <c r="D285" s="605"/>
      <c r="E285" s="606"/>
      <c r="F285" s="605"/>
      <c r="G285" s="606"/>
      <c r="H285" s="605"/>
      <c r="I285" s="606"/>
      <c r="J285" s="605"/>
      <c r="K285" s="606"/>
      <c r="L285" s="605"/>
      <c r="M285" s="606"/>
      <c r="N285" s="605"/>
      <c r="O285" s="606"/>
      <c r="P285" s="605"/>
      <c r="Q285" s="606"/>
      <c r="R285" s="605"/>
      <c r="S285" s="606"/>
      <c r="T285" s="605"/>
      <c r="U285" s="606"/>
      <c r="V285" s="605"/>
      <c r="W285" s="606"/>
      <c r="X285" s="665"/>
      <c r="Y285" s="663"/>
      <c r="Z285" s="664"/>
      <c r="AA285" s="193">
        <f t="shared" ref="AA285:AA286" si="42">IF(COUNTIF($D$282:$W$282,"s"),1,COUNTIF(D285:W285, "a"))</f>
        <v>0</v>
      </c>
      <c r="AB285" s="389"/>
      <c r="AD285" s="241"/>
      <c r="CE285" s="46"/>
      <c r="CF285" s="46"/>
      <c r="CG285" s="46"/>
      <c r="CH285" s="46"/>
      <c r="CI285" s="46"/>
      <c r="CJ285" s="46"/>
      <c r="CK285" s="46"/>
      <c r="CL285" s="46"/>
      <c r="CM285" s="46"/>
      <c r="CN285" s="46"/>
      <c r="CO285" s="46"/>
      <c r="CP285" s="46"/>
      <c r="CQ285" s="46"/>
    </row>
    <row r="286" spans="1:95" ht="27.95" customHeight="1" thickBot="1" x14ac:dyDescent="0.25">
      <c r="A286" s="334"/>
      <c r="B286" s="213"/>
      <c r="C286" s="171" t="s">
        <v>920</v>
      </c>
      <c r="D286" s="653"/>
      <c r="E286" s="654"/>
      <c r="F286" s="653"/>
      <c r="G286" s="654"/>
      <c r="H286" s="653"/>
      <c r="I286" s="654"/>
      <c r="J286" s="653"/>
      <c r="K286" s="654"/>
      <c r="L286" s="653"/>
      <c r="M286" s="654"/>
      <c r="N286" s="653"/>
      <c r="O286" s="654"/>
      <c r="P286" s="653"/>
      <c r="Q286" s="654"/>
      <c r="R286" s="653"/>
      <c r="S286" s="654"/>
      <c r="T286" s="653"/>
      <c r="U286" s="654"/>
      <c r="V286" s="653"/>
      <c r="W286" s="654"/>
      <c r="X286" s="665"/>
      <c r="Y286" s="663"/>
      <c r="Z286" s="664"/>
      <c r="AA286" s="193">
        <f t="shared" si="42"/>
        <v>0</v>
      </c>
      <c r="AB286" s="389"/>
      <c r="AD286" s="241"/>
      <c r="CE286" s="46"/>
      <c r="CF286" s="46"/>
      <c r="CG286" s="46"/>
      <c r="CH286" s="46"/>
      <c r="CI286" s="46"/>
      <c r="CJ286" s="46"/>
      <c r="CK286" s="46"/>
      <c r="CL286" s="46"/>
      <c r="CM286" s="46"/>
      <c r="CN286" s="46"/>
      <c r="CO286" s="46"/>
      <c r="CP286" s="46"/>
      <c r="CQ286" s="46"/>
    </row>
    <row r="287" spans="1:95" ht="21" customHeight="1" thickTop="1" thickBot="1" x14ac:dyDescent="0.25">
      <c r="A287" s="353"/>
      <c r="B287" s="80"/>
      <c r="C287" s="126"/>
      <c r="D287" s="629" t="s">
        <v>285</v>
      </c>
      <c r="E287" s="630"/>
      <c r="F287" s="630"/>
      <c r="G287" s="630"/>
      <c r="H287" s="630"/>
      <c r="I287" s="630"/>
      <c r="J287" s="630"/>
      <c r="K287" s="630"/>
      <c r="L287" s="630"/>
      <c r="M287" s="630"/>
      <c r="N287" s="630"/>
      <c r="O287" s="630"/>
      <c r="P287" s="630"/>
      <c r="Q287" s="630"/>
      <c r="R287" s="630"/>
      <c r="S287" s="630"/>
      <c r="T287" s="630"/>
      <c r="U287" s="630"/>
      <c r="V287" s="630"/>
      <c r="W287" s="630"/>
      <c r="X287" s="631"/>
      <c r="Y287" s="82">
        <f>SUM(Y282:Y282)</f>
        <v>0</v>
      </c>
      <c r="Z287" s="350">
        <f>SUM(Z282:Z282)</f>
        <v>30</v>
      </c>
      <c r="AA287" s="193"/>
      <c r="AD287" s="241"/>
      <c r="CE287" s="46"/>
      <c r="CF287" s="46"/>
      <c r="CG287" s="46"/>
      <c r="CH287" s="46"/>
      <c r="CI287" s="46"/>
      <c r="CJ287" s="46"/>
      <c r="CK287" s="46"/>
      <c r="CL287" s="46"/>
      <c r="CM287" s="46"/>
      <c r="CN287" s="46"/>
      <c r="CO287" s="46"/>
      <c r="CP287" s="46"/>
      <c r="CQ287" s="46"/>
    </row>
    <row r="288" spans="1:95" ht="21" customHeight="1" thickBot="1" x14ac:dyDescent="0.25">
      <c r="A288" s="339"/>
      <c r="B288" s="170"/>
      <c r="C288" s="156"/>
      <c r="D288" s="619"/>
      <c r="E288" s="620"/>
      <c r="F288" s="795">
        <v>0</v>
      </c>
      <c r="G288" s="627"/>
      <c r="H288" s="627"/>
      <c r="I288" s="627"/>
      <c r="J288" s="627"/>
      <c r="K288" s="627"/>
      <c r="L288" s="627"/>
      <c r="M288" s="627"/>
      <c r="N288" s="627"/>
      <c r="O288" s="627"/>
      <c r="P288" s="627"/>
      <c r="Q288" s="627"/>
      <c r="R288" s="627"/>
      <c r="S288" s="627"/>
      <c r="T288" s="627"/>
      <c r="U288" s="627"/>
      <c r="V288" s="627"/>
      <c r="W288" s="627"/>
      <c r="X288" s="627"/>
      <c r="Y288" s="627"/>
      <c r="Z288" s="628"/>
      <c r="AA288" s="193"/>
      <c r="AD288" s="241"/>
      <c r="CE288" s="46"/>
      <c r="CF288" s="46"/>
      <c r="CG288" s="46"/>
      <c r="CH288" s="46"/>
      <c r="CI288" s="46"/>
      <c r="CJ288" s="46"/>
      <c r="CK288" s="46"/>
      <c r="CL288" s="46"/>
      <c r="CM288" s="46"/>
      <c r="CN288" s="46"/>
      <c r="CO288" s="46"/>
      <c r="CP288" s="46"/>
      <c r="CQ288" s="46"/>
    </row>
    <row r="289" spans="1:95" ht="30" customHeight="1" x14ac:dyDescent="0.2">
      <c r="A289" s="333"/>
      <c r="B289" s="102">
        <v>5440</v>
      </c>
      <c r="C289" s="508" t="s">
        <v>1002</v>
      </c>
      <c r="D289" s="425"/>
      <c r="E289" s="426"/>
      <c r="F289" s="425"/>
      <c r="G289" s="426"/>
      <c r="H289" s="425"/>
      <c r="I289" s="426"/>
      <c r="J289" s="425"/>
      <c r="K289" s="426"/>
      <c r="L289" s="425"/>
      <c r="M289" s="426"/>
      <c r="N289" s="425"/>
      <c r="O289" s="426"/>
      <c r="P289" s="425"/>
      <c r="Q289" s="426"/>
      <c r="R289" s="425"/>
      <c r="S289" s="426"/>
      <c r="T289" s="425"/>
      <c r="U289" s="426"/>
      <c r="V289" s="425"/>
      <c r="W289" s="426"/>
      <c r="X289" s="509"/>
      <c r="Y289" s="509"/>
      <c r="Z289" s="510"/>
      <c r="AA289" s="193"/>
      <c r="AD289" s="241"/>
      <c r="CE289" s="46"/>
      <c r="CF289" s="46"/>
      <c r="CG289" s="46"/>
      <c r="CH289" s="46"/>
      <c r="CI289" s="46"/>
      <c r="CJ289" s="46"/>
      <c r="CK289" s="46"/>
      <c r="CL289" s="46"/>
      <c r="CM289" s="46"/>
      <c r="CN289" s="46"/>
      <c r="CO289" s="46"/>
      <c r="CP289" s="46"/>
      <c r="CQ289" s="46"/>
    </row>
    <row r="290" spans="1:95" ht="30" customHeight="1" x14ac:dyDescent="0.2">
      <c r="A290" s="333"/>
      <c r="B290" s="42"/>
      <c r="C290" s="328" t="s">
        <v>872</v>
      </c>
      <c r="D290" s="672"/>
      <c r="E290" s="672"/>
      <c r="F290" s="672"/>
      <c r="G290" s="672"/>
      <c r="H290" s="672"/>
      <c r="I290" s="672"/>
      <c r="J290" s="672"/>
      <c r="K290" s="672"/>
      <c r="L290" s="672"/>
      <c r="M290" s="672"/>
      <c r="N290" s="672"/>
      <c r="O290" s="672"/>
      <c r="P290" s="672"/>
      <c r="Q290" s="672"/>
      <c r="R290" s="672"/>
      <c r="S290" s="672"/>
      <c r="T290" s="672"/>
      <c r="U290" s="672"/>
      <c r="V290" s="672"/>
      <c r="W290" s="672"/>
      <c r="X290" s="672"/>
      <c r="Y290" s="672"/>
      <c r="Z290" s="673"/>
      <c r="AA290" s="193"/>
      <c r="AD290" s="241"/>
      <c r="CE290" s="46"/>
      <c r="CF290" s="46"/>
      <c r="CG290" s="46"/>
      <c r="CH290" s="46"/>
      <c r="CI290" s="46"/>
      <c r="CJ290" s="46"/>
      <c r="CK290" s="46"/>
      <c r="CL290" s="46"/>
      <c r="CM290" s="46"/>
      <c r="CN290" s="46"/>
      <c r="CO290" s="46"/>
      <c r="CP290" s="46"/>
      <c r="CQ290" s="46"/>
    </row>
    <row r="291" spans="1:95" ht="45" customHeight="1" x14ac:dyDescent="0.2">
      <c r="A291" s="353"/>
      <c r="B291" s="511" t="s">
        <v>921</v>
      </c>
      <c r="C291" s="166" t="s">
        <v>922</v>
      </c>
      <c r="D291" s="607"/>
      <c r="E291" s="608"/>
      <c r="F291" s="607"/>
      <c r="G291" s="608"/>
      <c r="H291" s="607"/>
      <c r="I291" s="608"/>
      <c r="J291" s="607"/>
      <c r="K291" s="608"/>
      <c r="L291" s="607"/>
      <c r="M291" s="608"/>
      <c r="N291" s="607"/>
      <c r="O291" s="608"/>
      <c r="P291" s="607"/>
      <c r="Q291" s="608"/>
      <c r="R291" s="607"/>
      <c r="S291" s="608"/>
      <c r="T291" s="607"/>
      <c r="U291" s="608"/>
      <c r="V291" s="607"/>
      <c r="W291" s="608"/>
      <c r="X291" s="512"/>
      <c r="Y291" s="94">
        <f t="shared" ref="Y291:Y296" si="43">IF(OR(D291="s",F291="s",H291="s",J291="s",L291="s",N291="s",P291="s",R291="s",T291="s",V291="s"), 0, IF(OR(D291="a",F291="a",H291="a",J291="a",L291="a",N291="a",P291="a",R291="a",T291="a",V291="a"),Z291,0))</f>
        <v>0</v>
      </c>
      <c r="Z291" s="347">
        <f>IF(X291="na",0,10)</f>
        <v>10</v>
      </c>
      <c r="AA291" s="193">
        <f>COUNTIF(D291:W291,"a")+COUNTIF(D291:W291,"s")+COUNTIF(X291,"na")</f>
        <v>0</v>
      </c>
      <c r="AB291" s="389"/>
      <c r="AD291" s="241"/>
      <c r="CE291" s="46"/>
      <c r="CF291" s="46"/>
      <c r="CG291" s="46"/>
      <c r="CH291" s="46"/>
      <c r="CI291" s="46"/>
      <c r="CJ291" s="46"/>
      <c r="CK291" s="46"/>
      <c r="CL291" s="46"/>
      <c r="CM291" s="46"/>
      <c r="CN291" s="46"/>
      <c r="CO291" s="46"/>
      <c r="CP291" s="46"/>
      <c r="CQ291" s="46"/>
    </row>
    <row r="292" spans="1:95" ht="200.1" customHeight="1" x14ac:dyDescent="0.2">
      <c r="A292" s="353"/>
      <c r="B292" s="279" t="s">
        <v>276</v>
      </c>
      <c r="C292" s="172" t="s">
        <v>925</v>
      </c>
      <c r="D292" s="605"/>
      <c r="E292" s="606"/>
      <c r="F292" s="605"/>
      <c r="G292" s="606"/>
      <c r="H292" s="605"/>
      <c r="I292" s="606"/>
      <c r="J292" s="605"/>
      <c r="K292" s="606"/>
      <c r="L292" s="605"/>
      <c r="M292" s="606"/>
      <c r="N292" s="605"/>
      <c r="O292" s="606"/>
      <c r="P292" s="605"/>
      <c r="Q292" s="606"/>
      <c r="R292" s="605"/>
      <c r="S292" s="606"/>
      <c r="T292" s="605"/>
      <c r="U292" s="606"/>
      <c r="V292" s="605"/>
      <c r="W292" s="606"/>
      <c r="X292" s="512"/>
      <c r="Y292" s="92">
        <f t="shared" si="43"/>
        <v>0</v>
      </c>
      <c r="Z292" s="348">
        <f>IF(X292="na",0,5)</f>
        <v>5</v>
      </c>
      <c r="AA292" s="193">
        <f>COUNTIF(D292:W292,"a")+COUNTIF(D292:W292,"s")+COUNTIF(X292,"na")</f>
        <v>0</v>
      </c>
      <c r="AB292" s="194"/>
      <c r="AD292" s="241"/>
      <c r="CE292" s="46"/>
      <c r="CF292" s="46"/>
      <c r="CG292" s="46"/>
      <c r="CH292" s="46"/>
      <c r="CI292" s="46"/>
      <c r="CJ292" s="46"/>
      <c r="CK292" s="46"/>
      <c r="CL292" s="46"/>
      <c r="CM292" s="46"/>
      <c r="CN292" s="46"/>
      <c r="CO292" s="46"/>
      <c r="CP292" s="46"/>
      <c r="CQ292" s="46"/>
    </row>
    <row r="293" spans="1:95" ht="45" customHeight="1" x14ac:dyDescent="0.2">
      <c r="A293" s="353"/>
      <c r="B293" s="513" t="s">
        <v>926</v>
      </c>
      <c r="C293" s="171" t="s">
        <v>927</v>
      </c>
      <c r="D293" s="653"/>
      <c r="E293" s="654"/>
      <c r="F293" s="653"/>
      <c r="G293" s="654"/>
      <c r="H293" s="653"/>
      <c r="I293" s="654"/>
      <c r="J293" s="653"/>
      <c r="K293" s="654"/>
      <c r="L293" s="653"/>
      <c r="M293" s="654"/>
      <c r="N293" s="653"/>
      <c r="O293" s="654"/>
      <c r="P293" s="653"/>
      <c r="Q293" s="654"/>
      <c r="R293" s="653"/>
      <c r="S293" s="654"/>
      <c r="T293" s="653"/>
      <c r="U293" s="654"/>
      <c r="V293" s="653"/>
      <c r="W293" s="654"/>
      <c r="X293" s="501"/>
      <c r="Y293" s="95">
        <f t="shared" si="43"/>
        <v>0</v>
      </c>
      <c r="Z293" s="348">
        <f>IF(X293="na",0,20)</f>
        <v>20</v>
      </c>
      <c r="AA293" s="193">
        <f>COUNTIF(D293:W293,"a")+COUNTIF(D293:W293,"s")+COUNTIF(X293,"na")</f>
        <v>0</v>
      </c>
      <c r="AB293" s="389"/>
      <c r="AD293" s="241"/>
      <c r="CE293" s="46"/>
      <c r="CF293" s="46"/>
      <c r="CG293" s="46"/>
      <c r="CH293" s="46"/>
      <c r="CI293" s="46"/>
      <c r="CJ293" s="46"/>
      <c r="CK293" s="46"/>
      <c r="CL293" s="46"/>
      <c r="CM293" s="46"/>
      <c r="CN293" s="46"/>
      <c r="CO293" s="46"/>
      <c r="CP293" s="46"/>
      <c r="CQ293" s="46"/>
    </row>
    <row r="294" spans="1:95" ht="30" customHeight="1" x14ac:dyDescent="0.2">
      <c r="A294" s="333"/>
      <c r="B294" s="42"/>
      <c r="C294" s="328" t="s">
        <v>875</v>
      </c>
      <c r="D294" s="672"/>
      <c r="E294" s="672"/>
      <c r="F294" s="672"/>
      <c r="G294" s="672"/>
      <c r="H294" s="672"/>
      <c r="I294" s="672"/>
      <c r="J294" s="672"/>
      <c r="K294" s="672"/>
      <c r="L294" s="672"/>
      <c r="M294" s="672"/>
      <c r="N294" s="672"/>
      <c r="O294" s="672"/>
      <c r="P294" s="672"/>
      <c r="Q294" s="672"/>
      <c r="R294" s="672"/>
      <c r="S294" s="672"/>
      <c r="T294" s="672"/>
      <c r="U294" s="672"/>
      <c r="V294" s="672"/>
      <c r="W294" s="672"/>
      <c r="X294" s="672"/>
      <c r="Y294" s="672"/>
      <c r="Z294" s="673"/>
      <c r="AA294" s="193"/>
      <c r="AD294" s="241"/>
      <c r="CE294" s="46"/>
      <c r="CF294" s="46"/>
      <c r="CG294" s="46"/>
      <c r="CH294" s="46"/>
      <c r="CI294" s="46"/>
      <c r="CJ294" s="46"/>
      <c r="CK294" s="46"/>
      <c r="CL294" s="46"/>
      <c r="CM294" s="46"/>
      <c r="CN294" s="46"/>
      <c r="CO294" s="46"/>
      <c r="CP294" s="46"/>
      <c r="CQ294" s="46"/>
    </row>
    <row r="295" spans="1:95" ht="30" customHeight="1" x14ac:dyDescent="0.2">
      <c r="A295" s="333"/>
      <c r="B295" s="93"/>
      <c r="C295" s="328" t="s">
        <v>928</v>
      </c>
      <c r="D295" s="672"/>
      <c r="E295" s="672"/>
      <c r="F295" s="672"/>
      <c r="G295" s="672"/>
      <c r="H295" s="672"/>
      <c r="I295" s="672"/>
      <c r="J295" s="672"/>
      <c r="K295" s="672"/>
      <c r="L295" s="672"/>
      <c r="M295" s="672"/>
      <c r="N295" s="672"/>
      <c r="O295" s="672"/>
      <c r="P295" s="672"/>
      <c r="Q295" s="672"/>
      <c r="R295" s="672"/>
      <c r="S295" s="672"/>
      <c r="T295" s="672"/>
      <c r="U295" s="672"/>
      <c r="V295" s="672"/>
      <c r="W295" s="672"/>
      <c r="X295" s="672"/>
      <c r="Y295" s="672"/>
      <c r="Z295" s="673"/>
      <c r="AA295" s="193"/>
      <c r="AD295" s="241"/>
      <c r="CE295" s="46"/>
      <c r="CF295" s="46"/>
      <c r="CG295" s="46"/>
      <c r="CH295" s="46"/>
      <c r="CI295" s="46"/>
      <c r="CJ295" s="46"/>
      <c r="CK295" s="46"/>
      <c r="CL295" s="46"/>
      <c r="CM295" s="46"/>
      <c r="CN295" s="46"/>
      <c r="CO295" s="46"/>
      <c r="CP295" s="46"/>
      <c r="CQ295" s="46"/>
    </row>
    <row r="296" spans="1:95" ht="45" customHeight="1" x14ac:dyDescent="0.2">
      <c r="A296" s="353"/>
      <c r="B296" s="211" t="s">
        <v>929</v>
      </c>
      <c r="C296" s="171" t="s">
        <v>930</v>
      </c>
      <c r="D296" s="659"/>
      <c r="E296" s="660"/>
      <c r="F296" s="659"/>
      <c r="G296" s="660"/>
      <c r="H296" s="659"/>
      <c r="I296" s="660"/>
      <c r="J296" s="659"/>
      <c r="K296" s="660"/>
      <c r="L296" s="659"/>
      <c r="M296" s="660"/>
      <c r="N296" s="659"/>
      <c r="O296" s="660"/>
      <c r="P296" s="659"/>
      <c r="Q296" s="660"/>
      <c r="R296" s="659"/>
      <c r="S296" s="660"/>
      <c r="T296" s="659"/>
      <c r="U296" s="660"/>
      <c r="V296" s="659"/>
      <c r="W296" s="660"/>
      <c r="X296" s="501"/>
      <c r="Y296" s="514">
        <f t="shared" si="43"/>
        <v>0</v>
      </c>
      <c r="Z296" s="496">
        <f>IF(X296="na",0,20)</f>
        <v>20</v>
      </c>
      <c r="AA296" s="193">
        <f>COUNTIF(D296:W296,"a")+COUNTIF(D296:W296,"s")+COUNTIF(X296,"na")</f>
        <v>0</v>
      </c>
      <c r="AB296" s="389"/>
      <c r="AD296" s="241"/>
      <c r="CE296" s="46"/>
      <c r="CF296" s="46"/>
      <c r="CG296" s="46"/>
      <c r="CH296" s="46"/>
      <c r="CI296" s="46"/>
      <c r="CJ296" s="46"/>
      <c r="CK296" s="46"/>
      <c r="CL296" s="46"/>
      <c r="CM296" s="46"/>
      <c r="CN296" s="46"/>
      <c r="CO296" s="46"/>
      <c r="CP296" s="46"/>
      <c r="CQ296" s="46"/>
    </row>
    <row r="297" spans="1:95" ht="48" customHeight="1" x14ac:dyDescent="0.2">
      <c r="A297" s="333"/>
      <c r="B297" s="418"/>
      <c r="C297" s="328" t="s">
        <v>931</v>
      </c>
      <c r="D297" s="764" t="s">
        <v>932</v>
      </c>
      <c r="E297" s="765"/>
      <c r="F297" s="765"/>
      <c r="G297" s="765"/>
      <c r="H297" s="765"/>
      <c r="I297" s="765"/>
      <c r="J297" s="765"/>
      <c r="K297" s="765"/>
      <c r="L297" s="765"/>
      <c r="M297" s="765"/>
      <c r="N297" s="765"/>
      <c r="O297" s="765"/>
      <c r="P297" s="765"/>
      <c r="Q297" s="765"/>
      <c r="R297" s="765"/>
      <c r="S297" s="765"/>
      <c r="T297" s="765"/>
      <c r="U297" s="765"/>
      <c r="V297" s="765"/>
      <c r="W297" s="765"/>
      <c r="X297" s="765"/>
      <c r="Y297" s="765"/>
      <c r="Z297" s="766"/>
      <c r="AA297" s="193"/>
      <c r="AD297" s="241"/>
      <c r="CE297" s="46"/>
      <c r="CF297" s="46"/>
      <c r="CG297" s="46"/>
      <c r="CH297" s="46"/>
      <c r="CI297" s="46"/>
      <c r="CJ297" s="46"/>
      <c r="CK297" s="46"/>
      <c r="CL297" s="46"/>
      <c r="CM297" s="46"/>
      <c r="CN297" s="46"/>
      <c r="CO297" s="46"/>
      <c r="CP297" s="46"/>
      <c r="CQ297" s="46"/>
    </row>
    <row r="298" spans="1:95" ht="27.95" customHeight="1" x14ac:dyDescent="0.2">
      <c r="A298" s="353"/>
      <c r="B298" s="210"/>
      <c r="C298" s="166" t="s">
        <v>933</v>
      </c>
      <c r="D298" s="607"/>
      <c r="E298" s="608"/>
      <c r="F298" s="607"/>
      <c r="G298" s="608"/>
      <c r="H298" s="607"/>
      <c r="I298" s="608"/>
      <c r="J298" s="607"/>
      <c r="K298" s="608"/>
      <c r="L298" s="607"/>
      <c r="M298" s="608"/>
      <c r="N298" s="607"/>
      <c r="O298" s="608"/>
      <c r="P298" s="607"/>
      <c r="Q298" s="608"/>
      <c r="R298" s="607"/>
      <c r="S298" s="608"/>
      <c r="T298" s="607"/>
      <c r="U298" s="608"/>
      <c r="V298" s="607"/>
      <c r="W298" s="608"/>
      <c r="X298" s="662"/>
      <c r="Y298" s="663"/>
      <c r="Z298" s="664"/>
      <c r="AA298" s="193">
        <f>IF(OR(COUNTIF($D$296:$W$296,"s"),COUNTIF($X$296,"na")),1,COUNTIF(D298:W298, "a"))</f>
        <v>0</v>
      </c>
      <c r="AB298" s="389"/>
      <c r="AD298" s="241"/>
      <c r="CE298" s="46"/>
      <c r="CF298" s="46"/>
      <c r="CG298" s="46"/>
      <c r="CH298" s="46"/>
      <c r="CI298" s="46"/>
      <c r="CJ298" s="46"/>
      <c r="CK298" s="46"/>
      <c r="CL298" s="46"/>
      <c r="CM298" s="46"/>
      <c r="CN298" s="46"/>
      <c r="CO298" s="46"/>
      <c r="CP298" s="46"/>
      <c r="CQ298" s="46"/>
    </row>
    <row r="299" spans="1:95" ht="27.95" customHeight="1" x14ac:dyDescent="0.2">
      <c r="A299" s="353"/>
      <c r="B299" s="210"/>
      <c r="C299" s="166" t="s">
        <v>934</v>
      </c>
      <c r="D299" s="605"/>
      <c r="E299" s="606"/>
      <c r="F299" s="605"/>
      <c r="G299" s="606"/>
      <c r="H299" s="605"/>
      <c r="I299" s="606"/>
      <c r="J299" s="605"/>
      <c r="K299" s="606"/>
      <c r="L299" s="605"/>
      <c r="M299" s="606"/>
      <c r="N299" s="605"/>
      <c r="O299" s="606"/>
      <c r="P299" s="605"/>
      <c r="Q299" s="606"/>
      <c r="R299" s="605"/>
      <c r="S299" s="606"/>
      <c r="T299" s="605"/>
      <c r="U299" s="606"/>
      <c r="V299" s="605"/>
      <c r="W299" s="606"/>
      <c r="X299" s="665"/>
      <c r="Y299" s="663"/>
      <c r="Z299" s="664"/>
      <c r="AA299" s="193">
        <f t="shared" ref="AA299:AA302" si="44">IF(OR(COUNTIF($D$296:$W$296,"s"),COUNTIF($X$296,"na")),1,COUNTIF(D299:W299, "a"))</f>
        <v>0</v>
      </c>
      <c r="AB299" s="389"/>
      <c r="AD299" s="241"/>
      <c r="CE299" s="46"/>
      <c r="CF299" s="46"/>
      <c r="CG299" s="46"/>
      <c r="CH299" s="46"/>
      <c r="CI299" s="46"/>
      <c r="CJ299" s="46"/>
      <c r="CK299" s="46"/>
      <c r="CL299" s="46"/>
      <c r="CM299" s="46"/>
      <c r="CN299" s="46"/>
      <c r="CO299" s="46"/>
      <c r="CP299" s="46"/>
      <c r="CQ299" s="46"/>
    </row>
    <row r="300" spans="1:95" ht="27.95" customHeight="1" x14ac:dyDescent="0.2">
      <c r="A300" s="353"/>
      <c r="B300" s="210"/>
      <c r="C300" s="166" t="s">
        <v>935</v>
      </c>
      <c r="D300" s="605"/>
      <c r="E300" s="606"/>
      <c r="F300" s="605"/>
      <c r="G300" s="606"/>
      <c r="H300" s="605"/>
      <c r="I300" s="606"/>
      <c r="J300" s="605"/>
      <c r="K300" s="606"/>
      <c r="L300" s="605"/>
      <c r="M300" s="606"/>
      <c r="N300" s="605"/>
      <c r="O300" s="606"/>
      <c r="P300" s="605"/>
      <c r="Q300" s="606"/>
      <c r="R300" s="605"/>
      <c r="S300" s="606"/>
      <c r="T300" s="605"/>
      <c r="U300" s="606"/>
      <c r="V300" s="605"/>
      <c r="W300" s="606"/>
      <c r="X300" s="665"/>
      <c r="Y300" s="663"/>
      <c r="Z300" s="664"/>
      <c r="AA300" s="193">
        <f t="shared" si="44"/>
        <v>0</v>
      </c>
      <c r="AB300" s="389"/>
      <c r="AD300" s="241"/>
      <c r="CE300" s="46"/>
      <c r="CF300" s="46"/>
      <c r="CG300" s="46"/>
      <c r="CH300" s="46"/>
      <c r="CI300" s="46"/>
      <c r="CJ300" s="46"/>
      <c r="CK300" s="46"/>
      <c r="CL300" s="46"/>
      <c r="CM300" s="46"/>
      <c r="CN300" s="46"/>
      <c r="CO300" s="46"/>
      <c r="CP300" s="46"/>
      <c r="CQ300" s="46"/>
    </row>
    <row r="301" spans="1:95" ht="27.95" customHeight="1" x14ac:dyDescent="0.2">
      <c r="A301" s="353"/>
      <c r="B301" s="210"/>
      <c r="C301" s="166" t="s">
        <v>936</v>
      </c>
      <c r="D301" s="605"/>
      <c r="E301" s="606"/>
      <c r="F301" s="605"/>
      <c r="G301" s="606"/>
      <c r="H301" s="605"/>
      <c r="I301" s="606"/>
      <c r="J301" s="605"/>
      <c r="K301" s="606"/>
      <c r="L301" s="605"/>
      <c r="M301" s="606"/>
      <c r="N301" s="605"/>
      <c r="O301" s="606"/>
      <c r="P301" s="605"/>
      <c r="Q301" s="606"/>
      <c r="R301" s="605"/>
      <c r="S301" s="606"/>
      <c r="T301" s="605"/>
      <c r="U301" s="606"/>
      <c r="V301" s="605"/>
      <c r="W301" s="606"/>
      <c r="X301" s="665"/>
      <c r="Y301" s="663"/>
      <c r="Z301" s="664"/>
      <c r="AA301" s="193">
        <f t="shared" si="44"/>
        <v>0</v>
      </c>
      <c r="AB301" s="389"/>
      <c r="AD301" s="241"/>
      <c r="CE301" s="46"/>
      <c r="CF301" s="46"/>
      <c r="CG301" s="46"/>
      <c r="CH301" s="46"/>
      <c r="CI301" s="46"/>
      <c r="CJ301" s="46"/>
      <c r="CK301" s="46"/>
      <c r="CL301" s="46"/>
      <c r="CM301" s="46"/>
      <c r="CN301" s="46"/>
      <c r="CO301" s="46"/>
      <c r="CP301" s="46"/>
      <c r="CQ301" s="46"/>
    </row>
    <row r="302" spans="1:95" ht="27.95" customHeight="1" x14ac:dyDescent="0.2">
      <c r="A302" s="353"/>
      <c r="B302" s="217"/>
      <c r="C302" s="172" t="s">
        <v>1001</v>
      </c>
      <c r="D302" s="605"/>
      <c r="E302" s="606"/>
      <c r="F302" s="605"/>
      <c r="G302" s="606"/>
      <c r="H302" s="605"/>
      <c r="I302" s="606"/>
      <c r="J302" s="605"/>
      <c r="K302" s="606"/>
      <c r="L302" s="605"/>
      <c r="M302" s="606"/>
      <c r="N302" s="605"/>
      <c r="O302" s="606"/>
      <c r="P302" s="605"/>
      <c r="Q302" s="606"/>
      <c r="R302" s="605"/>
      <c r="S302" s="606"/>
      <c r="T302" s="605"/>
      <c r="U302" s="606"/>
      <c r="V302" s="605"/>
      <c r="W302" s="606"/>
      <c r="X302" s="666"/>
      <c r="Y302" s="667"/>
      <c r="Z302" s="668"/>
      <c r="AA302" s="193">
        <f t="shared" si="44"/>
        <v>0</v>
      </c>
      <c r="AB302" s="389"/>
      <c r="AD302" s="241"/>
      <c r="CE302" s="46"/>
      <c r="CF302" s="46"/>
      <c r="CG302" s="46"/>
      <c r="CH302" s="46"/>
      <c r="CI302" s="46"/>
      <c r="CJ302" s="46"/>
      <c r="CK302" s="46"/>
      <c r="CL302" s="46"/>
      <c r="CM302" s="46"/>
      <c r="CN302" s="46"/>
      <c r="CO302" s="46"/>
      <c r="CP302" s="46"/>
      <c r="CQ302" s="46"/>
    </row>
    <row r="303" spans="1:95" ht="45" customHeight="1" x14ac:dyDescent="0.2">
      <c r="A303" s="353"/>
      <c r="B303" s="207" t="s">
        <v>937</v>
      </c>
      <c r="C303" s="151" t="s">
        <v>938</v>
      </c>
      <c r="D303" s="607"/>
      <c r="E303" s="608"/>
      <c r="F303" s="607"/>
      <c r="G303" s="608"/>
      <c r="H303" s="607"/>
      <c r="I303" s="608"/>
      <c r="J303" s="607"/>
      <c r="K303" s="608"/>
      <c r="L303" s="607"/>
      <c r="M303" s="608"/>
      <c r="N303" s="607"/>
      <c r="O303" s="608"/>
      <c r="P303" s="607"/>
      <c r="Q303" s="608"/>
      <c r="R303" s="607"/>
      <c r="S303" s="608"/>
      <c r="T303" s="607"/>
      <c r="U303" s="608"/>
      <c r="V303" s="607"/>
      <c r="W303" s="608"/>
      <c r="X303" s="512"/>
      <c r="Y303" s="33">
        <f t="shared" ref="Y303:Y304" si="45">IF(OR(D303="s",F303="s",H303="s",J303="s",L303="s",N303="s",P303="s",R303="s",T303="s",V303="s"), 0, IF(OR(D303="a",F303="a",H303="a",J303="a",L303="a",N303="a",P303="a",R303="a",T303="a",V303="a"),Z303,0))</f>
        <v>0</v>
      </c>
      <c r="Z303" s="352">
        <f>IF(X303="na",0,30)</f>
        <v>30</v>
      </c>
      <c r="AA303" s="39">
        <f>IF(OR(COUNTIF(D304:W304,"a")+COUNTIF(D304:W304,"s")+COUNTIF(X304:X304,"na")&gt;0),0,(COUNTIF(D303:W303,"a")+COUNTIF(D303:W303,"s")+COUNTIF(X303,"na")))</f>
        <v>0</v>
      </c>
      <c r="AB303" s="194"/>
      <c r="AD303" s="241"/>
      <c r="CG303" s="46"/>
      <c r="CH303" s="46"/>
      <c r="CI303" s="46"/>
      <c r="CJ303" s="46"/>
      <c r="CK303" s="46"/>
      <c r="CL303" s="46"/>
      <c r="CM303" s="46"/>
    </row>
    <row r="304" spans="1:95" ht="45" customHeight="1" thickBot="1" x14ac:dyDescent="0.25">
      <c r="A304" s="339"/>
      <c r="B304" s="224" t="s">
        <v>939</v>
      </c>
      <c r="C304" s="515" t="s">
        <v>940</v>
      </c>
      <c r="D304" s="624"/>
      <c r="E304" s="625"/>
      <c r="F304" s="624"/>
      <c r="G304" s="625"/>
      <c r="H304" s="624"/>
      <c r="I304" s="625"/>
      <c r="J304" s="624"/>
      <c r="K304" s="625"/>
      <c r="L304" s="624"/>
      <c r="M304" s="625"/>
      <c r="N304" s="624"/>
      <c r="O304" s="625"/>
      <c r="P304" s="624"/>
      <c r="Q304" s="625"/>
      <c r="R304" s="624"/>
      <c r="S304" s="625"/>
      <c r="T304" s="624"/>
      <c r="U304" s="625"/>
      <c r="V304" s="624"/>
      <c r="W304" s="625"/>
      <c r="X304" s="516"/>
      <c r="Y304" s="517">
        <f t="shared" si="45"/>
        <v>0</v>
      </c>
      <c r="Z304" s="432">
        <f>IF(X303="na",0,15)</f>
        <v>15</v>
      </c>
      <c r="AA304" s="39">
        <f>IF(OR(COUNTIF(D303:W303,"a")+COUNTIF(D303:W303,"s")+COUNTIF(X303:X303,"na")&gt;0),0,(COUNTIF(D304:W304,"a")+COUNTIF(D304:W304,"s")+COUNTIF(X304,"na")))</f>
        <v>0</v>
      </c>
      <c r="AB304" s="194"/>
      <c r="AD304" s="241"/>
      <c r="CG304" s="46"/>
      <c r="CH304" s="46"/>
      <c r="CI304" s="46"/>
      <c r="CJ304" s="46"/>
      <c r="CK304" s="46"/>
      <c r="CL304" s="46"/>
      <c r="CM304" s="46"/>
    </row>
    <row r="305" spans="1:95" ht="30" customHeight="1" x14ac:dyDescent="0.2">
      <c r="A305" s="333"/>
      <c r="B305" s="93"/>
      <c r="C305" s="518" t="s">
        <v>941</v>
      </c>
      <c r="D305" s="704"/>
      <c r="E305" s="704"/>
      <c r="F305" s="704"/>
      <c r="G305" s="704"/>
      <c r="H305" s="704"/>
      <c r="I305" s="704"/>
      <c r="J305" s="704"/>
      <c r="K305" s="704"/>
      <c r="L305" s="704"/>
      <c r="M305" s="704"/>
      <c r="N305" s="704"/>
      <c r="O305" s="704"/>
      <c r="P305" s="704"/>
      <c r="Q305" s="704"/>
      <c r="R305" s="704"/>
      <c r="S305" s="704"/>
      <c r="T305" s="704"/>
      <c r="U305" s="704"/>
      <c r="V305" s="704"/>
      <c r="W305" s="704"/>
      <c r="X305" s="704"/>
      <c r="Y305" s="704"/>
      <c r="Z305" s="802"/>
      <c r="AA305" s="193"/>
      <c r="AD305" s="241"/>
      <c r="CE305" s="46"/>
      <c r="CF305" s="46"/>
      <c r="CG305" s="46"/>
      <c r="CH305" s="46"/>
      <c r="CI305" s="46"/>
      <c r="CJ305" s="46"/>
      <c r="CK305" s="46"/>
      <c r="CL305" s="46"/>
      <c r="CM305" s="46"/>
      <c r="CN305" s="46"/>
      <c r="CO305" s="46"/>
      <c r="CP305" s="46"/>
      <c r="CQ305" s="46"/>
    </row>
    <row r="306" spans="1:95" ht="45" customHeight="1" x14ac:dyDescent="0.2">
      <c r="A306" s="353" t="s">
        <v>303</v>
      </c>
      <c r="B306" s="211" t="s">
        <v>942</v>
      </c>
      <c r="C306" s="166" t="s">
        <v>1165</v>
      </c>
      <c r="D306" s="659"/>
      <c r="E306" s="660"/>
      <c r="F306" s="659"/>
      <c r="G306" s="660"/>
      <c r="H306" s="659"/>
      <c r="I306" s="660"/>
      <c r="J306" s="659"/>
      <c r="K306" s="660"/>
      <c r="L306" s="659"/>
      <c r="M306" s="660"/>
      <c r="N306" s="659"/>
      <c r="O306" s="660"/>
      <c r="P306" s="659"/>
      <c r="Q306" s="660"/>
      <c r="R306" s="659"/>
      <c r="S306" s="660"/>
      <c r="T306" s="659"/>
      <c r="U306" s="660"/>
      <c r="V306" s="659"/>
      <c r="W306" s="660"/>
      <c r="X306" s="488"/>
      <c r="Y306" s="514">
        <f t="shared" ref="Y306" si="46">IF(OR(D306="s",F306="s",H306="s",J306="s",L306="s",N306="s",P306="s",R306="s",T306="s",V306="s"), 0, IF(OR(D306="a",F306="a",H306="a",J306="a",L306="a",N306="a",P306="a",R306="a",T306="a",V306="a"),Z306,0))</f>
        <v>0</v>
      </c>
      <c r="Z306" s="496">
        <v>15</v>
      </c>
      <c r="AA306" s="193">
        <f>COUNTIF(D306:W306,"a")+COUNTIF(D306:W306,"s")</f>
        <v>0</v>
      </c>
      <c r="AB306" s="389"/>
      <c r="AD306" s="241"/>
      <c r="CE306" s="46"/>
      <c r="CF306" s="46"/>
      <c r="CG306" s="46"/>
      <c r="CH306" s="46"/>
      <c r="CI306" s="46"/>
      <c r="CJ306" s="46"/>
      <c r="CK306" s="46"/>
      <c r="CL306" s="46"/>
      <c r="CM306" s="46"/>
      <c r="CN306" s="46"/>
      <c r="CO306" s="46"/>
      <c r="CP306" s="46"/>
      <c r="CQ306" s="46"/>
    </row>
    <row r="307" spans="1:95" ht="30" customHeight="1" x14ac:dyDescent="0.2">
      <c r="A307" s="353"/>
      <c r="B307" s="418"/>
      <c r="C307" s="497" t="s">
        <v>943</v>
      </c>
      <c r="D307" s="674" t="s">
        <v>878</v>
      </c>
      <c r="E307" s="675"/>
      <c r="F307" s="675"/>
      <c r="G307" s="675"/>
      <c r="H307" s="675"/>
      <c r="I307" s="675"/>
      <c r="J307" s="675"/>
      <c r="K307" s="675"/>
      <c r="L307" s="675"/>
      <c r="M307" s="675"/>
      <c r="N307" s="675"/>
      <c r="O307" s="675"/>
      <c r="P307" s="675"/>
      <c r="Q307" s="675"/>
      <c r="R307" s="675"/>
      <c r="S307" s="675"/>
      <c r="T307" s="675"/>
      <c r="U307" s="675"/>
      <c r="V307" s="675"/>
      <c r="W307" s="675"/>
      <c r="X307" s="675"/>
      <c r="Y307" s="675"/>
      <c r="Z307" s="676"/>
      <c r="AA307" s="193"/>
      <c r="AD307" s="241"/>
      <c r="CE307" s="46"/>
      <c r="CF307" s="46"/>
      <c r="CG307" s="46"/>
      <c r="CH307" s="46"/>
      <c r="CI307" s="46"/>
      <c r="CJ307" s="46"/>
      <c r="CK307" s="46"/>
      <c r="CL307" s="46"/>
      <c r="CM307" s="46"/>
      <c r="CN307" s="46"/>
      <c r="CO307" s="46"/>
      <c r="CP307" s="46"/>
      <c r="CQ307" s="46"/>
    </row>
    <row r="308" spans="1:95" ht="27.95" customHeight="1" x14ac:dyDescent="0.2">
      <c r="A308" s="353"/>
      <c r="B308" s="100"/>
      <c r="C308" s="166" t="s">
        <v>944</v>
      </c>
      <c r="D308" s="607"/>
      <c r="E308" s="608"/>
      <c r="F308" s="605"/>
      <c r="G308" s="606"/>
      <c r="H308" s="605"/>
      <c r="I308" s="606"/>
      <c r="J308" s="605"/>
      <c r="K308" s="606"/>
      <c r="L308" s="605"/>
      <c r="M308" s="606"/>
      <c r="N308" s="605"/>
      <c r="O308" s="606"/>
      <c r="P308" s="605"/>
      <c r="Q308" s="606"/>
      <c r="R308" s="605"/>
      <c r="S308" s="606"/>
      <c r="T308" s="605"/>
      <c r="U308" s="606"/>
      <c r="V308" s="605"/>
      <c r="W308" s="606"/>
      <c r="X308" s="803"/>
      <c r="Y308" s="804"/>
      <c r="Z308" s="805"/>
      <c r="AA308" s="193">
        <f>IF(COUNTIF($D$306:$W$306,"s"),1,COUNTIF(D308:W308, "a"))</f>
        <v>0</v>
      </c>
      <c r="AB308" s="389"/>
      <c r="AD308" s="241"/>
      <c r="CE308" s="46"/>
      <c r="CF308" s="46"/>
      <c r="CG308" s="46"/>
      <c r="CH308" s="46"/>
      <c r="CI308" s="46"/>
      <c r="CJ308" s="46"/>
      <c r="CK308" s="46"/>
      <c r="CL308" s="46"/>
      <c r="CM308" s="46"/>
      <c r="CN308" s="46"/>
      <c r="CO308" s="46"/>
      <c r="CP308" s="46"/>
      <c r="CQ308" s="46"/>
    </row>
    <row r="309" spans="1:95" ht="27.95" customHeight="1" x14ac:dyDescent="0.2">
      <c r="A309" s="353"/>
      <c r="B309" s="85"/>
      <c r="C309" s="166" t="s">
        <v>945</v>
      </c>
      <c r="D309" s="605"/>
      <c r="E309" s="606"/>
      <c r="F309" s="605"/>
      <c r="G309" s="606"/>
      <c r="H309" s="605"/>
      <c r="I309" s="606"/>
      <c r="J309" s="605"/>
      <c r="K309" s="606"/>
      <c r="L309" s="605"/>
      <c r="M309" s="606"/>
      <c r="N309" s="605"/>
      <c r="O309" s="606"/>
      <c r="P309" s="605"/>
      <c r="Q309" s="606"/>
      <c r="R309" s="605"/>
      <c r="S309" s="606"/>
      <c r="T309" s="605"/>
      <c r="U309" s="606"/>
      <c r="V309" s="605"/>
      <c r="W309" s="606"/>
      <c r="X309" s="662"/>
      <c r="Y309" s="806"/>
      <c r="Z309" s="807"/>
      <c r="AA309" s="193">
        <f t="shared" ref="AA309:AA316" si="47">IF(COUNTIF($D$306:$W$306,"s"),1,COUNTIF(D309:W309, "a"))</f>
        <v>0</v>
      </c>
      <c r="AB309" s="389"/>
      <c r="AD309" s="241"/>
      <c r="CE309" s="46"/>
      <c r="CF309" s="46"/>
      <c r="CG309" s="46"/>
      <c r="CH309" s="46"/>
      <c r="CI309" s="46"/>
      <c r="CJ309" s="46"/>
      <c r="CK309" s="46"/>
      <c r="CL309" s="46"/>
      <c r="CM309" s="46"/>
      <c r="CN309" s="46"/>
      <c r="CO309" s="46"/>
      <c r="CP309" s="46"/>
      <c r="CQ309" s="46"/>
    </row>
    <row r="310" spans="1:95" ht="27.95" customHeight="1" x14ac:dyDescent="0.2">
      <c r="A310" s="334"/>
      <c r="B310" s="42"/>
      <c r="C310" s="172" t="s">
        <v>946</v>
      </c>
      <c r="D310" s="605"/>
      <c r="E310" s="606"/>
      <c r="F310" s="605"/>
      <c r="G310" s="606"/>
      <c r="H310" s="605"/>
      <c r="I310" s="606"/>
      <c r="J310" s="605"/>
      <c r="K310" s="606"/>
      <c r="L310" s="605"/>
      <c r="M310" s="606"/>
      <c r="N310" s="605"/>
      <c r="O310" s="606"/>
      <c r="P310" s="605"/>
      <c r="Q310" s="606"/>
      <c r="R310" s="605"/>
      <c r="S310" s="606"/>
      <c r="T310" s="605"/>
      <c r="U310" s="606"/>
      <c r="V310" s="605"/>
      <c r="W310" s="606"/>
      <c r="X310" s="662"/>
      <c r="Y310" s="806"/>
      <c r="Z310" s="807"/>
      <c r="AA310" s="193">
        <f t="shared" si="47"/>
        <v>0</v>
      </c>
      <c r="AB310" s="389"/>
      <c r="AD310" s="241"/>
      <c r="CE310" s="46"/>
      <c r="CF310" s="46"/>
      <c r="CG310" s="46"/>
      <c r="CH310" s="46"/>
      <c r="CI310" s="46"/>
      <c r="CJ310" s="46"/>
      <c r="CK310" s="46"/>
      <c r="CL310" s="46"/>
      <c r="CM310" s="46"/>
      <c r="CN310" s="46"/>
      <c r="CO310" s="46"/>
      <c r="CP310" s="46"/>
      <c r="CQ310" s="46"/>
    </row>
    <row r="311" spans="1:95" ht="27.95" customHeight="1" x14ac:dyDescent="0.2">
      <c r="A311" s="353"/>
      <c r="B311" s="100"/>
      <c r="C311" s="172" t="s">
        <v>947</v>
      </c>
      <c r="D311" s="605"/>
      <c r="E311" s="606"/>
      <c r="F311" s="605"/>
      <c r="G311" s="606"/>
      <c r="H311" s="605"/>
      <c r="I311" s="606"/>
      <c r="J311" s="605"/>
      <c r="K311" s="606"/>
      <c r="L311" s="605"/>
      <c r="M311" s="606"/>
      <c r="N311" s="605"/>
      <c r="O311" s="606"/>
      <c r="P311" s="605"/>
      <c r="Q311" s="606"/>
      <c r="R311" s="605"/>
      <c r="S311" s="606"/>
      <c r="T311" s="605"/>
      <c r="U311" s="606"/>
      <c r="V311" s="605"/>
      <c r="W311" s="606"/>
      <c r="X311" s="662"/>
      <c r="Y311" s="806"/>
      <c r="Z311" s="807"/>
      <c r="AA311" s="193">
        <f t="shared" si="47"/>
        <v>0</v>
      </c>
      <c r="AB311" s="389"/>
      <c r="AD311" s="241"/>
      <c r="CE311" s="46"/>
      <c r="CF311" s="46"/>
      <c r="CG311" s="46"/>
      <c r="CH311" s="46"/>
      <c r="CI311" s="46"/>
      <c r="CJ311" s="46"/>
      <c r="CK311" s="46"/>
      <c r="CL311" s="46"/>
      <c r="CM311" s="46"/>
      <c r="CN311" s="46"/>
      <c r="CO311" s="46"/>
      <c r="CP311" s="46"/>
      <c r="CQ311" s="46"/>
    </row>
    <row r="312" spans="1:95" ht="27.95" customHeight="1" x14ac:dyDescent="0.2">
      <c r="A312" s="353"/>
      <c r="B312" s="85"/>
      <c r="C312" s="166" t="s">
        <v>948</v>
      </c>
      <c r="D312" s="605"/>
      <c r="E312" s="606"/>
      <c r="F312" s="605"/>
      <c r="G312" s="606"/>
      <c r="H312" s="605"/>
      <c r="I312" s="606"/>
      <c r="J312" s="605"/>
      <c r="K312" s="606"/>
      <c r="L312" s="605"/>
      <c r="M312" s="606"/>
      <c r="N312" s="605"/>
      <c r="O312" s="606"/>
      <c r="P312" s="605"/>
      <c r="Q312" s="606"/>
      <c r="R312" s="605"/>
      <c r="S312" s="606"/>
      <c r="T312" s="605"/>
      <c r="U312" s="606"/>
      <c r="V312" s="605"/>
      <c r="W312" s="606"/>
      <c r="X312" s="662"/>
      <c r="Y312" s="806"/>
      <c r="Z312" s="807"/>
      <c r="AA312" s="193">
        <f t="shared" si="47"/>
        <v>0</v>
      </c>
      <c r="AB312" s="389"/>
      <c r="AD312" s="241"/>
      <c r="CE312" s="46"/>
      <c r="CF312" s="46"/>
      <c r="CG312" s="46"/>
      <c r="CH312" s="46"/>
      <c r="CI312" s="46"/>
      <c r="CJ312" s="46"/>
      <c r="CK312" s="46"/>
      <c r="CL312" s="46"/>
      <c r="CM312" s="46"/>
      <c r="CN312" s="46"/>
      <c r="CO312" s="46"/>
      <c r="CP312" s="46"/>
      <c r="CQ312" s="46"/>
    </row>
    <row r="313" spans="1:95" ht="27.95" customHeight="1" x14ac:dyDescent="0.2">
      <c r="A313" s="334"/>
      <c r="B313" s="42"/>
      <c r="C313" s="166" t="s">
        <v>949</v>
      </c>
      <c r="D313" s="605"/>
      <c r="E313" s="606"/>
      <c r="F313" s="605"/>
      <c r="G313" s="606"/>
      <c r="H313" s="605"/>
      <c r="I313" s="606"/>
      <c r="J313" s="605"/>
      <c r="K313" s="606"/>
      <c r="L313" s="605"/>
      <c r="M313" s="606"/>
      <c r="N313" s="605"/>
      <c r="O313" s="606"/>
      <c r="P313" s="605"/>
      <c r="Q313" s="606"/>
      <c r="R313" s="605"/>
      <c r="S313" s="606"/>
      <c r="T313" s="605"/>
      <c r="U313" s="606"/>
      <c r="V313" s="605"/>
      <c r="W313" s="606"/>
      <c r="X313" s="662"/>
      <c r="Y313" s="806"/>
      <c r="Z313" s="807"/>
      <c r="AA313" s="193">
        <f t="shared" si="47"/>
        <v>0</v>
      </c>
      <c r="AB313" s="389"/>
      <c r="AD313" s="241"/>
      <c r="CE313" s="46"/>
      <c r="CF313" s="46"/>
      <c r="CG313" s="46"/>
      <c r="CH313" s="46"/>
      <c r="CI313" s="46"/>
      <c r="CJ313" s="46"/>
      <c r="CK313" s="46"/>
      <c r="CL313" s="46"/>
      <c r="CM313" s="46"/>
      <c r="CN313" s="46"/>
      <c r="CO313" s="46"/>
      <c r="CP313" s="46"/>
      <c r="CQ313" s="46"/>
    </row>
    <row r="314" spans="1:95" ht="27.95" customHeight="1" x14ac:dyDescent="0.2">
      <c r="A314" s="353"/>
      <c r="B314" s="100"/>
      <c r="C314" s="166" t="s">
        <v>950</v>
      </c>
      <c r="D314" s="607"/>
      <c r="E314" s="608"/>
      <c r="F314" s="605"/>
      <c r="G314" s="606"/>
      <c r="H314" s="605"/>
      <c r="I314" s="606"/>
      <c r="J314" s="605"/>
      <c r="K314" s="606"/>
      <c r="L314" s="605"/>
      <c r="M314" s="606"/>
      <c r="N314" s="605"/>
      <c r="O314" s="606"/>
      <c r="P314" s="605"/>
      <c r="Q314" s="606"/>
      <c r="R314" s="605"/>
      <c r="S314" s="606"/>
      <c r="T314" s="605"/>
      <c r="U314" s="606"/>
      <c r="V314" s="605"/>
      <c r="W314" s="606"/>
      <c r="X314" s="662"/>
      <c r="Y314" s="806"/>
      <c r="Z314" s="807"/>
      <c r="AA314" s="193">
        <f t="shared" si="47"/>
        <v>0</v>
      </c>
      <c r="AB314" s="389"/>
      <c r="AD314" s="241"/>
      <c r="CE314" s="46"/>
      <c r="CF314" s="46"/>
      <c r="CG314" s="46"/>
      <c r="CH314" s="46"/>
      <c r="CI314" s="46"/>
      <c r="CJ314" s="46"/>
      <c r="CK314" s="46"/>
      <c r="CL314" s="46"/>
      <c r="CM314" s="46"/>
      <c r="CN314" s="46"/>
      <c r="CO314" s="46"/>
      <c r="CP314" s="46"/>
      <c r="CQ314" s="46"/>
    </row>
    <row r="315" spans="1:95" ht="27.95" customHeight="1" x14ac:dyDescent="0.2">
      <c r="A315" s="353"/>
      <c r="B315" s="85"/>
      <c r="C315" s="166" t="s">
        <v>951</v>
      </c>
      <c r="D315" s="605"/>
      <c r="E315" s="606"/>
      <c r="F315" s="605"/>
      <c r="G315" s="606"/>
      <c r="H315" s="605"/>
      <c r="I315" s="606"/>
      <c r="J315" s="605"/>
      <c r="K315" s="606"/>
      <c r="L315" s="605"/>
      <c r="M315" s="606"/>
      <c r="N315" s="605"/>
      <c r="O315" s="606"/>
      <c r="P315" s="605"/>
      <c r="Q315" s="606"/>
      <c r="R315" s="605"/>
      <c r="S315" s="606"/>
      <c r="T315" s="605"/>
      <c r="U315" s="606"/>
      <c r="V315" s="605"/>
      <c r="W315" s="606"/>
      <c r="X315" s="662"/>
      <c r="Y315" s="806"/>
      <c r="Z315" s="807"/>
      <c r="AA315" s="193">
        <f t="shared" si="47"/>
        <v>0</v>
      </c>
      <c r="AB315" s="389"/>
      <c r="AD315" s="241"/>
      <c r="CE315" s="46"/>
      <c r="CF315" s="46"/>
      <c r="CG315" s="46"/>
      <c r="CH315" s="46"/>
      <c r="CI315" s="46"/>
      <c r="CJ315" s="46"/>
      <c r="CK315" s="46"/>
      <c r="CL315" s="46"/>
      <c r="CM315" s="46"/>
      <c r="CN315" s="46"/>
      <c r="CO315" s="46"/>
      <c r="CP315" s="46"/>
      <c r="CQ315" s="46"/>
    </row>
    <row r="316" spans="1:95" ht="27.95" customHeight="1" x14ac:dyDescent="0.2">
      <c r="A316" s="353"/>
      <c r="B316" s="42"/>
      <c r="C316" s="166" t="s">
        <v>952</v>
      </c>
      <c r="D316" s="605"/>
      <c r="E316" s="606"/>
      <c r="F316" s="605"/>
      <c r="G316" s="606"/>
      <c r="H316" s="605"/>
      <c r="I316" s="606"/>
      <c r="J316" s="605"/>
      <c r="K316" s="606"/>
      <c r="L316" s="605"/>
      <c r="M316" s="606"/>
      <c r="N316" s="605"/>
      <c r="O316" s="606"/>
      <c r="P316" s="605"/>
      <c r="Q316" s="606"/>
      <c r="R316" s="605"/>
      <c r="S316" s="606"/>
      <c r="T316" s="605"/>
      <c r="U316" s="606"/>
      <c r="V316" s="605"/>
      <c r="W316" s="606"/>
      <c r="X316" s="662"/>
      <c r="Y316" s="806"/>
      <c r="Z316" s="807"/>
      <c r="AA316" s="193">
        <f t="shared" si="47"/>
        <v>0</v>
      </c>
      <c r="AB316" s="389"/>
      <c r="AD316" s="241"/>
      <c r="CE316" s="46"/>
      <c r="CF316" s="46"/>
      <c r="CG316" s="46"/>
      <c r="CH316" s="46"/>
      <c r="CI316" s="46"/>
      <c r="CJ316" s="46"/>
      <c r="CK316" s="46"/>
      <c r="CL316" s="46"/>
      <c r="CM316" s="46"/>
      <c r="CN316" s="46"/>
      <c r="CO316" s="46"/>
      <c r="CP316" s="46"/>
      <c r="CQ316" s="46"/>
    </row>
    <row r="317" spans="1:95" ht="27.95" customHeight="1" x14ac:dyDescent="0.2">
      <c r="A317" s="353"/>
      <c r="B317" s="42"/>
      <c r="C317" s="431" t="s">
        <v>723</v>
      </c>
      <c r="D317" s="705"/>
      <c r="E317" s="706"/>
      <c r="F317" s="706"/>
      <c r="G317" s="706"/>
      <c r="H317" s="706"/>
      <c r="I317" s="706"/>
      <c r="J317" s="706"/>
      <c r="K317" s="706"/>
      <c r="L317" s="706"/>
      <c r="M317" s="706"/>
      <c r="N317" s="706"/>
      <c r="O317" s="706"/>
      <c r="P317" s="706"/>
      <c r="Q317" s="706"/>
      <c r="R317" s="706"/>
      <c r="S317" s="706"/>
      <c r="T317" s="706"/>
      <c r="U317" s="706"/>
      <c r="V317" s="706"/>
      <c r="W317" s="707"/>
      <c r="X317" s="808"/>
      <c r="Y317" s="809"/>
      <c r="Z317" s="810"/>
      <c r="AA317" s="39" t="str">
        <f>IF(AND(ISTEXT(D317),COUNTIF(D316:W316,"a")),1,IF(COUNTIF(D316:W316,"a"),0,""))</f>
        <v/>
      </c>
      <c r="AB317" s="389"/>
      <c r="AD317" s="241"/>
      <c r="CG317" s="46"/>
      <c r="CH317" s="46"/>
      <c r="CI317" s="46"/>
      <c r="CJ317" s="46"/>
      <c r="CK317" s="46"/>
      <c r="CL317" s="46"/>
      <c r="CM317" s="46"/>
    </row>
    <row r="318" spans="1:95" ht="45" customHeight="1" x14ac:dyDescent="0.2">
      <c r="A318" s="353" t="s">
        <v>303</v>
      </c>
      <c r="B318" s="211" t="s">
        <v>953</v>
      </c>
      <c r="C318" s="166" t="s">
        <v>1166</v>
      </c>
      <c r="D318" s="659"/>
      <c r="E318" s="660"/>
      <c r="F318" s="659"/>
      <c r="G318" s="660"/>
      <c r="H318" s="659"/>
      <c r="I318" s="660"/>
      <c r="J318" s="659"/>
      <c r="K318" s="660"/>
      <c r="L318" s="659"/>
      <c r="M318" s="660"/>
      <c r="N318" s="659"/>
      <c r="O318" s="660"/>
      <c r="P318" s="659"/>
      <c r="Q318" s="660"/>
      <c r="R318" s="659"/>
      <c r="S318" s="660"/>
      <c r="T318" s="659"/>
      <c r="U318" s="660"/>
      <c r="V318" s="659"/>
      <c r="W318" s="660"/>
      <c r="X318" s="488"/>
      <c r="Y318" s="514">
        <f t="shared" ref="Y318" si="48">IF(OR(D318="s",F318="s",H318="s",J318="s",L318="s",N318="s",P318="s",R318="s",T318="s",V318="s"), 0, IF(OR(D318="a",F318="a",H318="a",J318="a",L318="a",N318="a",P318="a",R318="a",T318="a",V318="a"),Z318,0))</f>
        <v>0</v>
      </c>
      <c r="Z318" s="496">
        <v>15</v>
      </c>
      <c r="AA318" s="193">
        <f>COUNTIF(D318:W318,"a")+COUNTIF(D318:W318,"s")</f>
        <v>0</v>
      </c>
      <c r="AB318" s="389"/>
      <c r="AD318" s="241"/>
      <c r="CE318" s="46"/>
      <c r="CF318" s="46"/>
      <c r="CG318" s="46"/>
      <c r="CH318" s="46"/>
      <c r="CI318" s="46"/>
      <c r="CJ318" s="46"/>
      <c r="CK318" s="46"/>
      <c r="CL318" s="46"/>
      <c r="CM318" s="46"/>
      <c r="CN318" s="46"/>
      <c r="CO318" s="46"/>
      <c r="CP318" s="46"/>
      <c r="CQ318" s="46"/>
    </row>
    <row r="319" spans="1:95" ht="30" customHeight="1" x14ac:dyDescent="0.2">
      <c r="A319" s="353"/>
      <c r="B319" s="418"/>
      <c r="C319" s="497" t="s">
        <v>943</v>
      </c>
      <c r="D319" s="674" t="s">
        <v>878</v>
      </c>
      <c r="E319" s="675"/>
      <c r="F319" s="675"/>
      <c r="G319" s="675"/>
      <c r="H319" s="675"/>
      <c r="I319" s="675"/>
      <c r="J319" s="675"/>
      <c r="K319" s="675"/>
      <c r="L319" s="675"/>
      <c r="M319" s="675"/>
      <c r="N319" s="675"/>
      <c r="O319" s="675"/>
      <c r="P319" s="675"/>
      <c r="Q319" s="675"/>
      <c r="R319" s="675"/>
      <c r="S319" s="675"/>
      <c r="T319" s="675"/>
      <c r="U319" s="675"/>
      <c r="V319" s="675"/>
      <c r="W319" s="675"/>
      <c r="X319" s="675"/>
      <c r="Y319" s="675"/>
      <c r="Z319" s="676"/>
      <c r="AA319" s="193"/>
      <c r="AD319" s="241"/>
      <c r="CE319" s="46"/>
      <c r="CF319" s="46"/>
      <c r="CG319" s="46"/>
      <c r="CH319" s="46"/>
      <c r="CI319" s="46"/>
      <c r="CJ319" s="46"/>
      <c r="CK319" s="46"/>
      <c r="CL319" s="46"/>
      <c r="CM319" s="46"/>
      <c r="CN319" s="46"/>
      <c r="CO319" s="46"/>
      <c r="CP319" s="46"/>
      <c r="CQ319" s="46"/>
    </row>
    <row r="320" spans="1:95" ht="27.95" customHeight="1" x14ac:dyDescent="0.2">
      <c r="A320" s="353"/>
      <c r="B320" s="100"/>
      <c r="C320" s="166" t="s">
        <v>944</v>
      </c>
      <c r="D320" s="607"/>
      <c r="E320" s="608"/>
      <c r="F320" s="607"/>
      <c r="G320" s="608"/>
      <c r="H320" s="607"/>
      <c r="I320" s="608"/>
      <c r="J320" s="607"/>
      <c r="K320" s="608"/>
      <c r="L320" s="607"/>
      <c r="M320" s="608"/>
      <c r="N320" s="607"/>
      <c r="O320" s="608"/>
      <c r="P320" s="607"/>
      <c r="Q320" s="608"/>
      <c r="R320" s="607"/>
      <c r="S320" s="608"/>
      <c r="T320" s="607"/>
      <c r="U320" s="608"/>
      <c r="V320" s="607"/>
      <c r="W320" s="811"/>
      <c r="X320" s="803"/>
      <c r="Y320" s="804"/>
      <c r="Z320" s="805"/>
      <c r="AA320" s="193">
        <f>IF(COUNTIF($D$318:$W$318,"s"),1,COUNTIF(D320:W320, "a"))</f>
        <v>0</v>
      </c>
      <c r="AB320" s="389"/>
      <c r="AD320" s="241"/>
      <c r="CE320" s="46"/>
      <c r="CF320" s="46"/>
      <c r="CG320" s="46"/>
      <c r="CH320" s="46"/>
      <c r="CI320" s="46"/>
      <c r="CJ320" s="46"/>
      <c r="CK320" s="46"/>
      <c r="CL320" s="46"/>
      <c r="CM320" s="46"/>
      <c r="CN320" s="46"/>
      <c r="CO320" s="46"/>
      <c r="CP320" s="46"/>
      <c r="CQ320" s="46"/>
    </row>
    <row r="321" spans="1:95" ht="27.95" customHeight="1" x14ac:dyDescent="0.2">
      <c r="A321" s="353"/>
      <c r="B321" s="85"/>
      <c r="C321" s="166" t="s">
        <v>945</v>
      </c>
      <c r="D321" s="605"/>
      <c r="E321" s="606"/>
      <c r="F321" s="605"/>
      <c r="G321" s="606"/>
      <c r="H321" s="605"/>
      <c r="I321" s="606"/>
      <c r="J321" s="605"/>
      <c r="K321" s="606"/>
      <c r="L321" s="605"/>
      <c r="M321" s="606"/>
      <c r="N321" s="605"/>
      <c r="O321" s="606"/>
      <c r="P321" s="605"/>
      <c r="Q321" s="606"/>
      <c r="R321" s="605"/>
      <c r="S321" s="606"/>
      <c r="T321" s="605"/>
      <c r="U321" s="606"/>
      <c r="V321" s="605"/>
      <c r="W321" s="815"/>
      <c r="X321" s="662"/>
      <c r="Y321" s="806"/>
      <c r="Z321" s="807"/>
      <c r="AA321" s="193">
        <f t="shared" ref="AA321:AA328" si="49">IF(COUNTIF($D$318:$W$318,"s"),1,COUNTIF(D321:W321, "a"))</f>
        <v>0</v>
      </c>
      <c r="AB321" s="389"/>
      <c r="AD321" s="241"/>
      <c r="CE321" s="46"/>
      <c r="CF321" s="46"/>
      <c r="CG321" s="46"/>
      <c r="CH321" s="46"/>
      <c r="CI321" s="46"/>
      <c r="CJ321" s="46"/>
      <c r="CK321" s="46"/>
      <c r="CL321" s="46"/>
      <c r="CM321" s="46"/>
      <c r="CN321" s="46"/>
      <c r="CO321" s="46"/>
      <c r="CP321" s="46"/>
      <c r="CQ321" s="46"/>
    </row>
    <row r="322" spans="1:95" ht="27.95" customHeight="1" x14ac:dyDescent="0.2">
      <c r="A322" s="334"/>
      <c r="B322" s="42"/>
      <c r="C322" s="172" t="s">
        <v>946</v>
      </c>
      <c r="D322" s="605"/>
      <c r="E322" s="606"/>
      <c r="F322" s="605"/>
      <c r="G322" s="606"/>
      <c r="H322" s="605"/>
      <c r="I322" s="606"/>
      <c r="J322" s="605"/>
      <c r="K322" s="606"/>
      <c r="L322" s="605"/>
      <c r="M322" s="606"/>
      <c r="N322" s="605"/>
      <c r="O322" s="606"/>
      <c r="P322" s="605"/>
      <c r="Q322" s="606"/>
      <c r="R322" s="605"/>
      <c r="S322" s="606"/>
      <c r="T322" s="605"/>
      <c r="U322" s="606"/>
      <c r="V322" s="605"/>
      <c r="W322" s="815"/>
      <c r="X322" s="662"/>
      <c r="Y322" s="806"/>
      <c r="Z322" s="807"/>
      <c r="AA322" s="193">
        <f t="shared" si="49"/>
        <v>0</v>
      </c>
      <c r="AB322" s="389"/>
      <c r="AD322" s="241"/>
      <c r="CE322" s="46"/>
      <c r="CF322" s="46"/>
      <c r="CG322" s="46"/>
      <c r="CH322" s="46"/>
      <c r="CI322" s="46"/>
      <c r="CJ322" s="46"/>
      <c r="CK322" s="46"/>
      <c r="CL322" s="46"/>
      <c r="CM322" s="46"/>
      <c r="CN322" s="46"/>
      <c r="CO322" s="46"/>
      <c r="CP322" s="46"/>
      <c r="CQ322" s="46"/>
    </row>
    <row r="323" spans="1:95" ht="27.95" customHeight="1" x14ac:dyDescent="0.2">
      <c r="A323" s="353"/>
      <c r="B323" s="100"/>
      <c r="C323" s="172" t="s">
        <v>947</v>
      </c>
      <c r="D323" s="605"/>
      <c r="E323" s="606"/>
      <c r="F323" s="605"/>
      <c r="G323" s="606"/>
      <c r="H323" s="605"/>
      <c r="I323" s="606"/>
      <c r="J323" s="605"/>
      <c r="K323" s="606"/>
      <c r="L323" s="605"/>
      <c r="M323" s="606"/>
      <c r="N323" s="605"/>
      <c r="O323" s="606"/>
      <c r="P323" s="605"/>
      <c r="Q323" s="606"/>
      <c r="R323" s="605"/>
      <c r="S323" s="606"/>
      <c r="T323" s="605"/>
      <c r="U323" s="606"/>
      <c r="V323" s="605"/>
      <c r="W323" s="815"/>
      <c r="X323" s="662"/>
      <c r="Y323" s="806"/>
      <c r="Z323" s="807"/>
      <c r="AA323" s="193">
        <f t="shared" si="49"/>
        <v>0</v>
      </c>
      <c r="AB323" s="389"/>
      <c r="AD323" s="241"/>
      <c r="CE323" s="46"/>
      <c r="CF323" s="46"/>
      <c r="CG323" s="46"/>
      <c r="CH323" s="46"/>
      <c r="CI323" s="46"/>
      <c r="CJ323" s="46"/>
      <c r="CK323" s="46"/>
      <c r="CL323" s="46"/>
      <c r="CM323" s="46"/>
      <c r="CN323" s="46"/>
      <c r="CO323" s="46"/>
      <c r="CP323" s="46"/>
      <c r="CQ323" s="46"/>
    </row>
    <row r="324" spans="1:95" ht="27.95" customHeight="1" x14ac:dyDescent="0.2">
      <c r="A324" s="353"/>
      <c r="B324" s="85"/>
      <c r="C324" s="166" t="s">
        <v>948</v>
      </c>
      <c r="D324" s="605"/>
      <c r="E324" s="606"/>
      <c r="F324" s="605"/>
      <c r="G324" s="606"/>
      <c r="H324" s="605"/>
      <c r="I324" s="606"/>
      <c r="J324" s="605"/>
      <c r="K324" s="606"/>
      <c r="L324" s="605"/>
      <c r="M324" s="606"/>
      <c r="N324" s="605"/>
      <c r="O324" s="606"/>
      <c r="P324" s="605"/>
      <c r="Q324" s="606"/>
      <c r="R324" s="605"/>
      <c r="S324" s="606"/>
      <c r="T324" s="605"/>
      <c r="U324" s="606"/>
      <c r="V324" s="605"/>
      <c r="W324" s="815"/>
      <c r="X324" s="662"/>
      <c r="Y324" s="806"/>
      <c r="Z324" s="807"/>
      <c r="AA324" s="193">
        <f t="shared" si="49"/>
        <v>0</v>
      </c>
      <c r="AB324" s="389"/>
      <c r="AD324" s="241"/>
      <c r="CE324" s="46"/>
      <c r="CF324" s="46"/>
      <c r="CG324" s="46"/>
      <c r="CH324" s="46"/>
      <c r="CI324" s="46"/>
      <c r="CJ324" s="46"/>
      <c r="CK324" s="46"/>
      <c r="CL324" s="46"/>
      <c r="CM324" s="46"/>
      <c r="CN324" s="46"/>
      <c r="CO324" s="46"/>
      <c r="CP324" s="46"/>
      <c r="CQ324" s="46"/>
    </row>
    <row r="325" spans="1:95" ht="27.95" customHeight="1" x14ac:dyDescent="0.2">
      <c r="A325" s="334"/>
      <c r="B325" s="42"/>
      <c r="C325" s="166" t="s">
        <v>949</v>
      </c>
      <c r="D325" s="605"/>
      <c r="E325" s="606"/>
      <c r="F325" s="605"/>
      <c r="G325" s="606"/>
      <c r="H325" s="605"/>
      <c r="I325" s="606"/>
      <c r="J325" s="605"/>
      <c r="K325" s="606"/>
      <c r="L325" s="605"/>
      <c r="M325" s="606"/>
      <c r="N325" s="605"/>
      <c r="O325" s="606"/>
      <c r="P325" s="605"/>
      <c r="Q325" s="606"/>
      <c r="R325" s="605"/>
      <c r="S325" s="606"/>
      <c r="T325" s="605"/>
      <c r="U325" s="606"/>
      <c r="V325" s="605"/>
      <c r="W325" s="815"/>
      <c r="X325" s="662"/>
      <c r="Y325" s="806"/>
      <c r="Z325" s="807"/>
      <c r="AA325" s="193">
        <f t="shared" si="49"/>
        <v>0</v>
      </c>
      <c r="AB325" s="389"/>
      <c r="AD325" s="241"/>
      <c r="CE325" s="46"/>
      <c r="CF325" s="46"/>
      <c r="CG325" s="46"/>
      <c r="CH325" s="46"/>
      <c r="CI325" s="46"/>
      <c r="CJ325" s="46"/>
      <c r="CK325" s="46"/>
      <c r="CL325" s="46"/>
      <c r="CM325" s="46"/>
      <c r="CN325" s="46"/>
      <c r="CO325" s="46"/>
      <c r="CP325" s="46"/>
      <c r="CQ325" s="46"/>
    </row>
    <row r="326" spans="1:95" ht="27.95" customHeight="1" x14ac:dyDescent="0.2">
      <c r="A326" s="353"/>
      <c r="B326" s="100"/>
      <c r="C326" s="166" t="s">
        <v>950</v>
      </c>
      <c r="D326" s="607"/>
      <c r="E326" s="608"/>
      <c r="F326" s="607"/>
      <c r="G326" s="608"/>
      <c r="H326" s="607"/>
      <c r="I326" s="608"/>
      <c r="J326" s="607"/>
      <c r="K326" s="608"/>
      <c r="L326" s="607"/>
      <c r="M326" s="608"/>
      <c r="N326" s="607"/>
      <c r="O326" s="608"/>
      <c r="P326" s="607"/>
      <c r="Q326" s="608"/>
      <c r="R326" s="607"/>
      <c r="S326" s="608"/>
      <c r="T326" s="607"/>
      <c r="U326" s="608"/>
      <c r="V326" s="607"/>
      <c r="W326" s="811"/>
      <c r="X326" s="662"/>
      <c r="Y326" s="806"/>
      <c r="Z326" s="807"/>
      <c r="AA326" s="193">
        <f t="shared" si="49"/>
        <v>0</v>
      </c>
      <c r="AB326" s="389"/>
      <c r="AD326" s="241"/>
      <c r="CE326" s="46"/>
      <c r="CF326" s="46"/>
      <c r="CG326" s="46"/>
      <c r="CH326" s="46"/>
      <c r="CI326" s="46"/>
      <c r="CJ326" s="46"/>
      <c r="CK326" s="46"/>
      <c r="CL326" s="46"/>
      <c r="CM326" s="46"/>
      <c r="CN326" s="46"/>
      <c r="CO326" s="46"/>
      <c r="CP326" s="46"/>
      <c r="CQ326" s="46"/>
    </row>
    <row r="327" spans="1:95" ht="27.95" customHeight="1" x14ac:dyDescent="0.2">
      <c r="A327" s="353"/>
      <c r="B327" s="85"/>
      <c r="C327" s="166" t="s">
        <v>951</v>
      </c>
      <c r="D327" s="605"/>
      <c r="E327" s="606"/>
      <c r="F327" s="605"/>
      <c r="G327" s="606"/>
      <c r="H327" s="605"/>
      <c r="I327" s="606"/>
      <c r="J327" s="605"/>
      <c r="K327" s="606"/>
      <c r="L327" s="605"/>
      <c r="M327" s="606"/>
      <c r="N327" s="605"/>
      <c r="O327" s="606"/>
      <c r="P327" s="605"/>
      <c r="Q327" s="606"/>
      <c r="R327" s="605"/>
      <c r="S327" s="606"/>
      <c r="T327" s="605"/>
      <c r="U327" s="606"/>
      <c r="V327" s="605"/>
      <c r="W327" s="815"/>
      <c r="X327" s="662"/>
      <c r="Y327" s="806"/>
      <c r="Z327" s="807"/>
      <c r="AA327" s="193">
        <f t="shared" si="49"/>
        <v>0</v>
      </c>
      <c r="AB327" s="389"/>
      <c r="AD327" s="241"/>
      <c r="CE327" s="46"/>
      <c r="CF327" s="46"/>
      <c r="CG327" s="46"/>
      <c r="CH327" s="46"/>
      <c r="CI327" s="46"/>
      <c r="CJ327" s="46"/>
      <c r="CK327" s="46"/>
      <c r="CL327" s="46"/>
      <c r="CM327" s="46"/>
      <c r="CN327" s="46"/>
      <c r="CO327" s="46"/>
      <c r="CP327" s="46"/>
      <c r="CQ327" s="46"/>
    </row>
    <row r="328" spans="1:95" ht="27.95" customHeight="1" x14ac:dyDescent="0.2">
      <c r="A328" s="353"/>
      <c r="B328" s="42"/>
      <c r="C328" s="171" t="s">
        <v>952</v>
      </c>
      <c r="D328" s="653"/>
      <c r="E328" s="654"/>
      <c r="F328" s="653"/>
      <c r="G328" s="654"/>
      <c r="H328" s="653"/>
      <c r="I328" s="654"/>
      <c r="J328" s="653"/>
      <c r="K328" s="654"/>
      <c r="L328" s="653"/>
      <c r="M328" s="654"/>
      <c r="N328" s="653"/>
      <c r="O328" s="654"/>
      <c r="P328" s="653"/>
      <c r="Q328" s="654"/>
      <c r="R328" s="653"/>
      <c r="S328" s="654"/>
      <c r="T328" s="653"/>
      <c r="U328" s="654"/>
      <c r="V328" s="653"/>
      <c r="W328" s="816"/>
      <c r="X328" s="662"/>
      <c r="Y328" s="806"/>
      <c r="Z328" s="807"/>
      <c r="AA328" s="193">
        <f t="shared" si="49"/>
        <v>0</v>
      </c>
      <c r="AB328" s="389"/>
      <c r="AD328" s="241"/>
      <c r="CE328" s="46"/>
      <c r="CF328" s="46"/>
      <c r="CG328" s="46"/>
      <c r="CH328" s="46"/>
      <c r="CI328" s="46"/>
      <c r="CJ328" s="46"/>
      <c r="CK328" s="46"/>
      <c r="CL328" s="46"/>
      <c r="CM328" s="46"/>
      <c r="CN328" s="46"/>
      <c r="CO328" s="46"/>
      <c r="CP328" s="46"/>
      <c r="CQ328" s="46"/>
    </row>
    <row r="329" spans="1:95" ht="27.95" customHeight="1" thickBot="1" x14ac:dyDescent="0.25">
      <c r="A329" s="339"/>
      <c r="B329" s="90"/>
      <c r="C329" s="519" t="s">
        <v>723</v>
      </c>
      <c r="D329" s="817"/>
      <c r="E329" s="818"/>
      <c r="F329" s="818"/>
      <c r="G329" s="818"/>
      <c r="H329" s="818"/>
      <c r="I329" s="818"/>
      <c r="J329" s="818"/>
      <c r="K329" s="818"/>
      <c r="L329" s="818"/>
      <c r="M329" s="818"/>
      <c r="N329" s="818"/>
      <c r="O329" s="818"/>
      <c r="P329" s="818"/>
      <c r="Q329" s="818"/>
      <c r="R329" s="818"/>
      <c r="S329" s="818"/>
      <c r="T329" s="818"/>
      <c r="U329" s="818"/>
      <c r="V329" s="818"/>
      <c r="W329" s="818"/>
      <c r="X329" s="812"/>
      <c r="Y329" s="813"/>
      <c r="Z329" s="814"/>
      <c r="AA329" s="39" t="str">
        <f>IF(AND(ISTEXT(D329),COUNTIF(D328:W328,"a")),1,IF(COUNTIF(D328:W328,"a"),0,""))</f>
        <v/>
      </c>
      <c r="AB329" s="389"/>
      <c r="AD329" s="241"/>
      <c r="CG329" s="46"/>
      <c r="CH329" s="46"/>
      <c r="CI329" s="46"/>
      <c r="CJ329" s="46"/>
      <c r="CK329" s="46"/>
      <c r="CL329" s="46"/>
      <c r="CM329" s="46"/>
    </row>
    <row r="330" spans="1:95" ht="30" customHeight="1" x14ac:dyDescent="0.2">
      <c r="A330" s="333"/>
      <c r="B330" s="93"/>
      <c r="C330" s="518" t="s">
        <v>954</v>
      </c>
      <c r="D330" s="704"/>
      <c r="E330" s="704"/>
      <c r="F330" s="704"/>
      <c r="G330" s="704"/>
      <c r="H330" s="704"/>
      <c r="I330" s="704"/>
      <c r="J330" s="704"/>
      <c r="K330" s="704"/>
      <c r="L330" s="704"/>
      <c r="M330" s="704"/>
      <c r="N330" s="704"/>
      <c r="O330" s="704"/>
      <c r="P330" s="704"/>
      <c r="Q330" s="704"/>
      <c r="R330" s="704"/>
      <c r="S330" s="704"/>
      <c r="T330" s="704"/>
      <c r="U330" s="704"/>
      <c r="V330" s="704"/>
      <c r="W330" s="704"/>
      <c r="X330" s="704"/>
      <c r="Y330" s="704"/>
      <c r="Z330" s="802"/>
      <c r="AA330" s="193"/>
      <c r="AD330" s="241"/>
      <c r="CE330" s="46"/>
      <c r="CF330" s="46"/>
      <c r="CG330" s="46"/>
      <c r="CH330" s="46"/>
      <c r="CI330" s="46"/>
      <c r="CJ330" s="46"/>
      <c r="CK330" s="46"/>
      <c r="CL330" s="46"/>
      <c r="CM330" s="46"/>
      <c r="CN330" s="46"/>
      <c r="CO330" s="46"/>
      <c r="CP330" s="46"/>
      <c r="CQ330" s="46"/>
    </row>
    <row r="331" spans="1:95" ht="45" customHeight="1" x14ac:dyDescent="0.2">
      <c r="A331" s="353" t="s">
        <v>303</v>
      </c>
      <c r="B331" s="211" t="s">
        <v>955</v>
      </c>
      <c r="C331" s="166" t="s">
        <v>1167</v>
      </c>
      <c r="D331" s="659"/>
      <c r="E331" s="660"/>
      <c r="F331" s="659"/>
      <c r="G331" s="660"/>
      <c r="H331" s="659"/>
      <c r="I331" s="660"/>
      <c r="J331" s="659"/>
      <c r="K331" s="660"/>
      <c r="L331" s="659"/>
      <c r="M331" s="660"/>
      <c r="N331" s="659"/>
      <c r="O331" s="660"/>
      <c r="P331" s="659"/>
      <c r="Q331" s="660"/>
      <c r="R331" s="659"/>
      <c r="S331" s="660"/>
      <c r="T331" s="659"/>
      <c r="U331" s="660"/>
      <c r="V331" s="659"/>
      <c r="W331" s="660"/>
      <c r="X331" s="488"/>
      <c r="Y331" s="514">
        <f t="shared" ref="Y331:Y340" si="50">IF(OR(D331="s",F331="s",H331="s",J331="s",L331="s",N331="s",P331="s",R331="s",T331="s",V331="s"), 0, IF(OR(D331="a",F331="a",H331="a",J331="a",L331="a",N331="a",P331="a",R331="a",T331="a",V331="a"),Z331,0))</f>
        <v>0</v>
      </c>
      <c r="Z331" s="496">
        <v>25</v>
      </c>
      <c r="AA331" s="193">
        <f>COUNTIF(D331:W331,"a")+COUNTIF(D331:W331,"s")</f>
        <v>0</v>
      </c>
      <c r="AB331" s="389"/>
      <c r="AD331" s="241"/>
      <c r="CE331" s="46"/>
      <c r="CF331" s="46"/>
      <c r="CG331" s="46"/>
      <c r="CH331" s="46"/>
      <c r="CI331" s="46"/>
      <c r="CJ331" s="46"/>
      <c r="CK331" s="46"/>
      <c r="CL331" s="46"/>
      <c r="CM331" s="46"/>
      <c r="CN331" s="46"/>
      <c r="CO331" s="46"/>
      <c r="CP331" s="46"/>
      <c r="CQ331" s="46"/>
    </row>
    <row r="332" spans="1:95" ht="30" customHeight="1" x14ac:dyDescent="0.2">
      <c r="A332" s="353"/>
      <c r="B332" s="418"/>
      <c r="C332" s="497" t="s">
        <v>956</v>
      </c>
      <c r="D332" s="674" t="s">
        <v>878</v>
      </c>
      <c r="E332" s="675"/>
      <c r="F332" s="675"/>
      <c r="G332" s="675"/>
      <c r="H332" s="675"/>
      <c r="I332" s="675"/>
      <c r="J332" s="675"/>
      <c r="K332" s="675"/>
      <c r="L332" s="675"/>
      <c r="M332" s="675"/>
      <c r="N332" s="675"/>
      <c r="O332" s="675"/>
      <c r="P332" s="675"/>
      <c r="Q332" s="675"/>
      <c r="R332" s="675"/>
      <c r="S332" s="675"/>
      <c r="T332" s="675"/>
      <c r="U332" s="675"/>
      <c r="V332" s="675"/>
      <c r="W332" s="675"/>
      <c r="X332" s="675"/>
      <c r="Y332" s="675"/>
      <c r="Z332" s="676"/>
      <c r="AA332" s="193"/>
      <c r="AD332" s="241"/>
      <c r="CE332" s="46"/>
      <c r="CF332" s="46"/>
      <c r="CG332" s="46"/>
      <c r="CH332" s="46"/>
      <c r="CI332" s="46"/>
      <c r="CJ332" s="46"/>
      <c r="CK332" s="46"/>
      <c r="CL332" s="46"/>
      <c r="CM332" s="46"/>
      <c r="CN332" s="46"/>
      <c r="CO332" s="46"/>
      <c r="CP332" s="46"/>
      <c r="CQ332" s="46"/>
    </row>
    <row r="333" spans="1:95" ht="27.95" customHeight="1" x14ac:dyDescent="0.2">
      <c r="A333" s="353"/>
      <c r="B333" s="100"/>
      <c r="C333" s="166" t="s">
        <v>957</v>
      </c>
      <c r="D333" s="607"/>
      <c r="E333" s="608"/>
      <c r="F333" s="607"/>
      <c r="G333" s="608"/>
      <c r="H333" s="607"/>
      <c r="I333" s="608"/>
      <c r="J333" s="607"/>
      <c r="K333" s="608"/>
      <c r="L333" s="607"/>
      <c r="M333" s="608"/>
      <c r="N333" s="607"/>
      <c r="O333" s="608"/>
      <c r="P333" s="607"/>
      <c r="Q333" s="608"/>
      <c r="R333" s="607"/>
      <c r="S333" s="608"/>
      <c r="T333" s="607"/>
      <c r="U333" s="608"/>
      <c r="V333" s="607"/>
      <c r="W333" s="811"/>
      <c r="X333" s="803"/>
      <c r="Y333" s="804"/>
      <c r="Z333" s="805"/>
      <c r="AA333" s="193">
        <f>IF(COUNTIF($D$331:$W$331,"s"),1,COUNTIF(D333:W333, "a"))</f>
        <v>0</v>
      </c>
      <c r="AB333" s="389"/>
      <c r="AD333" s="241"/>
      <c r="CE333" s="46"/>
      <c r="CF333" s="46"/>
      <c r="CG333" s="46"/>
      <c r="CH333" s="46"/>
      <c r="CI333" s="46"/>
      <c r="CJ333" s="46"/>
      <c r="CK333" s="46"/>
      <c r="CL333" s="46"/>
      <c r="CM333" s="46"/>
      <c r="CN333" s="46"/>
      <c r="CO333" s="46"/>
      <c r="CP333" s="46"/>
      <c r="CQ333" s="46"/>
    </row>
    <row r="334" spans="1:95" ht="27.95" customHeight="1" x14ac:dyDescent="0.2">
      <c r="A334" s="353"/>
      <c r="B334" s="85"/>
      <c r="C334" s="166" t="s">
        <v>958</v>
      </c>
      <c r="D334" s="605"/>
      <c r="E334" s="606"/>
      <c r="F334" s="605"/>
      <c r="G334" s="606"/>
      <c r="H334" s="605"/>
      <c r="I334" s="606"/>
      <c r="J334" s="605"/>
      <c r="K334" s="606"/>
      <c r="L334" s="605"/>
      <c r="M334" s="606"/>
      <c r="N334" s="605"/>
      <c r="O334" s="606"/>
      <c r="P334" s="605"/>
      <c r="Q334" s="606"/>
      <c r="R334" s="605"/>
      <c r="S334" s="606"/>
      <c r="T334" s="605"/>
      <c r="U334" s="606"/>
      <c r="V334" s="605"/>
      <c r="W334" s="815"/>
      <c r="X334" s="662"/>
      <c r="Y334" s="806"/>
      <c r="Z334" s="807"/>
      <c r="AA334" s="193">
        <f t="shared" ref="AA334:AA338" si="51">IF(COUNTIF($D$331:$W$331,"s"),1,COUNTIF(D334:W334, "a"))</f>
        <v>0</v>
      </c>
      <c r="AB334" s="389"/>
      <c r="AD334" s="241"/>
      <c r="CE334" s="46"/>
      <c r="CF334" s="46"/>
      <c r="CG334" s="46"/>
      <c r="CH334" s="46"/>
      <c r="CI334" s="46"/>
      <c r="CJ334" s="46"/>
      <c r="CK334" s="46"/>
      <c r="CL334" s="46"/>
      <c r="CM334" s="46"/>
      <c r="CN334" s="46"/>
      <c r="CO334" s="46"/>
      <c r="CP334" s="46"/>
      <c r="CQ334" s="46"/>
    </row>
    <row r="335" spans="1:95" ht="27.95" customHeight="1" x14ac:dyDescent="0.2">
      <c r="A335" s="334"/>
      <c r="B335" s="42"/>
      <c r="C335" s="172" t="s">
        <v>959</v>
      </c>
      <c r="D335" s="605"/>
      <c r="E335" s="606"/>
      <c r="F335" s="605"/>
      <c r="G335" s="606"/>
      <c r="H335" s="605"/>
      <c r="I335" s="606"/>
      <c r="J335" s="605"/>
      <c r="K335" s="606"/>
      <c r="L335" s="605"/>
      <c r="M335" s="606"/>
      <c r="N335" s="605"/>
      <c r="O335" s="606"/>
      <c r="P335" s="605"/>
      <c r="Q335" s="606"/>
      <c r="R335" s="605"/>
      <c r="S335" s="606"/>
      <c r="T335" s="605"/>
      <c r="U335" s="606"/>
      <c r="V335" s="605"/>
      <c r="W335" s="815"/>
      <c r="X335" s="662"/>
      <c r="Y335" s="806"/>
      <c r="Z335" s="807"/>
      <c r="AA335" s="193">
        <f t="shared" si="51"/>
        <v>0</v>
      </c>
      <c r="AB335" s="389"/>
      <c r="AD335" s="241"/>
      <c r="CE335" s="46"/>
      <c r="CF335" s="46"/>
      <c r="CG335" s="46"/>
      <c r="CH335" s="46"/>
      <c r="CI335" s="46"/>
      <c r="CJ335" s="46"/>
      <c r="CK335" s="46"/>
      <c r="CL335" s="46"/>
      <c r="CM335" s="46"/>
      <c r="CN335" s="46"/>
      <c r="CO335" s="46"/>
      <c r="CP335" s="46"/>
      <c r="CQ335" s="46"/>
    </row>
    <row r="336" spans="1:95" ht="27.95" customHeight="1" x14ac:dyDescent="0.2">
      <c r="A336" s="353"/>
      <c r="B336" s="100"/>
      <c r="C336" s="172" t="s">
        <v>960</v>
      </c>
      <c r="D336" s="605"/>
      <c r="E336" s="606"/>
      <c r="F336" s="605"/>
      <c r="G336" s="606"/>
      <c r="H336" s="605"/>
      <c r="I336" s="606"/>
      <c r="J336" s="605"/>
      <c r="K336" s="606"/>
      <c r="L336" s="605"/>
      <c r="M336" s="606"/>
      <c r="N336" s="605"/>
      <c r="O336" s="606"/>
      <c r="P336" s="605"/>
      <c r="Q336" s="606"/>
      <c r="R336" s="605"/>
      <c r="S336" s="606"/>
      <c r="T336" s="605"/>
      <c r="U336" s="606"/>
      <c r="V336" s="605"/>
      <c r="W336" s="815"/>
      <c r="X336" s="662"/>
      <c r="Y336" s="806"/>
      <c r="Z336" s="807"/>
      <c r="AA336" s="193">
        <f t="shared" si="51"/>
        <v>0</v>
      </c>
      <c r="AB336" s="389"/>
      <c r="AD336" s="241"/>
      <c r="CE336" s="46"/>
      <c r="CF336" s="46"/>
      <c r="CG336" s="46"/>
      <c r="CH336" s="46"/>
      <c r="CI336" s="46"/>
      <c r="CJ336" s="46"/>
      <c r="CK336" s="46"/>
      <c r="CL336" s="46"/>
      <c r="CM336" s="46"/>
      <c r="CN336" s="46"/>
      <c r="CO336" s="46"/>
      <c r="CP336" s="46"/>
      <c r="CQ336" s="46"/>
    </row>
    <row r="337" spans="1:95" ht="27.95" customHeight="1" x14ac:dyDescent="0.2">
      <c r="A337" s="353"/>
      <c r="B337" s="85"/>
      <c r="C337" s="166" t="s">
        <v>961</v>
      </c>
      <c r="D337" s="605"/>
      <c r="E337" s="606"/>
      <c r="F337" s="605"/>
      <c r="G337" s="606"/>
      <c r="H337" s="605"/>
      <c r="I337" s="606"/>
      <c r="J337" s="605"/>
      <c r="K337" s="606"/>
      <c r="L337" s="605"/>
      <c r="M337" s="606"/>
      <c r="N337" s="605"/>
      <c r="O337" s="606"/>
      <c r="P337" s="605"/>
      <c r="Q337" s="606"/>
      <c r="R337" s="605"/>
      <c r="S337" s="606"/>
      <c r="T337" s="605"/>
      <c r="U337" s="606"/>
      <c r="V337" s="605"/>
      <c r="W337" s="815"/>
      <c r="X337" s="662"/>
      <c r="Y337" s="806"/>
      <c r="Z337" s="807"/>
      <c r="AA337" s="193">
        <f t="shared" si="51"/>
        <v>0</v>
      </c>
      <c r="AB337" s="389"/>
      <c r="AD337" s="241"/>
      <c r="CE337" s="46"/>
      <c r="CF337" s="46"/>
      <c r="CG337" s="46"/>
      <c r="CH337" s="46"/>
      <c r="CI337" s="46"/>
      <c r="CJ337" s="46"/>
      <c r="CK337" s="46"/>
      <c r="CL337" s="46"/>
      <c r="CM337" s="46"/>
      <c r="CN337" s="46"/>
      <c r="CO337" s="46"/>
      <c r="CP337" s="46"/>
      <c r="CQ337" s="46"/>
    </row>
    <row r="338" spans="1:95" ht="27.95" customHeight="1" x14ac:dyDescent="0.2">
      <c r="A338" s="334"/>
      <c r="B338" s="81"/>
      <c r="C338" s="172" t="s">
        <v>952</v>
      </c>
      <c r="D338" s="605"/>
      <c r="E338" s="606"/>
      <c r="F338" s="605"/>
      <c r="G338" s="606"/>
      <c r="H338" s="605"/>
      <c r="I338" s="606"/>
      <c r="J338" s="605"/>
      <c r="K338" s="606"/>
      <c r="L338" s="605"/>
      <c r="M338" s="606"/>
      <c r="N338" s="605"/>
      <c r="O338" s="606"/>
      <c r="P338" s="605"/>
      <c r="Q338" s="606"/>
      <c r="R338" s="605"/>
      <c r="S338" s="606"/>
      <c r="T338" s="605"/>
      <c r="U338" s="606"/>
      <c r="V338" s="605"/>
      <c r="W338" s="815"/>
      <c r="X338" s="662"/>
      <c r="Y338" s="806"/>
      <c r="Z338" s="807"/>
      <c r="AA338" s="193">
        <f t="shared" si="51"/>
        <v>0</v>
      </c>
      <c r="AB338" s="389"/>
      <c r="AD338" s="241"/>
      <c r="CE338" s="46"/>
      <c r="CF338" s="46"/>
      <c r="CG338" s="46"/>
      <c r="CH338" s="46"/>
      <c r="CI338" s="46"/>
      <c r="CJ338" s="46"/>
      <c r="CK338" s="46"/>
      <c r="CL338" s="46"/>
      <c r="CM338" s="46"/>
      <c r="CN338" s="46"/>
      <c r="CO338" s="46"/>
      <c r="CP338" s="46"/>
      <c r="CQ338" s="46"/>
    </row>
    <row r="339" spans="1:95" ht="27.95" customHeight="1" x14ac:dyDescent="0.2">
      <c r="A339" s="353"/>
      <c r="B339" s="42"/>
      <c r="C339" s="431" t="s">
        <v>723</v>
      </c>
      <c r="D339" s="705"/>
      <c r="E339" s="706"/>
      <c r="F339" s="706"/>
      <c r="G339" s="706"/>
      <c r="H339" s="706"/>
      <c r="I339" s="706"/>
      <c r="J339" s="706"/>
      <c r="K339" s="706"/>
      <c r="L339" s="706"/>
      <c r="M339" s="706"/>
      <c r="N339" s="706"/>
      <c r="O339" s="706"/>
      <c r="P339" s="706"/>
      <c r="Q339" s="706"/>
      <c r="R339" s="706"/>
      <c r="S339" s="706"/>
      <c r="T339" s="706"/>
      <c r="U339" s="706"/>
      <c r="V339" s="706"/>
      <c r="W339" s="706"/>
      <c r="X339" s="808"/>
      <c r="Y339" s="809"/>
      <c r="Z339" s="810"/>
      <c r="AA339" s="39" t="str">
        <f>IF(AND(ISTEXT(D339),COUNTIF(D338:W338,"a")),1,IF(COUNTIF(D338:W338,"a"),0,""))</f>
        <v/>
      </c>
      <c r="AB339" s="389"/>
      <c r="AD339" s="241"/>
      <c r="CG339" s="46"/>
      <c r="CH339" s="46"/>
      <c r="CI339" s="46"/>
      <c r="CJ339" s="46"/>
      <c r="CK339" s="46"/>
      <c r="CL339" s="46"/>
      <c r="CM339" s="46"/>
    </row>
    <row r="340" spans="1:95" ht="45" customHeight="1" x14ac:dyDescent="0.2">
      <c r="A340" s="353" t="s">
        <v>303</v>
      </c>
      <c r="B340" s="211" t="s">
        <v>962</v>
      </c>
      <c r="C340" s="166" t="s">
        <v>1168</v>
      </c>
      <c r="D340" s="659"/>
      <c r="E340" s="660"/>
      <c r="F340" s="659"/>
      <c r="G340" s="660"/>
      <c r="H340" s="659"/>
      <c r="I340" s="660"/>
      <c r="J340" s="659"/>
      <c r="K340" s="660"/>
      <c r="L340" s="659"/>
      <c r="M340" s="660"/>
      <c r="N340" s="659"/>
      <c r="O340" s="660"/>
      <c r="P340" s="659"/>
      <c r="Q340" s="660"/>
      <c r="R340" s="659"/>
      <c r="S340" s="660"/>
      <c r="T340" s="659"/>
      <c r="U340" s="660"/>
      <c r="V340" s="659"/>
      <c r="W340" s="660"/>
      <c r="X340" s="488"/>
      <c r="Y340" s="514">
        <f t="shared" si="50"/>
        <v>0</v>
      </c>
      <c r="Z340" s="496">
        <v>25</v>
      </c>
      <c r="AA340" s="193">
        <f>COUNTIF(D340:W340,"a")+COUNTIF(D340:W340,"s")</f>
        <v>0</v>
      </c>
      <c r="AB340" s="389"/>
      <c r="AD340" s="241"/>
      <c r="CE340" s="46"/>
      <c r="CF340" s="46"/>
      <c r="CG340" s="46"/>
      <c r="CH340" s="46"/>
      <c r="CI340" s="46"/>
      <c r="CJ340" s="46"/>
      <c r="CK340" s="46"/>
      <c r="CL340" s="46"/>
      <c r="CM340" s="46"/>
      <c r="CN340" s="46"/>
      <c r="CO340" s="46"/>
      <c r="CP340" s="46"/>
      <c r="CQ340" s="46"/>
    </row>
    <row r="341" spans="1:95" ht="30" customHeight="1" x14ac:dyDescent="0.2">
      <c r="A341" s="353"/>
      <c r="B341" s="418"/>
      <c r="C341" s="497" t="s">
        <v>956</v>
      </c>
      <c r="D341" s="674" t="s">
        <v>878</v>
      </c>
      <c r="E341" s="675"/>
      <c r="F341" s="675"/>
      <c r="G341" s="675"/>
      <c r="H341" s="675"/>
      <c r="I341" s="675"/>
      <c r="J341" s="675"/>
      <c r="K341" s="675"/>
      <c r="L341" s="675"/>
      <c r="M341" s="675"/>
      <c r="N341" s="675"/>
      <c r="O341" s="675"/>
      <c r="P341" s="675"/>
      <c r="Q341" s="675"/>
      <c r="R341" s="675"/>
      <c r="S341" s="675"/>
      <c r="T341" s="675"/>
      <c r="U341" s="675"/>
      <c r="V341" s="675"/>
      <c r="W341" s="675"/>
      <c r="X341" s="675"/>
      <c r="Y341" s="675"/>
      <c r="Z341" s="676"/>
      <c r="AA341" s="193"/>
      <c r="AD341" s="241"/>
      <c r="CE341" s="46"/>
      <c r="CF341" s="46"/>
      <c r="CG341" s="46"/>
      <c r="CH341" s="46"/>
      <c r="CI341" s="46"/>
      <c r="CJ341" s="46"/>
      <c r="CK341" s="46"/>
      <c r="CL341" s="46"/>
      <c r="CM341" s="46"/>
      <c r="CN341" s="46"/>
      <c r="CO341" s="46"/>
      <c r="CP341" s="46"/>
      <c r="CQ341" s="46"/>
    </row>
    <row r="342" spans="1:95" ht="27.95" customHeight="1" x14ac:dyDescent="0.2">
      <c r="A342" s="353"/>
      <c r="B342" s="100"/>
      <c r="C342" s="166" t="s">
        <v>957</v>
      </c>
      <c r="D342" s="607"/>
      <c r="E342" s="608"/>
      <c r="F342" s="607"/>
      <c r="G342" s="608"/>
      <c r="H342" s="607"/>
      <c r="I342" s="608"/>
      <c r="J342" s="607"/>
      <c r="K342" s="608"/>
      <c r="L342" s="607"/>
      <c r="M342" s="608"/>
      <c r="N342" s="607"/>
      <c r="O342" s="608"/>
      <c r="P342" s="607"/>
      <c r="Q342" s="608"/>
      <c r="R342" s="607"/>
      <c r="S342" s="608"/>
      <c r="T342" s="607"/>
      <c r="U342" s="608"/>
      <c r="V342" s="607"/>
      <c r="W342" s="811"/>
      <c r="X342" s="803"/>
      <c r="Y342" s="804"/>
      <c r="Z342" s="805"/>
      <c r="AA342" s="193">
        <f>IF(COUNTIF($D$340:$W$340,"s"),1,COUNTIF(D342:W342, "a"))</f>
        <v>0</v>
      </c>
      <c r="AB342" s="389"/>
      <c r="AD342" s="241"/>
      <c r="CE342" s="46"/>
      <c r="CF342" s="46"/>
      <c r="CG342" s="46"/>
      <c r="CH342" s="46"/>
      <c r="CI342" s="46"/>
      <c r="CJ342" s="46"/>
      <c r="CK342" s="46"/>
      <c r="CL342" s="46"/>
      <c r="CM342" s="46"/>
      <c r="CN342" s="46"/>
      <c r="CO342" s="46"/>
      <c r="CP342" s="46"/>
      <c r="CQ342" s="46"/>
    </row>
    <row r="343" spans="1:95" ht="27.95" customHeight="1" x14ac:dyDescent="0.2">
      <c r="A343" s="353"/>
      <c r="B343" s="85"/>
      <c r="C343" s="166" t="s">
        <v>958</v>
      </c>
      <c r="D343" s="605"/>
      <c r="E343" s="606"/>
      <c r="F343" s="605"/>
      <c r="G343" s="606"/>
      <c r="H343" s="605"/>
      <c r="I343" s="606"/>
      <c r="J343" s="605"/>
      <c r="K343" s="606"/>
      <c r="L343" s="605"/>
      <c r="M343" s="606"/>
      <c r="N343" s="605"/>
      <c r="O343" s="606"/>
      <c r="P343" s="605"/>
      <c r="Q343" s="606"/>
      <c r="R343" s="605"/>
      <c r="S343" s="606"/>
      <c r="T343" s="605"/>
      <c r="U343" s="606"/>
      <c r="V343" s="605"/>
      <c r="W343" s="815"/>
      <c r="X343" s="662"/>
      <c r="Y343" s="806"/>
      <c r="Z343" s="807"/>
      <c r="AA343" s="193">
        <f t="shared" ref="AA343:AA347" si="52">IF(COUNTIF($D$340:$W$340,"s"),1,COUNTIF(D343:W343, "a"))</f>
        <v>0</v>
      </c>
      <c r="AB343" s="389"/>
      <c r="AD343" s="241"/>
      <c r="CE343" s="46"/>
      <c r="CF343" s="46"/>
      <c r="CG343" s="46"/>
      <c r="CH343" s="46"/>
      <c r="CI343" s="46"/>
      <c r="CJ343" s="46"/>
      <c r="CK343" s="46"/>
      <c r="CL343" s="46"/>
      <c r="CM343" s="46"/>
      <c r="CN343" s="46"/>
      <c r="CO343" s="46"/>
      <c r="CP343" s="46"/>
      <c r="CQ343" s="46"/>
    </row>
    <row r="344" spans="1:95" ht="27.95" customHeight="1" x14ac:dyDescent="0.2">
      <c r="A344" s="334"/>
      <c r="B344" s="42"/>
      <c r="C344" s="172" t="s">
        <v>959</v>
      </c>
      <c r="D344" s="605"/>
      <c r="E344" s="606"/>
      <c r="F344" s="605"/>
      <c r="G344" s="606"/>
      <c r="H344" s="605"/>
      <c r="I344" s="606"/>
      <c r="J344" s="605"/>
      <c r="K344" s="606"/>
      <c r="L344" s="605"/>
      <c r="M344" s="606"/>
      <c r="N344" s="605"/>
      <c r="O344" s="606"/>
      <c r="P344" s="605"/>
      <c r="Q344" s="606"/>
      <c r="R344" s="605"/>
      <c r="S344" s="606"/>
      <c r="T344" s="605"/>
      <c r="U344" s="606"/>
      <c r="V344" s="605"/>
      <c r="W344" s="815"/>
      <c r="X344" s="662"/>
      <c r="Y344" s="806"/>
      <c r="Z344" s="807"/>
      <c r="AA344" s="193">
        <f t="shared" si="52"/>
        <v>0</v>
      </c>
      <c r="AB344" s="389"/>
      <c r="AD344" s="241"/>
      <c r="CE344" s="46"/>
      <c r="CF344" s="46"/>
      <c r="CG344" s="46"/>
      <c r="CH344" s="46"/>
      <c r="CI344" s="46"/>
      <c r="CJ344" s="46"/>
      <c r="CK344" s="46"/>
      <c r="CL344" s="46"/>
      <c r="CM344" s="46"/>
      <c r="CN344" s="46"/>
      <c r="CO344" s="46"/>
      <c r="CP344" s="46"/>
      <c r="CQ344" s="46"/>
    </row>
    <row r="345" spans="1:95" ht="27.95" customHeight="1" x14ac:dyDescent="0.2">
      <c r="A345" s="353"/>
      <c r="B345" s="100"/>
      <c r="C345" s="172" t="s">
        <v>960</v>
      </c>
      <c r="D345" s="605"/>
      <c r="E345" s="606"/>
      <c r="F345" s="605"/>
      <c r="G345" s="606"/>
      <c r="H345" s="605"/>
      <c r="I345" s="606"/>
      <c r="J345" s="605"/>
      <c r="K345" s="606"/>
      <c r="L345" s="605"/>
      <c r="M345" s="606"/>
      <c r="N345" s="605"/>
      <c r="O345" s="606"/>
      <c r="P345" s="605"/>
      <c r="Q345" s="606"/>
      <c r="R345" s="605"/>
      <c r="S345" s="606"/>
      <c r="T345" s="605"/>
      <c r="U345" s="606"/>
      <c r="V345" s="605"/>
      <c r="W345" s="815"/>
      <c r="X345" s="662"/>
      <c r="Y345" s="806"/>
      <c r="Z345" s="807"/>
      <c r="AA345" s="193">
        <f t="shared" si="52"/>
        <v>0</v>
      </c>
      <c r="AB345" s="389"/>
      <c r="AD345" s="241"/>
      <c r="CE345" s="46"/>
      <c r="CF345" s="46"/>
      <c r="CG345" s="46"/>
      <c r="CH345" s="46"/>
      <c r="CI345" s="46"/>
      <c r="CJ345" s="46"/>
      <c r="CK345" s="46"/>
      <c r="CL345" s="46"/>
      <c r="CM345" s="46"/>
      <c r="CN345" s="46"/>
      <c r="CO345" s="46"/>
      <c r="CP345" s="46"/>
      <c r="CQ345" s="46"/>
    </row>
    <row r="346" spans="1:95" ht="27.95" customHeight="1" x14ac:dyDescent="0.2">
      <c r="A346" s="353"/>
      <c r="B346" s="85"/>
      <c r="C346" s="166" t="s">
        <v>961</v>
      </c>
      <c r="D346" s="605"/>
      <c r="E346" s="606"/>
      <c r="F346" s="605"/>
      <c r="G346" s="606"/>
      <c r="H346" s="605"/>
      <c r="I346" s="606"/>
      <c r="J346" s="605"/>
      <c r="K346" s="606"/>
      <c r="L346" s="605"/>
      <c r="M346" s="606"/>
      <c r="N346" s="605"/>
      <c r="O346" s="606"/>
      <c r="P346" s="605"/>
      <c r="Q346" s="606"/>
      <c r="R346" s="605"/>
      <c r="S346" s="606"/>
      <c r="T346" s="605"/>
      <c r="U346" s="606"/>
      <c r="V346" s="605"/>
      <c r="W346" s="815"/>
      <c r="X346" s="662"/>
      <c r="Y346" s="806"/>
      <c r="Z346" s="807"/>
      <c r="AA346" s="193">
        <f t="shared" si="52"/>
        <v>0</v>
      </c>
      <c r="AB346" s="389"/>
      <c r="AD346" s="241"/>
      <c r="CE346" s="46"/>
      <c r="CF346" s="46"/>
      <c r="CG346" s="46"/>
      <c r="CH346" s="46"/>
      <c r="CI346" s="46"/>
      <c r="CJ346" s="46"/>
      <c r="CK346" s="46"/>
      <c r="CL346" s="46"/>
      <c r="CM346" s="46"/>
      <c r="CN346" s="46"/>
      <c r="CO346" s="46"/>
      <c r="CP346" s="46"/>
      <c r="CQ346" s="46"/>
    </row>
    <row r="347" spans="1:95" ht="27.95" customHeight="1" x14ac:dyDescent="0.2">
      <c r="A347" s="334"/>
      <c r="B347" s="81"/>
      <c r="C347" s="172" t="s">
        <v>952</v>
      </c>
      <c r="D347" s="653"/>
      <c r="E347" s="654"/>
      <c r="F347" s="653"/>
      <c r="G347" s="654"/>
      <c r="H347" s="653"/>
      <c r="I347" s="654"/>
      <c r="J347" s="653"/>
      <c r="K347" s="654"/>
      <c r="L347" s="653"/>
      <c r="M347" s="654"/>
      <c r="N347" s="653"/>
      <c r="O347" s="654"/>
      <c r="P347" s="653"/>
      <c r="Q347" s="654"/>
      <c r="R347" s="653"/>
      <c r="S347" s="654"/>
      <c r="T347" s="653"/>
      <c r="U347" s="654"/>
      <c r="V347" s="653"/>
      <c r="W347" s="816"/>
      <c r="X347" s="662"/>
      <c r="Y347" s="806"/>
      <c r="Z347" s="807"/>
      <c r="AA347" s="193">
        <f t="shared" si="52"/>
        <v>0</v>
      </c>
      <c r="AB347" s="389"/>
      <c r="AD347" s="241"/>
      <c r="CE347" s="46"/>
      <c r="CF347" s="46"/>
      <c r="CG347" s="46"/>
      <c r="CH347" s="46"/>
      <c r="CI347" s="46"/>
      <c r="CJ347" s="46"/>
      <c r="CK347" s="46"/>
      <c r="CL347" s="46"/>
      <c r="CM347" s="46"/>
      <c r="CN347" s="46"/>
      <c r="CO347" s="46"/>
      <c r="CP347" s="46"/>
      <c r="CQ347" s="46"/>
    </row>
    <row r="348" spans="1:95" ht="27.95" customHeight="1" x14ac:dyDescent="0.2">
      <c r="A348" s="353"/>
      <c r="B348" s="42"/>
      <c r="C348" s="431" t="s">
        <v>723</v>
      </c>
      <c r="D348" s="705"/>
      <c r="E348" s="706"/>
      <c r="F348" s="706"/>
      <c r="G348" s="706"/>
      <c r="H348" s="706"/>
      <c r="I348" s="706"/>
      <c r="J348" s="706"/>
      <c r="K348" s="706"/>
      <c r="L348" s="706"/>
      <c r="M348" s="706"/>
      <c r="N348" s="706"/>
      <c r="O348" s="706"/>
      <c r="P348" s="706"/>
      <c r="Q348" s="706"/>
      <c r="R348" s="706"/>
      <c r="S348" s="706"/>
      <c r="T348" s="706"/>
      <c r="U348" s="706"/>
      <c r="V348" s="706"/>
      <c r="W348" s="706"/>
      <c r="X348" s="808"/>
      <c r="Y348" s="809"/>
      <c r="Z348" s="810"/>
      <c r="AA348" s="39" t="str">
        <f>IF(AND(ISTEXT(D348),COUNTIF(D347:W347,"a")),1,IF(COUNTIF(D347:W347,"a"),0,""))</f>
        <v/>
      </c>
      <c r="AB348" s="389"/>
      <c r="AD348" s="241"/>
      <c r="CG348" s="46"/>
      <c r="CH348" s="46"/>
      <c r="CI348" s="46"/>
      <c r="CJ348" s="46"/>
      <c r="CK348" s="46"/>
      <c r="CL348" s="46"/>
      <c r="CM348" s="46"/>
    </row>
    <row r="349" spans="1:95" ht="45" customHeight="1" x14ac:dyDescent="0.2">
      <c r="A349" s="353"/>
      <c r="B349" s="211" t="s">
        <v>963</v>
      </c>
      <c r="C349" s="166" t="s">
        <v>964</v>
      </c>
      <c r="D349" s="605"/>
      <c r="E349" s="606"/>
      <c r="F349" s="605"/>
      <c r="G349" s="606"/>
      <c r="H349" s="605"/>
      <c r="I349" s="606"/>
      <c r="J349" s="605"/>
      <c r="K349" s="606"/>
      <c r="L349" s="605"/>
      <c r="M349" s="606"/>
      <c r="N349" s="605"/>
      <c r="O349" s="606"/>
      <c r="P349" s="605"/>
      <c r="Q349" s="606"/>
      <c r="R349" s="605"/>
      <c r="S349" s="606"/>
      <c r="T349" s="605"/>
      <c r="U349" s="606"/>
      <c r="V349" s="605"/>
      <c r="W349" s="606"/>
      <c r="X349" s="417"/>
      <c r="Y349" s="30">
        <f t="shared" ref="Y349" si="53">IF(OR(D349="s",F349="s",H349="s",J349="s",L349="s",N349="s",P349="s",R349="s",T349="s",V349="s"), 0, IF(OR(D349="a",F349="a",H349="a",J349="a",L349="a",N349="a",P349="a",R349="a",T349="a",V349="a"),Z349,0))</f>
        <v>0</v>
      </c>
      <c r="Z349" s="348">
        <v>25</v>
      </c>
      <c r="AA349" s="193">
        <f>COUNTIF(D349:W349,"a")+COUNTIF(D349:W349,"s")</f>
        <v>0</v>
      </c>
      <c r="AB349" s="389"/>
      <c r="AD349" s="241"/>
      <c r="CE349" s="46"/>
      <c r="CF349" s="46"/>
      <c r="CG349" s="46"/>
      <c r="CH349" s="46"/>
      <c r="CI349" s="46"/>
      <c r="CJ349" s="46"/>
      <c r="CK349" s="46"/>
      <c r="CL349" s="46"/>
      <c r="CM349" s="46"/>
      <c r="CN349" s="46"/>
      <c r="CO349" s="46"/>
      <c r="CP349" s="46"/>
      <c r="CQ349" s="46"/>
    </row>
    <row r="350" spans="1:95" ht="30" customHeight="1" x14ac:dyDescent="0.2">
      <c r="A350" s="353"/>
      <c r="B350" s="418"/>
      <c r="C350" s="497" t="s">
        <v>965</v>
      </c>
      <c r="D350" s="674" t="s">
        <v>878</v>
      </c>
      <c r="E350" s="675"/>
      <c r="F350" s="675"/>
      <c r="G350" s="675"/>
      <c r="H350" s="675"/>
      <c r="I350" s="675"/>
      <c r="J350" s="675"/>
      <c r="K350" s="675"/>
      <c r="L350" s="675"/>
      <c r="M350" s="675"/>
      <c r="N350" s="675"/>
      <c r="O350" s="675"/>
      <c r="P350" s="675"/>
      <c r="Q350" s="675"/>
      <c r="R350" s="675"/>
      <c r="S350" s="675"/>
      <c r="T350" s="675"/>
      <c r="U350" s="675"/>
      <c r="V350" s="675"/>
      <c r="W350" s="675"/>
      <c r="X350" s="675"/>
      <c r="Y350" s="675"/>
      <c r="Z350" s="676"/>
      <c r="AA350" s="193"/>
      <c r="AD350" s="241"/>
      <c r="CE350" s="46"/>
      <c r="CF350" s="46"/>
      <c r="CG350" s="46"/>
      <c r="CH350" s="46"/>
      <c r="CI350" s="46"/>
      <c r="CJ350" s="46"/>
      <c r="CK350" s="46"/>
      <c r="CL350" s="46"/>
      <c r="CM350" s="46"/>
      <c r="CN350" s="46"/>
      <c r="CO350" s="46"/>
      <c r="CP350" s="46"/>
      <c r="CQ350" s="46"/>
    </row>
    <row r="351" spans="1:95" ht="27.95" customHeight="1" x14ac:dyDescent="0.2">
      <c r="A351" s="353"/>
      <c r="B351" s="100"/>
      <c r="C351" s="166" t="s">
        <v>966</v>
      </c>
      <c r="D351" s="607"/>
      <c r="E351" s="608"/>
      <c r="F351" s="607"/>
      <c r="G351" s="608"/>
      <c r="H351" s="607"/>
      <c r="I351" s="608"/>
      <c r="J351" s="607"/>
      <c r="K351" s="608"/>
      <c r="L351" s="607"/>
      <c r="M351" s="608"/>
      <c r="N351" s="607"/>
      <c r="O351" s="608"/>
      <c r="P351" s="607"/>
      <c r="Q351" s="608"/>
      <c r="R351" s="607"/>
      <c r="S351" s="608"/>
      <c r="T351" s="607"/>
      <c r="U351" s="608"/>
      <c r="V351" s="607"/>
      <c r="W351" s="811"/>
      <c r="X351" s="803"/>
      <c r="Y351" s="804"/>
      <c r="Z351" s="805"/>
      <c r="AA351" s="193">
        <f>IF(COUNTIF($D$349:$W$349,"s"),1,COUNTIF(D351:W351, "a"))</f>
        <v>0</v>
      </c>
      <c r="AB351" s="389"/>
      <c r="AD351" s="241"/>
      <c r="CE351" s="46"/>
      <c r="CF351" s="46"/>
      <c r="CG351" s="46"/>
      <c r="CH351" s="46"/>
      <c r="CI351" s="46"/>
      <c r="CJ351" s="46"/>
      <c r="CK351" s="46"/>
      <c r="CL351" s="46"/>
      <c r="CM351" s="46"/>
      <c r="CN351" s="46"/>
      <c r="CO351" s="46"/>
      <c r="CP351" s="46"/>
      <c r="CQ351" s="46"/>
    </row>
    <row r="352" spans="1:95" ht="27.95" customHeight="1" x14ac:dyDescent="0.2">
      <c r="A352" s="353"/>
      <c r="B352" s="85"/>
      <c r="C352" s="166" t="s">
        <v>967</v>
      </c>
      <c r="D352" s="605"/>
      <c r="E352" s="606"/>
      <c r="F352" s="605"/>
      <c r="G352" s="606"/>
      <c r="H352" s="605"/>
      <c r="I352" s="606"/>
      <c r="J352" s="605"/>
      <c r="K352" s="606"/>
      <c r="L352" s="605"/>
      <c r="M352" s="606"/>
      <c r="N352" s="605"/>
      <c r="O352" s="606"/>
      <c r="P352" s="605"/>
      <c r="Q352" s="606"/>
      <c r="R352" s="605"/>
      <c r="S352" s="606"/>
      <c r="T352" s="605"/>
      <c r="U352" s="606"/>
      <c r="V352" s="605"/>
      <c r="W352" s="815"/>
      <c r="X352" s="662"/>
      <c r="Y352" s="806"/>
      <c r="Z352" s="807"/>
      <c r="AA352" s="193">
        <f t="shared" ref="AA352:AA353" si="54">IF(COUNTIF($D$349:$W$349,"s"),1,COUNTIF(D352:W352, "a"))</f>
        <v>0</v>
      </c>
      <c r="AB352" s="389"/>
      <c r="AD352" s="241"/>
      <c r="CE352" s="46"/>
      <c r="CF352" s="46"/>
      <c r="CG352" s="46"/>
      <c r="CH352" s="46"/>
      <c r="CI352" s="46"/>
      <c r="CJ352" s="46"/>
      <c r="CK352" s="46"/>
      <c r="CL352" s="46"/>
      <c r="CM352" s="46"/>
      <c r="CN352" s="46"/>
      <c r="CO352" s="46"/>
      <c r="CP352" s="46"/>
      <c r="CQ352" s="46"/>
    </row>
    <row r="353" spans="1:95" ht="27.95" customHeight="1" x14ac:dyDescent="0.2">
      <c r="A353" s="334"/>
      <c r="B353" s="81"/>
      <c r="C353" s="172" t="s">
        <v>952</v>
      </c>
      <c r="D353" s="605"/>
      <c r="E353" s="606"/>
      <c r="F353" s="605"/>
      <c r="G353" s="606"/>
      <c r="H353" s="605"/>
      <c r="I353" s="606"/>
      <c r="J353" s="605"/>
      <c r="K353" s="606"/>
      <c r="L353" s="605"/>
      <c r="M353" s="606"/>
      <c r="N353" s="605"/>
      <c r="O353" s="606"/>
      <c r="P353" s="605"/>
      <c r="Q353" s="606"/>
      <c r="R353" s="605"/>
      <c r="S353" s="606"/>
      <c r="T353" s="605"/>
      <c r="U353" s="606"/>
      <c r="V353" s="605"/>
      <c r="W353" s="815"/>
      <c r="X353" s="662"/>
      <c r="Y353" s="806"/>
      <c r="Z353" s="807"/>
      <c r="AA353" s="193">
        <f t="shared" si="54"/>
        <v>0</v>
      </c>
      <c r="AB353" s="389"/>
      <c r="AD353" s="241"/>
      <c r="CE353" s="46"/>
      <c r="CF353" s="46"/>
      <c r="CG353" s="46"/>
      <c r="CH353" s="46"/>
      <c r="CI353" s="46"/>
      <c r="CJ353" s="46"/>
      <c r="CK353" s="46"/>
      <c r="CL353" s="46"/>
      <c r="CM353" s="46"/>
      <c r="CN353" s="46"/>
      <c r="CO353" s="46"/>
      <c r="CP353" s="46"/>
      <c r="CQ353" s="46"/>
    </row>
    <row r="354" spans="1:95" ht="27.95" customHeight="1" x14ac:dyDescent="0.2">
      <c r="A354" s="353"/>
      <c r="B354" s="42"/>
      <c r="C354" s="431" t="s">
        <v>968</v>
      </c>
      <c r="D354" s="705"/>
      <c r="E354" s="706"/>
      <c r="F354" s="706"/>
      <c r="G354" s="706"/>
      <c r="H354" s="706"/>
      <c r="I354" s="706"/>
      <c r="J354" s="706"/>
      <c r="K354" s="706"/>
      <c r="L354" s="706"/>
      <c r="M354" s="706"/>
      <c r="N354" s="706"/>
      <c r="O354" s="706"/>
      <c r="P354" s="706"/>
      <c r="Q354" s="706"/>
      <c r="R354" s="706"/>
      <c r="S354" s="706"/>
      <c r="T354" s="706"/>
      <c r="U354" s="706"/>
      <c r="V354" s="706"/>
      <c r="W354" s="706"/>
      <c r="X354" s="662"/>
      <c r="Y354" s="806"/>
      <c r="Z354" s="807"/>
      <c r="AA354" s="39" t="str">
        <f>IF(AND(ISTEXT(D354),COUNTIF(D351:W351,"a")),1,IF(COUNTIF(D351:W351,"a"),0,""))</f>
        <v/>
      </c>
      <c r="AB354" s="389"/>
      <c r="AD354" s="241"/>
      <c r="CG354" s="46"/>
      <c r="CH354" s="46"/>
      <c r="CI354" s="46"/>
      <c r="CJ354" s="46"/>
      <c r="CK354" s="46"/>
      <c r="CL354" s="46"/>
      <c r="CM354" s="46"/>
    </row>
    <row r="355" spans="1:95" ht="27.95" customHeight="1" x14ac:dyDescent="0.2">
      <c r="A355" s="353"/>
      <c r="B355" s="42"/>
      <c r="C355" s="431" t="s">
        <v>723</v>
      </c>
      <c r="D355" s="705"/>
      <c r="E355" s="706"/>
      <c r="F355" s="706"/>
      <c r="G355" s="706"/>
      <c r="H355" s="706"/>
      <c r="I355" s="706"/>
      <c r="J355" s="706"/>
      <c r="K355" s="706"/>
      <c r="L355" s="706"/>
      <c r="M355" s="706"/>
      <c r="N355" s="706"/>
      <c r="O355" s="706"/>
      <c r="P355" s="706"/>
      <c r="Q355" s="706"/>
      <c r="R355" s="706"/>
      <c r="S355" s="706"/>
      <c r="T355" s="706"/>
      <c r="U355" s="706"/>
      <c r="V355" s="706"/>
      <c r="W355" s="707"/>
      <c r="X355" s="662"/>
      <c r="Y355" s="806"/>
      <c r="Z355" s="807"/>
      <c r="AA355" s="39" t="str">
        <f>IF(AND(ISTEXT(D355),COUNTIF(D353:W353,"a")),1,IF(COUNTIF(D353:W353,"a"),0,""))</f>
        <v/>
      </c>
      <c r="AB355" s="389"/>
      <c r="AD355" s="241"/>
      <c r="CG355" s="46"/>
      <c r="CH355" s="46"/>
      <c r="CI355" s="46"/>
      <c r="CJ355" s="46"/>
      <c r="CK355" s="46"/>
      <c r="CL355" s="46"/>
      <c r="CM355" s="46"/>
    </row>
    <row r="356" spans="1:95" ht="88.5" customHeight="1" thickBot="1" x14ac:dyDescent="0.25">
      <c r="A356" s="353"/>
      <c r="B356" s="211" t="s">
        <v>1131</v>
      </c>
      <c r="C356" s="166" t="s">
        <v>1132</v>
      </c>
      <c r="D356" s="607"/>
      <c r="E356" s="608"/>
      <c r="F356" s="607"/>
      <c r="G356" s="608"/>
      <c r="H356" s="607"/>
      <c r="I356" s="608"/>
      <c r="J356" s="607"/>
      <c r="K356" s="608"/>
      <c r="L356" s="607"/>
      <c r="M356" s="608"/>
      <c r="N356" s="607"/>
      <c r="O356" s="608"/>
      <c r="P356" s="607"/>
      <c r="Q356" s="608"/>
      <c r="R356" s="607"/>
      <c r="S356" s="608"/>
      <c r="T356" s="607"/>
      <c r="U356" s="608"/>
      <c r="V356" s="607"/>
      <c r="W356" s="608"/>
      <c r="X356" s="417"/>
      <c r="Y356" s="30">
        <f t="shared" ref="Y356" si="55">IF(OR(D356="s",F356="s",H356="s",J356="s",L356="s",N356="s",P356="s",R356="s",T356="s",V356="s"), 0, IF(OR(D356="a",F356="a",H356="a",J356="a",L356="a",N356="a",P356="a",R356="a",T356="a",V356="a"),Z356,0))</f>
        <v>0</v>
      </c>
      <c r="Z356" s="348">
        <v>10</v>
      </c>
      <c r="AA356" s="193">
        <f>COUNTIF(D356:W356,"a")+COUNTIF(D356:W356,"s")</f>
        <v>0</v>
      </c>
      <c r="AB356" s="389"/>
      <c r="AD356" s="241"/>
      <c r="CE356" s="46"/>
      <c r="CF356" s="46"/>
      <c r="CG356" s="46"/>
      <c r="CH356" s="46"/>
      <c r="CI356" s="46"/>
      <c r="CJ356" s="46"/>
      <c r="CK356" s="46"/>
      <c r="CL356" s="46"/>
      <c r="CM356" s="46"/>
      <c r="CN356" s="46"/>
      <c r="CO356" s="46"/>
      <c r="CP356" s="46"/>
      <c r="CQ356" s="46"/>
    </row>
    <row r="357" spans="1:95" ht="21" customHeight="1" thickTop="1" thickBot="1" x14ac:dyDescent="0.25">
      <c r="A357" s="353"/>
      <c r="B357" s="80"/>
      <c r="C357" s="151"/>
      <c r="D357" s="629" t="s">
        <v>285</v>
      </c>
      <c r="E357" s="630"/>
      <c r="F357" s="630"/>
      <c r="G357" s="630"/>
      <c r="H357" s="630"/>
      <c r="I357" s="630"/>
      <c r="J357" s="630"/>
      <c r="K357" s="630"/>
      <c r="L357" s="630"/>
      <c r="M357" s="630"/>
      <c r="N357" s="630"/>
      <c r="O357" s="630"/>
      <c r="P357" s="630"/>
      <c r="Q357" s="630"/>
      <c r="R357" s="630"/>
      <c r="S357" s="630"/>
      <c r="T357" s="630"/>
      <c r="U357" s="630"/>
      <c r="V357" s="630"/>
      <c r="W357" s="630"/>
      <c r="X357" s="631"/>
      <c r="Y357" s="82">
        <f>SUM(Y291:Y356)</f>
        <v>0</v>
      </c>
      <c r="Z357" s="350">
        <f>SUM(Z291:Z296)+Z303+SUM(Z306:Z356)</f>
        <v>200</v>
      </c>
      <c r="AA357" s="193"/>
      <c r="AD357" s="241"/>
      <c r="CE357" s="46"/>
      <c r="CF357" s="46"/>
      <c r="CG357" s="46"/>
      <c r="CH357" s="46"/>
      <c r="CI357" s="46"/>
      <c r="CJ357" s="46"/>
      <c r="CK357" s="46"/>
      <c r="CL357" s="46"/>
      <c r="CM357" s="46"/>
      <c r="CN357" s="46"/>
      <c r="CO357" s="46"/>
      <c r="CP357" s="46"/>
      <c r="CQ357" s="46"/>
    </row>
    <row r="358" spans="1:95" ht="21" customHeight="1" thickBot="1" x14ac:dyDescent="0.25">
      <c r="A358" s="339"/>
      <c r="B358" s="170"/>
      <c r="C358" s="156"/>
      <c r="D358" s="619"/>
      <c r="E358" s="620"/>
      <c r="F358" s="819">
        <v>0</v>
      </c>
      <c r="G358" s="627"/>
      <c r="H358" s="627"/>
      <c r="I358" s="627"/>
      <c r="J358" s="627"/>
      <c r="K358" s="627"/>
      <c r="L358" s="627"/>
      <c r="M358" s="627"/>
      <c r="N358" s="627"/>
      <c r="O358" s="627"/>
      <c r="P358" s="627"/>
      <c r="Q358" s="627"/>
      <c r="R358" s="627"/>
      <c r="S358" s="627"/>
      <c r="T358" s="627"/>
      <c r="U358" s="627"/>
      <c r="V358" s="627"/>
      <c r="W358" s="627"/>
      <c r="X358" s="627"/>
      <c r="Y358" s="627"/>
      <c r="Z358" s="628"/>
      <c r="AA358" s="193"/>
      <c r="AD358" s="241"/>
      <c r="CE358" s="46"/>
      <c r="CF358" s="46"/>
      <c r="CG358" s="46"/>
      <c r="CH358" s="46"/>
      <c r="CI358" s="46"/>
      <c r="CJ358" s="46"/>
      <c r="CK358" s="46"/>
      <c r="CL358" s="46"/>
      <c r="CM358" s="46"/>
      <c r="CN358" s="46"/>
      <c r="CO358" s="46"/>
      <c r="CP358" s="46"/>
      <c r="CQ358" s="46"/>
    </row>
    <row r="359" spans="1:95" ht="30" customHeight="1" thickBot="1" x14ac:dyDescent="0.25">
      <c r="A359" s="333"/>
      <c r="B359" s="212" t="s">
        <v>1084</v>
      </c>
      <c r="C359" s="157" t="s">
        <v>1085</v>
      </c>
      <c r="D359" s="165"/>
      <c r="E359" s="164"/>
      <c r="F359" s="167"/>
      <c r="G359" s="168"/>
      <c r="H359" s="423"/>
      <c r="I359" s="164"/>
      <c r="J359" s="176"/>
      <c r="K359" s="168"/>
      <c r="L359" s="165"/>
      <c r="M359" s="164"/>
      <c r="N359" s="167"/>
      <c r="O359" s="168"/>
      <c r="P359" s="165"/>
      <c r="Q359" s="164"/>
      <c r="R359" s="167"/>
      <c r="S359" s="168"/>
      <c r="T359" s="165"/>
      <c r="U359" s="164"/>
      <c r="V359" s="167"/>
      <c r="W359" s="164"/>
      <c r="X359" s="292"/>
      <c r="Y359" s="412"/>
      <c r="Z359" s="359"/>
      <c r="AD359" s="241"/>
      <c r="CG359" s="46"/>
      <c r="CH359" s="46"/>
      <c r="CI359" s="46"/>
      <c r="CJ359" s="46"/>
      <c r="CK359" s="46"/>
      <c r="CL359" s="46"/>
      <c r="CM359" s="46"/>
    </row>
    <row r="360" spans="1:95" ht="30" customHeight="1" x14ac:dyDescent="0.2">
      <c r="A360" s="333"/>
      <c r="B360" s="40"/>
      <c r="C360" s="328" t="s">
        <v>875</v>
      </c>
      <c r="D360" s="671"/>
      <c r="E360" s="672"/>
      <c r="F360" s="672"/>
      <c r="G360" s="672"/>
      <c r="H360" s="672"/>
      <c r="I360" s="672"/>
      <c r="J360" s="672"/>
      <c r="K360" s="672"/>
      <c r="L360" s="672"/>
      <c r="M360" s="672"/>
      <c r="N360" s="672"/>
      <c r="O360" s="672"/>
      <c r="P360" s="672"/>
      <c r="Q360" s="672"/>
      <c r="R360" s="672"/>
      <c r="S360" s="672"/>
      <c r="T360" s="672"/>
      <c r="U360" s="672"/>
      <c r="V360" s="672"/>
      <c r="W360" s="672"/>
      <c r="X360" s="672"/>
      <c r="Y360" s="672"/>
      <c r="Z360" s="673"/>
      <c r="AA360" s="193"/>
      <c r="AD360" s="241"/>
      <c r="CE360" s="46"/>
      <c r="CF360" s="46"/>
      <c r="CG360" s="46"/>
      <c r="CH360" s="46"/>
      <c r="CI360" s="46"/>
      <c r="CJ360" s="46"/>
      <c r="CK360" s="46"/>
      <c r="CL360" s="46"/>
      <c r="CM360" s="46"/>
      <c r="CN360" s="46"/>
      <c r="CO360" s="46"/>
      <c r="CP360" s="46"/>
      <c r="CQ360" s="46"/>
    </row>
    <row r="361" spans="1:95" ht="30" customHeight="1" x14ac:dyDescent="0.2">
      <c r="A361" s="333"/>
      <c r="B361" s="40"/>
      <c r="C361" s="328" t="s">
        <v>1086</v>
      </c>
      <c r="D361" s="671"/>
      <c r="E361" s="672"/>
      <c r="F361" s="672"/>
      <c r="G361" s="672"/>
      <c r="H361" s="672"/>
      <c r="I361" s="672"/>
      <c r="J361" s="672"/>
      <c r="K361" s="672"/>
      <c r="L361" s="672"/>
      <c r="M361" s="672"/>
      <c r="N361" s="672"/>
      <c r="O361" s="672"/>
      <c r="P361" s="672"/>
      <c r="Q361" s="672"/>
      <c r="R361" s="672"/>
      <c r="S361" s="672"/>
      <c r="T361" s="672"/>
      <c r="U361" s="672"/>
      <c r="V361" s="672"/>
      <c r="W361" s="672"/>
      <c r="X361" s="672"/>
      <c r="Y361" s="672"/>
      <c r="Z361" s="673"/>
      <c r="AA361" s="193"/>
      <c r="AD361" s="241"/>
      <c r="CE361" s="46"/>
      <c r="CF361" s="46"/>
      <c r="CG361" s="46"/>
      <c r="CH361" s="46"/>
      <c r="CI361" s="46"/>
      <c r="CJ361" s="46"/>
      <c r="CK361" s="46"/>
      <c r="CL361" s="46"/>
      <c r="CM361" s="46"/>
      <c r="CN361" s="46"/>
      <c r="CO361" s="46"/>
      <c r="CP361" s="46"/>
      <c r="CQ361" s="46"/>
    </row>
    <row r="362" spans="1:95" s="255" customFormat="1" ht="67.7" customHeight="1" x14ac:dyDescent="0.2">
      <c r="A362" s="353"/>
      <c r="B362" s="207" t="s">
        <v>1087</v>
      </c>
      <c r="C362" s="155" t="s">
        <v>1088</v>
      </c>
      <c r="D362" s="653"/>
      <c r="E362" s="654"/>
      <c r="F362" s="653"/>
      <c r="G362" s="654"/>
      <c r="H362" s="653"/>
      <c r="I362" s="654"/>
      <c r="J362" s="653"/>
      <c r="K362" s="654"/>
      <c r="L362" s="653"/>
      <c r="M362" s="654"/>
      <c r="N362" s="653"/>
      <c r="O362" s="654"/>
      <c r="P362" s="653"/>
      <c r="Q362" s="654"/>
      <c r="R362" s="653"/>
      <c r="S362" s="654"/>
      <c r="T362" s="653"/>
      <c r="U362" s="654"/>
      <c r="V362" s="653"/>
      <c r="W362" s="654"/>
      <c r="X362" s="325"/>
      <c r="Y362" s="95">
        <f>IF(OR(D362="s",F362="s",H362="s",J362="s",L362="s",N362="s",P362="s",R362="s",T362="s",V362="s"), 0, IF(OR(D362="a",F362="a",H362="a",J362="a",L362="a",N362="a",P362="a",R362="a",T362="a",V362="a"),Z362,0))</f>
        <v>0</v>
      </c>
      <c r="Z362" s="354">
        <f>IF(X362="na",0,20)</f>
        <v>20</v>
      </c>
      <c r="AA362" s="193">
        <f>IF(AND(COUNTIF(D362:W362,"s"),X364="na"),0,COUNTIF(D362:W362,"a")+COUNTIF(D362:W362,"s")+COUNTIF(X362,"na"))</f>
        <v>0</v>
      </c>
      <c r="AB362" s="389"/>
      <c r="AC362" s="254"/>
      <c r="AD362" s="241"/>
      <c r="AE362" s="254"/>
      <c r="AF362" s="254"/>
      <c r="AG362" s="254"/>
      <c r="AH362" s="254"/>
      <c r="AI362" s="254"/>
      <c r="AJ362" s="254"/>
      <c r="AK362" s="254"/>
      <c r="AL362" s="254"/>
      <c r="AM362" s="254"/>
      <c r="AN362" s="254"/>
      <c r="AO362" s="254"/>
      <c r="AP362" s="254"/>
      <c r="AQ362" s="254"/>
      <c r="AR362" s="254"/>
      <c r="AS362" s="254"/>
      <c r="AT362" s="254"/>
      <c r="AU362" s="254"/>
      <c r="AV362" s="254"/>
      <c r="AW362" s="254"/>
      <c r="AX362" s="254"/>
      <c r="AY362" s="254"/>
      <c r="AZ362" s="254"/>
      <c r="BA362" s="254"/>
      <c r="BB362" s="254"/>
      <c r="BC362" s="254"/>
      <c r="BD362" s="254"/>
      <c r="BE362" s="254"/>
      <c r="BF362" s="254"/>
      <c r="BG362" s="254"/>
      <c r="BH362" s="254"/>
      <c r="BI362" s="254"/>
      <c r="BJ362" s="254"/>
      <c r="BK362" s="254"/>
      <c r="BL362" s="254"/>
      <c r="BM362" s="254"/>
      <c r="BN362" s="254"/>
      <c r="BO362" s="254"/>
      <c r="BP362" s="254"/>
      <c r="BQ362" s="254"/>
      <c r="BR362" s="254"/>
      <c r="BS362" s="254"/>
      <c r="BT362" s="254"/>
      <c r="BU362" s="254"/>
      <c r="BV362" s="254"/>
      <c r="BW362" s="254"/>
      <c r="BX362" s="254"/>
      <c r="BY362" s="254"/>
      <c r="BZ362" s="254"/>
      <c r="CA362" s="254"/>
      <c r="CB362" s="254"/>
      <c r="CC362" s="254"/>
      <c r="CD362" s="254"/>
      <c r="CE362" s="253"/>
      <c r="CF362" s="253"/>
      <c r="CG362" s="253"/>
      <c r="CH362" s="253"/>
      <c r="CI362" s="253"/>
      <c r="CJ362" s="253"/>
      <c r="CK362" s="253"/>
      <c r="CL362" s="253"/>
      <c r="CM362" s="253"/>
      <c r="CN362" s="253"/>
      <c r="CO362" s="253"/>
      <c r="CP362" s="253"/>
      <c r="CQ362" s="253"/>
    </row>
    <row r="363" spans="1:95" ht="30" customHeight="1" x14ac:dyDescent="0.2">
      <c r="A363" s="333"/>
      <c r="B363" s="40"/>
      <c r="C363" s="328" t="s">
        <v>1089</v>
      </c>
      <c r="D363" s="671"/>
      <c r="E363" s="672"/>
      <c r="F363" s="672"/>
      <c r="G363" s="672"/>
      <c r="H363" s="672"/>
      <c r="I363" s="672"/>
      <c r="J363" s="672"/>
      <c r="K363" s="672"/>
      <c r="L363" s="672"/>
      <c r="M363" s="672"/>
      <c r="N363" s="672"/>
      <c r="O363" s="672"/>
      <c r="P363" s="672"/>
      <c r="Q363" s="672"/>
      <c r="R363" s="672"/>
      <c r="S363" s="672"/>
      <c r="T363" s="672"/>
      <c r="U363" s="672"/>
      <c r="V363" s="672"/>
      <c r="W363" s="672"/>
      <c r="X363" s="672"/>
      <c r="Y363" s="672"/>
      <c r="Z363" s="673"/>
      <c r="AA363" s="193"/>
      <c r="AD363" s="241"/>
      <c r="CE363" s="46"/>
      <c r="CF363" s="46"/>
      <c r="CG363" s="46"/>
      <c r="CH363" s="46"/>
      <c r="CI363" s="46"/>
      <c r="CJ363" s="46"/>
      <c r="CK363" s="46"/>
      <c r="CL363" s="46"/>
      <c r="CM363" s="46"/>
      <c r="CN363" s="46"/>
      <c r="CO363" s="46"/>
      <c r="CP363" s="46"/>
      <c r="CQ363" s="46"/>
    </row>
    <row r="364" spans="1:95" s="255" customFormat="1" ht="45" customHeight="1" x14ac:dyDescent="0.2">
      <c r="A364" s="353"/>
      <c r="B364" s="217" t="s">
        <v>1090</v>
      </c>
      <c r="C364" s="155" t="s">
        <v>1119</v>
      </c>
      <c r="D364" s="605"/>
      <c r="E364" s="606"/>
      <c r="F364" s="605"/>
      <c r="G364" s="606"/>
      <c r="H364" s="605"/>
      <c r="I364" s="606"/>
      <c r="J364" s="605"/>
      <c r="K364" s="606"/>
      <c r="L364" s="605"/>
      <c r="M364" s="606"/>
      <c r="N364" s="605"/>
      <c r="O364" s="606"/>
      <c r="P364" s="605"/>
      <c r="Q364" s="606"/>
      <c r="R364" s="605"/>
      <c r="S364" s="606"/>
      <c r="T364" s="605"/>
      <c r="U364" s="606"/>
      <c r="V364" s="605"/>
      <c r="W364" s="606"/>
      <c r="X364" s="325"/>
      <c r="Y364" s="95">
        <f>IF(OR(D364="s",F364="s",H364="s",J364="s",L364="s",N364="s",P364="s",R364="s",T364="s",V364="s"), 0, IF(OR(D364="a",F364="a",H364="a",J364="a",L364="a",N364="a",P364="a",R364="a",T364="a",V364="a"),Z364,0))</f>
        <v>0</v>
      </c>
      <c r="Z364" s="354">
        <f>IF(X364="na",0,10)</f>
        <v>10</v>
      </c>
      <c r="AA364" s="193">
        <f>IF(AND(COUNTIF(D362:W362,"s"),X364="na"),0,COUNTIF(D364:W364,"a")+COUNTIF(D364:W364,"s")+COUNTIF(X364,"na"))</f>
        <v>0</v>
      </c>
      <c r="AB364" s="389"/>
      <c r="AC364" s="254"/>
      <c r="AD364" s="241"/>
      <c r="AE364" s="254"/>
      <c r="AF364" s="254"/>
      <c r="AG364" s="254"/>
      <c r="AH364" s="254"/>
      <c r="AI364" s="254"/>
      <c r="AJ364" s="254"/>
      <c r="AK364" s="254"/>
      <c r="AL364" s="254"/>
      <c r="AM364" s="254"/>
      <c r="AN364" s="254"/>
      <c r="AO364" s="254"/>
      <c r="AP364" s="254"/>
      <c r="AQ364" s="254"/>
      <c r="AR364" s="254"/>
      <c r="AS364" s="254"/>
      <c r="AT364" s="254"/>
      <c r="AU364" s="254"/>
      <c r="AV364" s="254"/>
      <c r="AW364" s="254"/>
      <c r="AX364" s="254"/>
      <c r="AY364" s="254"/>
      <c r="AZ364" s="254"/>
      <c r="BA364" s="254"/>
      <c r="BB364" s="254"/>
      <c r="BC364" s="254"/>
      <c r="BD364" s="254"/>
      <c r="BE364" s="254"/>
      <c r="BF364" s="254"/>
      <c r="BG364" s="254"/>
      <c r="BH364" s="254"/>
      <c r="BI364" s="254"/>
      <c r="BJ364" s="254"/>
      <c r="BK364" s="254"/>
      <c r="BL364" s="254"/>
      <c r="BM364" s="254"/>
      <c r="BN364" s="254"/>
      <c r="BO364" s="254"/>
      <c r="BP364" s="254"/>
      <c r="BQ364" s="254"/>
      <c r="BR364" s="254"/>
      <c r="BS364" s="254"/>
      <c r="BT364" s="254"/>
      <c r="BU364" s="254"/>
      <c r="BV364" s="254"/>
      <c r="BW364" s="254"/>
      <c r="BX364" s="254"/>
      <c r="BY364" s="254"/>
      <c r="BZ364" s="254"/>
      <c r="CA364" s="254"/>
      <c r="CB364" s="254"/>
      <c r="CC364" s="254"/>
      <c r="CD364" s="254"/>
      <c r="CE364" s="253"/>
      <c r="CF364" s="253"/>
      <c r="CG364" s="253"/>
      <c r="CH364" s="253"/>
      <c r="CI364" s="253"/>
      <c r="CJ364" s="253"/>
      <c r="CK364" s="253"/>
      <c r="CL364" s="253"/>
      <c r="CM364" s="253"/>
      <c r="CN364" s="253"/>
      <c r="CO364" s="253"/>
      <c r="CP364" s="253"/>
      <c r="CQ364" s="253"/>
    </row>
    <row r="365" spans="1:95" ht="30" customHeight="1" x14ac:dyDescent="0.2">
      <c r="A365" s="333"/>
      <c r="B365" s="40"/>
      <c r="C365" s="328" t="s">
        <v>872</v>
      </c>
      <c r="D365" s="671"/>
      <c r="E365" s="672"/>
      <c r="F365" s="672"/>
      <c r="G365" s="672"/>
      <c r="H365" s="672"/>
      <c r="I365" s="672"/>
      <c r="J365" s="672"/>
      <c r="K365" s="672"/>
      <c r="L365" s="672"/>
      <c r="M365" s="672"/>
      <c r="N365" s="672"/>
      <c r="O365" s="672"/>
      <c r="P365" s="672"/>
      <c r="Q365" s="672"/>
      <c r="R365" s="672"/>
      <c r="S365" s="672"/>
      <c r="T365" s="672"/>
      <c r="U365" s="672"/>
      <c r="V365" s="672"/>
      <c r="W365" s="672"/>
      <c r="X365" s="672"/>
      <c r="Y365" s="672"/>
      <c r="Z365" s="673"/>
      <c r="AA365" s="193"/>
      <c r="AD365" s="241"/>
      <c r="CE365" s="46"/>
      <c r="CF365" s="46"/>
      <c r="CG365" s="46"/>
      <c r="CH365" s="46"/>
      <c r="CI365" s="46"/>
      <c r="CJ365" s="46"/>
      <c r="CK365" s="46"/>
      <c r="CL365" s="46"/>
      <c r="CM365" s="46"/>
      <c r="CN365" s="46"/>
      <c r="CO365" s="46"/>
      <c r="CP365" s="46"/>
      <c r="CQ365" s="46"/>
    </row>
    <row r="366" spans="1:95" s="255" customFormat="1" ht="45" customHeight="1" x14ac:dyDescent="0.2">
      <c r="A366" s="353"/>
      <c r="B366" s="207" t="s">
        <v>1091</v>
      </c>
      <c r="C366" s="155" t="s">
        <v>1092</v>
      </c>
      <c r="D366" s="605"/>
      <c r="E366" s="606"/>
      <c r="F366" s="605"/>
      <c r="G366" s="606"/>
      <c r="H366" s="605"/>
      <c r="I366" s="606"/>
      <c r="J366" s="605"/>
      <c r="K366" s="606"/>
      <c r="L366" s="605"/>
      <c r="M366" s="606"/>
      <c r="N366" s="605"/>
      <c r="O366" s="606"/>
      <c r="P366" s="605"/>
      <c r="Q366" s="606"/>
      <c r="R366" s="605"/>
      <c r="S366" s="606"/>
      <c r="T366" s="605"/>
      <c r="U366" s="606"/>
      <c r="V366" s="605"/>
      <c r="W366" s="606"/>
      <c r="X366" s="523" t="str">
        <f>IF(OR(AND(X364="na",COUNTIF(D362:W362,"a")),AND(X362="na",X364="na")),"na","")</f>
        <v/>
      </c>
      <c r="Y366" s="95">
        <f>IF(OR(D366="s",F366="s",H366="s",J366="s",L366="s",N366="s",P366="s",R366="s",T366="s",V366="s"), 0, IF(OR(D366="a",F366="a",H366="a",J366="a",L366="a",N366="a",P366="a",R366="a",T366="a",V366="a"),Z366,0))</f>
        <v>0</v>
      </c>
      <c r="Z366" s="354">
        <f>IF(X366="na",0,10)</f>
        <v>10</v>
      </c>
      <c r="AA366" s="193">
        <f>COUNTIF(D366:W366,"a")+COUNTIF(D366:W366,"s")+COUNTIF(X366,"na")</f>
        <v>0</v>
      </c>
      <c r="AB366" s="389"/>
      <c r="AC366" s="254"/>
      <c r="AD366" s="241"/>
      <c r="AE366" s="254"/>
      <c r="AF366" s="254"/>
      <c r="AG366" s="254"/>
      <c r="AH366" s="254"/>
      <c r="AI366" s="254"/>
      <c r="AJ366" s="254"/>
      <c r="AK366" s="254"/>
      <c r="AL366" s="254"/>
      <c r="AM366" s="254"/>
      <c r="AN366" s="254"/>
      <c r="AO366" s="254"/>
      <c r="AP366" s="254"/>
      <c r="AQ366" s="254"/>
      <c r="AR366" s="254"/>
      <c r="AS366" s="254"/>
      <c r="AT366" s="254"/>
      <c r="AU366" s="254"/>
      <c r="AV366" s="254"/>
      <c r="AW366" s="254"/>
      <c r="AX366" s="254"/>
      <c r="AY366" s="254"/>
      <c r="AZ366" s="254"/>
      <c r="BA366" s="254"/>
      <c r="BB366" s="254"/>
      <c r="BC366" s="254"/>
      <c r="BD366" s="254"/>
      <c r="BE366" s="254"/>
      <c r="BF366" s="254"/>
      <c r="BG366" s="254"/>
      <c r="BH366" s="254"/>
      <c r="BI366" s="254"/>
      <c r="BJ366" s="254"/>
      <c r="BK366" s="254"/>
      <c r="BL366" s="254"/>
      <c r="BM366" s="254"/>
      <c r="BN366" s="254"/>
      <c r="BO366" s="254"/>
      <c r="BP366" s="254"/>
      <c r="BQ366" s="254"/>
      <c r="BR366" s="254"/>
      <c r="BS366" s="254"/>
      <c r="BT366" s="254"/>
      <c r="BU366" s="254"/>
      <c r="BV366" s="254"/>
      <c r="BW366" s="254"/>
      <c r="BX366" s="254"/>
      <c r="BY366" s="254"/>
      <c r="BZ366" s="254"/>
      <c r="CA366" s="254"/>
      <c r="CB366" s="254"/>
      <c r="CC366" s="254"/>
      <c r="CD366" s="254"/>
      <c r="CE366" s="253"/>
      <c r="CF366" s="253"/>
      <c r="CG366" s="253"/>
      <c r="CH366" s="253"/>
      <c r="CI366" s="253"/>
      <c r="CJ366" s="253"/>
      <c r="CK366" s="253"/>
      <c r="CL366" s="253"/>
      <c r="CM366" s="253"/>
      <c r="CN366" s="253"/>
      <c r="CO366" s="253"/>
      <c r="CP366" s="253"/>
      <c r="CQ366" s="253"/>
    </row>
    <row r="367" spans="1:95" ht="30" customHeight="1" x14ac:dyDescent="0.2">
      <c r="A367" s="333"/>
      <c r="B367" s="40"/>
      <c r="C367" s="328" t="s">
        <v>1081</v>
      </c>
      <c r="D367" s="703"/>
      <c r="E367" s="704"/>
      <c r="F367" s="704"/>
      <c r="G367" s="704"/>
      <c r="H367" s="704"/>
      <c r="I367" s="704"/>
      <c r="J367" s="704"/>
      <c r="K367" s="704"/>
      <c r="L367" s="704"/>
      <c r="M367" s="704"/>
      <c r="N367" s="704"/>
      <c r="O367" s="704"/>
      <c r="P367" s="704"/>
      <c r="Q367" s="704"/>
      <c r="R367" s="704"/>
      <c r="S367" s="704"/>
      <c r="T367" s="704"/>
      <c r="U367" s="704"/>
      <c r="V367" s="704"/>
      <c r="W367" s="704"/>
      <c r="X367" s="672"/>
      <c r="Y367" s="672"/>
      <c r="Z367" s="673"/>
      <c r="AA367" s="193"/>
      <c r="AD367" s="241"/>
      <c r="CE367" s="46"/>
      <c r="CF367" s="46"/>
      <c r="CG367" s="46"/>
      <c r="CH367" s="46"/>
      <c r="CI367" s="46"/>
      <c r="CJ367" s="46"/>
      <c r="CK367" s="46"/>
      <c r="CL367" s="46"/>
      <c r="CM367" s="46"/>
      <c r="CN367" s="46"/>
      <c r="CO367" s="46"/>
      <c r="CP367" s="46"/>
      <c r="CQ367" s="46"/>
    </row>
    <row r="368" spans="1:95" s="255" customFormat="1" ht="45" customHeight="1" x14ac:dyDescent="0.2">
      <c r="A368" s="353"/>
      <c r="B368" s="207" t="s">
        <v>1093</v>
      </c>
      <c r="C368" s="155" t="s">
        <v>1120</v>
      </c>
      <c r="D368" s="653"/>
      <c r="E368" s="654"/>
      <c r="F368" s="653"/>
      <c r="G368" s="654"/>
      <c r="H368" s="653"/>
      <c r="I368" s="654"/>
      <c r="J368" s="653"/>
      <c r="K368" s="654"/>
      <c r="L368" s="653"/>
      <c r="M368" s="654"/>
      <c r="N368" s="653"/>
      <c r="O368" s="654"/>
      <c r="P368" s="653"/>
      <c r="Q368" s="654"/>
      <c r="R368" s="653"/>
      <c r="S368" s="654"/>
      <c r="T368" s="653"/>
      <c r="U368" s="654"/>
      <c r="V368" s="653"/>
      <c r="W368" s="654"/>
      <c r="X368" s="337" t="str">
        <f>IF(AND(X362="na",X364="na"),"na","")</f>
        <v/>
      </c>
      <c r="Y368" s="95">
        <f>IF(OR(D368="s",F368="s",H368="s",J368="s",L368="s",N368="s",P368="s",R368="s",T368="s",V368="s"), 0, IF(OR(D368="a",F368="a",H368="a",J368="a",L368="a",N368="a",P368="a",R368="a",T368="a",V368="a"),Z368,0))</f>
        <v>0</v>
      </c>
      <c r="Z368" s="354">
        <f>IF(X368="na",0,5)</f>
        <v>5</v>
      </c>
      <c r="AA368" s="193">
        <f>COUNTIF(D368:W368,"a")+COUNTIF(D368:W368,"s")+COUNTIF(X368,"na")</f>
        <v>0</v>
      </c>
      <c r="AB368" s="389"/>
      <c r="AC368" s="254"/>
      <c r="AD368" s="241"/>
      <c r="AE368" s="254"/>
      <c r="AF368" s="254"/>
      <c r="AG368" s="254"/>
      <c r="AH368" s="254"/>
      <c r="AI368" s="254"/>
      <c r="AJ368" s="254"/>
      <c r="AK368" s="254"/>
      <c r="AL368" s="254"/>
      <c r="AM368" s="254"/>
      <c r="AN368" s="254"/>
      <c r="AO368" s="254"/>
      <c r="AP368" s="254"/>
      <c r="AQ368" s="254"/>
      <c r="AR368" s="254"/>
      <c r="AS368" s="254"/>
      <c r="AT368" s="254"/>
      <c r="AU368" s="254"/>
      <c r="AV368" s="254"/>
      <c r="AW368" s="254"/>
      <c r="AX368" s="254"/>
      <c r="AY368" s="254"/>
      <c r="AZ368" s="254"/>
      <c r="BA368" s="254"/>
      <c r="BB368" s="254"/>
      <c r="BC368" s="254"/>
      <c r="BD368" s="254"/>
      <c r="BE368" s="254"/>
      <c r="BF368" s="254"/>
      <c r="BG368" s="254"/>
      <c r="BH368" s="254"/>
      <c r="BI368" s="254"/>
      <c r="BJ368" s="254"/>
      <c r="BK368" s="254"/>
      <c r="BL368" s="254"/>
      <c r="BM368" s="254"/>
      <c r="BN368" s="254"/>
      <c r="BO368" s="254"/>
      <c r="BP368" s="254"/>
      <c r="BQ368" s="254"/>
      <c r="BR368" s="254"/>
      <c r="BS368" s="254"/>
      <c r="BT368" s="254"/>
      <c r="BU368" s="254"/>
      <c r="BV368" s="254"/>
      <c r="BW368" s="254"/>
      <c r="BX368" s="254"/>
      <c r="BY368" s="254"/>
      <c r="BZ368" s="254"/>
      <c r="CA368" s="254"/>
      <c r="CB368" s="254"/>
      <c r="CC368" s="254"/>
      <c r="CD368" s="254"/>
      <c r="CE368" s="253"/>
      <c r="CF368" s="253"/>
      <c r="CG368" s="253"/>
      <c r="CH368" s="253"/>
      <c r="CI368" s="253"/>
      <c r="CJ368" s="253"/>
      <c r="CK368" s="253"/>
      <c r="CL368" s="253"/>
      <c r="CM368" s="253"/>
      <c r="CN368" s="253"/>
      <c r="CO368" s="253"/>
      <c r="CP368" s="253"/>
      <c r="CQ368" s="253"/>
    </row>
    <row r="369" spans="1:95" s="255" customFormat="1" ht="45" customHeight="1" thickBot="1" x14ac:dyDescent="0.25">
      <c r="A369" s="353"/>
      <c r="B369" s="207" t="s">
        <v>1094</v>
      </c>
      <c r="C369" s="155" t="s">
        <v>1121</v>
      </c>
      <c r="D369" s="653"/>
      <c r="E369" s="654"/>
      <c r="F369" s="653"/>
      <c r="G369" s="654"/>
      <c r="H369" s="653"/>
      <c r="I369" s="654"/>
      <c r="J369" s="653"/>
      <c r="K369" s="654"/>
      <c r="L369" s="653"/>
      <c r="M369" s="654"/>
      <c r="N369" s="653"/>
      <c r="O369" s="654"/>
      <c r="P369" s="653"/>
      <c r="Q369" s="654"/>
      <c r="R369" s="653"/>
      <c r="S369" s="654"/>
      <c r="T369" s="653"/>
      <c r="U369" s="654"/>
      <c r="V369" s="653"/>
      <c r="W369" s="654"/>
      <c r="X369" s="523" t="str">
        <f>IF(OR(AND(X364="na",COUNTIF(D362:W362,"a")),AND(X362="na",X364="na")),"na","")</f>
        <v/>
      </c>
      <c r="Y369" s="95">
        <f>IF(OR(D369="s",F369="s",H369="s",J369="s",L369="s",N369="s",P369="s",R369="s",T369="s",V369="s"), 0, IF(OR(D369="a",F369="a",H369="a",J369="a",L369="a",N369="a",P369="a",R369="a",T369="a",V369="a"),Z369,0))</f>
        <v>0</v>
      </c>
      <c r="Z369" s="354">
        <f>IF(X369="na",0,10)</f>
        <v>10</v>
      </c>
      <c r="AA369" s="193">
        <f>COUNTIF(D369:W369,"a")+COUNTIF(D369:W369,"s")+COUNTIF(X369,"na")</f>
        <v>0</v>
      </c>
      <c r="AB369" s="389"/>
      <c r="AC369" s="254"/>
      <c r="AD369" s="241"/>
      <c r="AE369" s="254"/>
      <c r="AF369" s="254"/>
      <c r="AG369" s="254"/>
      <c r="AH369" s="254"/>
      <c r="AI369" s="254"/>
      <c r="AJ369" s="254"/>
      <c r="AK369" s="254"/>
      <c r="AL369" s="254"/>
      <c r="AM369" s="254"/>
      <c r="AN369" s="254"/>
      <c r="AO369" s="254"/>
      <c r="AP369" s="254"/>
      <c r="AQ369" s="254"/>
      <c r="AR369" s="254"/>
      <c r="AS369" s="254"/>
      <c r="AT369" s="254"/>
      <c r="AU369" s="254"/>
      <c r="AV369" s="254"/>
      <c r="AW369" s="254"/>
      <c r="AX369" s="254"/>
      <c r="AY369" s="254"/>
      <c r="AZ369" s="254"/>
      <c r="BA369" s="254"/>
      <c r="BB369" s="254"/>
      <c r="BC369" s="254"/>
      <c r="BD369" s="254"/>
      <c r="BE369" s="254"/>
      <c r="BF369" s="254"/>
      <c r="BG369" s="254"/>
      <c r="BH369" s="254"/>
      <c r="BI369" s="254"/>
      <c r="BJ369" s="254"/>
      <c r="BK369" s="254"/>
      <c r="BL369" s="254"/>
      <c r="BM369" s="254"/>
      <c r="BN369" s="254"/>
      <c r="BO369" s="254"/>
      <c r="BP369" s="254"/>
      <c r="BQ369" s="254"/>
      <c r="BR369" s="254"/>
      <c r="BS369" s="254"/>
      <c r="BT369" s="254"/>
      <c r="BU369" s="254"/>
      <c r="BV369" s="254"/>
      <c r="BW369" s="254"/>
      <c r="BX369" s="254"/>
      <c r="BY369" s="254"/>
      <c r="BZ369" s="254"/>
      <c r="CA369" s="254"/>
      <c r="CB369" s="254"/>
      <c r="CC369" s="254"/>
      <c r="CD369" s="254"/>
      <c r="CE369" s="253"/>
      <c r="CF369" s="253"/>
      <c r="CG369" s="253"/>
      <c r="CH369" s="253"/>
      <c r="CI369" s="253"/>
      <c r="CJ369" s="253"/>
      <c r="CK369" s="253"/>
      <c r="CL369" s="253"/>
      <c r="CM369" s="253"/>
      <c r="CN369" s="253"/>
      <c r="CO369" s="253"/>
      <c r="CP369" s="253"/>
      <c r="CQ369" s="253"/>
    </row>
    <row r="370" spans="1:95" ht="21" customHeight="1" thickTop="1" thickBot="1" x14ac:dyDescent="0.25">
      <c r="A370" s="353"/>
      <c r="B370" s="40"/>
      <c r="C370" s="132"/>
      <c r="D370" s="629" t="s">
        <v>285</v>
      </c>
      <c r="E370" s="630"/>
      <c r="F370" s="630"/>
      <c r="G370" s="630"/>
      <c r="H370" s="630"/>
      <c r="I370" s="630"/>
      <c r="J370" s="630"/>
      <c r="K370" s="630"/>
      <c r="L370" s="630"/>
      <c r="M370" s="630"/>
      <c r="N370" s="630"/>
      <c r="O370" s="630"/>
      <c r="P370" s="630"/>
      <c r="Q370" s="630"/>
      <c r="R370" s="630"/>
      <c r="S370" s="630"/>
      <c r="T370" s="630"/>
      <c r="U370" s="630"/>
      <c r="V370" s="630"/>
      <c r="W370" s="630"/>
      <c r="X370" s="631"/>
      <c r="Y370" s="82">
        <f>SUM(Y362:Y369)</f>
        <v>0</v>
      </c>
      <c r="Z370" s="350">
        <f>SUM(Z362:Z369)</f>
        <v>55</v>
      </c>
      <c r="AD370" s="241"/>
      <c r="CG370" s="46"/>
      <c r="CH370" s="46"/>
      <c r="CI370" s="46"/>
      <c r="CJ370" s="46"/>
      <c r="CK370" s="46"/>
      <c r="CL370" s="46"/>
      <c r="CM370" s="46"/>
    </row>
    <row r="371" spans="1:95" ht="21" customHeight="1" thickBot="1" x14ac:dyDescent="0.25">
      <c r="A371" s="353"/>
      <c r="B371" s="90"/>
      <c r="C371" s="156"/>
      <c r="D371" s="619"/>
      <c r="E371" s="620"/>
      <c r="F371" s="645">
        <v>0</v>
      </c>
      <c r="G371" s="646"/>
      <c r="H371" s="646"/>
      <c r="I371" s="646"/>
      <c r="J371" s="646"/>
      <c r="K371" s="646"/>
      <c r="L371" s="646"/>
      <c r="M371" s="646"/>
      <c r="N371" s="646"/>
      <c r="O371" s="646"/>
      <c r="P371" s="646"/>
      <c r="Q371" s="646"/>
      <c r="R371" s="646"/>
      <c r="S371" s="646"/>
      <c r="T371" s="646"/>
      <c r="U371" s="646"/>
      <c r="V371" s="646"/>
      <c r="W371" s="646"/>
      <c r="X371" s="646"/>
      <c r="Y371" s="646"/>
      <c r="Z371" s="647"/>
      <c r="AD371" s="241"/>
      <c r="CG371" s="46"/>
      <c r="CH371" s="46"/>
      <c r="CI371" s="46"/>
      <c r="CJ371" s="46"/>
      <c r="CK371" s="46"/>
      <c r="CL371" s="46"/>
      <c r="CM371" s="46"/>
    </row>
    <row r="372" spans="1:95" ht="30" customHeight="1" thickBot="1" x14ac:dyDescent="0.25">
      <c r="A372" s="353"/>
      <c r="B372" s="219">
        <v>5450</v>
      </c>
      <c r="C372" s="154" t="s">
        <v>209</v>
      </c>
      <c r="D372" s="23"/>
      <c r="E372" s="22"/>
      <c r="F372" s="23" t="s">
        <v>284</v>
      </c>
      <c r="G372" s="22"/>
      <c r="H372" s="23" t="s">
        <v>284</v>
      </c>
      <c r="I372" s="22"/>
      <c r="J372" s="23"/>
      <c r="K372" s="22"/>
      <c r="L372" s="23"/>
      <c r="M372" s="22"/>
      <c r="N372" s="23"/>
      <c r="O372" s="22"/>
      <c r="P372" s="23"/>
      <c r="Q372" s="22"/>
      <c r="R372" s="23"/>
      <c r="S372" s="22"/>
      <c r="T372" s="23"/>
      <c r="U372" s="22"/>
      <c r="V372" s="23"/>
      <c r="W372" s="22"/>
      <c r="X372" s="18"/>
      <c r="Y372" s="18"/>
      <c r="Z372" s="351"/>
      <c r="AA372" s="193"/>
      <c r="AD372" s="241"/>
      <c r="CE372" s="46"/>
      <c r="CF372" s="46"/>
      <c r="CG372" s="46"/>
      <c r="CH372" s="46"/>
      <c r="CI372" s="46"/>
      <c r="CJ372" s="46"/>
      <c r="CK372" s="46"/>
      <c r="CL372" s="46"/>
      <c r="CM372" s="46"/>
      <c r="CN372" s="46"/>
      <c r="CO372" s="46"/>
      <c r="CP372" s="46"/>
      <c r="CQ372" s="46"/>
    </row>
    <row r="373" spans="1:95" ht="45" customHeight="1" thickBot="1" x14ac:dyDescent="0.25">
      <c r="A373" s="353"/>
      <c r="B373" s="208" t="s">
        <v>210</v>
      </c>
      <c r="C373" s="166" t="s">
        <v>104</v>
      </c>
      <c r="D373" s="607"/>
      <c r="E373" s="608"/>
      <c r="F373" s="607"/>
      <c r="G373" s="608"/>
      <c r="H373" s="607"/>
      <c r="I373" s="608"/>
      <c r="J373" s="607"/>
      <c r="K373" s="608"/>
      <c r="L373" s="607"/>
      <c r="M373" s="608"/>
      <c r="N373" s="607"/>
      <c r="O373" s="608"/>
      <c r="P373" s="607"/>
      <c r="Q373" s="608"/>
      <c r="R373" s="607"/>
      <c r="S373" s="608"/>
      <c r="T373" s="607"/>
      <c r="U373" s="608"/>
      <c r="V373" s="607"/>
      <c r="W373" s="608"/>
      <c r="X373" s="38"/>
      <c r="Y373" s="94">
        <f>IF(OR(D373="s",F373="s",H373="s",J373="s",L373="s",N373="s",P373="s",R373="s",T373="s",V373="s"), 0, IF(OR(D373="a",F373="a",H373="a",J373="a",L373="a",N373="a",P373="a",R373="a",T373="a",V373="a"),Z373,0))</f>
        <v>0</v>
      </c>
      <c r="Z373" s="352">
        <v>40</v>
      </c>
      <c r="AA373" s="193">
        <f>COUNTIF(D373:W373,"a")+COUNTIF(D373:W373,"s")</f>
        <v>0</v>
      </c>
      <c r="AB373" s="239"/>
      <c r="AD373" s="241"/>
      <c r="CE373" s="46"/>
      <c r="CF373" s="46"/>
      <c r="CG373" s="46"/>
      <c r="CH373" s="46"/>
      <c r="CI373" s="46"/>
      <c r="CJ373" s="46"/>
      <c r="CK373" s="46"/>
      <c r="CL373" s="46"/>
      <c r="CM373" s="46"/>
      <c r="CN373" s="46"/>
      <c r="CO373" s="46"/>
      <c r="CP373" s="46"/>
      <c r="CQ373" s="46"/>
    </row>
    <row r="374" spans="1:95" ht="21.6" customHeight="1" thickTop="1" thickBot="1" x14ac:dyDescent="0.25">
      <c r="A374" s="353"/>
      <c r="B374" s="80"/>
      <c r="C374" s="126"/>
      <c r="D374" s="629" t="s">
        <v>285</v>
      </c>
      <c r="E374" s="630"/>
      <c r="F374" s="630"/>
      <c r="G374" s="630"/>
      <c r="H374" s="630"/>
      <c r="I374" s="630"/>
      <c r="J374" s="630"/>
      <c r="K374" s="630"/>
      <c r="L374" s="630"/>
      <c r="M374" s="630"/>
      <c r="N374" s="630"/>
      <c r="O374" s="630"/>
      <c r="P374" s="630"/>
      <c r="Q374" s="630"/>
      <c r="R374" s="630"/>
      <c r="S374" s="630"/>
      <c r="T374" s="630"/>
      <c r="U374" s="630"/>
      <c r="V374" s="630"/>
      <c r="W374" s="630"/>
      <c r="X374" s="631"/>
      <c r="Y374" s="82">
        <f>SUM(Y373:Y373)</f>
        <v>0</v>
      </c>
      <c r="Z374" s="350">
        <f>SUM(Z373:Z373)</f>
        <v>40</v>
      </c>
      <c r="AA374" s="193"/>
      <c r="AD374" s="241"/>
      <c r="CE374" s="46"/>
      <c r="CF374" s="46"/>
      <c r="CG374" s="46"/>
      <c r="CH374" s="46"/>
      <c r="CI374" s="46"/>
      <c r="CJ374" s="46"/>
      <c r="CK374" s="46"/>
      <c r="CL374" s="46"/>
      <c r="CM374" s="46"/>
      <c r="CN374" s="46"/>
      <c r="CO374" s="46"/>
      <c r="CP374" s="46"/>
      <c r="CQ374" s="46"/>
    </row>
    <row r="375" spans="1:95" ht="21.6" customHeight="1" thickBot="1" x14ac:dyDescent="0.25">
      <c r="A375" s="339"/>
      <c r="B375" s="170"/>
      <c r="C375" s="156"/>
      <c r="D375" s="619"/>
      <c r="E375" s="620"/>
      <c r="F375" s="649">
        <v>0</v>
      </c>
      <c r="G375" s="627"/>
      <c r="H375" s="627"/>
      <c r="I375" s="627"/>
      <c r="J375" s="627"/>
      <c r="K375" s="627"/>
      <c r="L375" s="627"/>
      <c r="M375" s="627"/>
      <c r="N375" s="627"/>
      <c r="O375" s="627"/>
      <c r="P375" s="627"/>
      <c r="Q375" s="627"/>
      <c r="R375" s="627"/>
      <c r="S375" s="627"/>
      <c r="T375" s="627"/>
      <c r="U375" s="627"/>
      <c r="V375" s="627"/>
      <c r="W375" s="627"/>
      <c r="X375" s="627"/>
      <c r="Y375" s="627"/>
      <c r="Z375" s="628"/>
      <c r="AA375" s="193"/>
      <c r="AD375" s="241"/>
      <c r="CE375" s="46"/>
      <c r="CF375" s="46"/>
      <c r="CG375" s="46"/>
      <c r="CH375" s="46"/>
      <c r="CI375" s="46"/>
      <c r="CJ375" s="46"/>
      <c r="CK375" s="46"/>
      <c r="CL375" s="46"/>
      <c r="CM375" s="46"/>
      <c r="CN375" s="46"/>
      <c r="CO375" s="46"/>
      <c r="CP375" s="46"/>
      <c r="CQ375" s="46"/>
    </row>
    <row r="376" spans="1:95" ht="30" customHeight="1" thickBot="1" x14ac:dyDescent="0.25">
      <c r="A376" s="333"/>
      <c r="B376" s="215" t="s">
        <v>32</v>
      </c>
      <c r="C376" s="178" t="s">
        <v>495</v>
      </c>
      <c r="D376" s="269"/>
      <c r="E376" s="270"/>
      <c r="F376" s="269" t="s">
        <v>284</v>
      </c>
      <c r="G376" s="270"/>
      <c r="H376" s="269" t="s">
        <v>284</v>
      </c>
      <c r="I376" s="270"/>
      <c r="J376" s="269"/>
      <c r="K376" s="270"/>
      <c r="L376" s="269"/>
      <c r="M376" s="270"/>
      <c r="N376" s="269"/>
      <c r="O376" s="270"/>
      <c r="P376" s="269"/>
      <c r="Q376" s="270"/>
      <c r="R376" s="269"/>
      <c r="S376" s="270"/>
      <c r="T376" s="269"/>
      <c r="U376" s="270"/>
      <c r="V376" s="269"/>
      <c r="W376" s="270"/>
      <c r="X376" s="268"/>
      <c r="Y376" s="268"/>
      <c r="Z376" s="346"/>
      <c r="AA376" s="193"/>
      <c r="AD376" s="241"/>
      <c r="CE376" s="46"/>
      <c r="CF376" s="46"/>
      <c r="CG376" s="46"/>
      <c r="CH376" s="46"/>
      <c r="CI376" s="46"/>
      <c r="CJ376" s="46"/>
      <c r="CK376" s="46"/>
      <c r="CL376" s="46"/>
      <c r="CM376" s="46"/>
      <c r="CN376" s="46"/>
      <c r="CO376" s="46"/>
      <c r="CP376" s="46"/>
      <c r="CQ376" s="46"/>
    </row>
    <row r="377" spans="1:95" ht="88.5" customHeight="1" thickBot="1" x14ac:dyDescent="0.25">
      <c r="A377" s="353"/>
      <c r="B377" s="208" t="s">
        <v>94</v>
      </c>
      <c r="C377" s="166" t="s">
        <v>101</v>
      </c>
      <c r="D377" s="607"/>
      <c r="E377" s="608"/>
      <c r="F377" s="607"/>
      <c r="G377" s="608"/>
      <c r="H377" s="607"/>
      <c r="I377" s="608"/>
      <c r="J377" s="607"/>
      <c r="K377" s="608"/>
      <c r="L377" s="607"/>
      <c r="M377" s="608"/>
      <c r="N377" s="607"/>
      <c r="O377" s="608"/>
      <c r="P377" s="607"/>
      <c r="Q377" s="608"/>
      <c r="R377" s="607"/>
      <c r="S377" s="608"/>
      <c r="T377" s="607"/>
      <c r="U377" s="608"/>
      <c r="V377" s="607"/>
      <c r="W377" s="608"/>
      <c r="X377" s="38"/>
      <c r="Y377" s="94">
        <f>IF(OR(D377="s",F377="s",H377="s",J377="s",L377="s",N377="s",P377="s",R377="s",T377="s",V377="s"), 0, IF(OR(D377="a",F377="a",H377="a",J377="a",L377="a",N377="a",P377="a",R377="a",T377="a",V377="a"),Z377,0))</f>
        <v>0</v>
      </c>
      <c r="Z377" s="352">
        <v>50</v>
      </c>
      <c r="AA377" s="193">
        <f>COUNTIF(D377:W377,"a")+COUNTIF(D377:W377,"s")</f>
        <v>0</v>
      </c>
      <c r="AB377" s="239"/>
      <c r="AD377" s="241"/>
      <c r="CE377" s="46"/>
      <c r="CF377" s="46"/>
      <c r="CG377" s="46"/>
      <c r="CH377" s="46"/>
      <c r="CI377" s="46"/>
      <c r="CJ377" s="46"/>
      <c r="CK377" s="46"/>
      <c r="CL377" s="46"/>
      <c r="CM377" s="46"/>
      <c r="CN377" s="46"/>
      <c r="CO377" s="46"/>
      <c r="CP377" s="46"/>
      <c r="CQ377" s="46"/>
    </row>
    <row r="378" spans="1:95" ht="21" customHeight="1" thickTop="1" thickBot="1" x14ac:dyDescent="0.25">
      <c r="A378" s="353"/>
      <c r="B378" s="80"/>
      <c r="C378" s="126"/>
      <c r="D378" s="629" t="s">
        <v>285</v>
      </c>
      <c r="E378" s="630"/>
      <c r="F378" s="630"/>
      <c r="G378" s="630"/>
      <c r="H378" s="630"/>
      <c r="I378" s="630"/>
      <c r="J378" s="630"/>
      <c r="K378" s="630"/>
      <c r="L378" s="630"/>
      <c r="M378" s="630"/>
      <c r="N378" s="630"/>
      <c r="O378" s="630"/>
      <c r="P378" s="630"/>
      <c r="Q378" s="630"/>
      <c r="R378" s="630"/>
      <c r="S378" s="630"/>
      <c r="T378" s="630"/>
      <c r="U378" s="630"/>
      <c r="V378" s="630"/>
      <c r="W378" s="630"/>
      <c r="X378" s="631"/>
      <c r="Y378" s="82">
        <f>SUM(Y377:Y377)</f>
        <v>0</v>
      </c>
      <c r="Z378" s="350">
        <f>SUM(Z377:Z377)</f>
        <v>50</v>
      </c>
      <c r="AA378" s="193"/>
      <c r="AD378" s="241"/>
      <c r="CE378" s="46"/>
      <c r="CF378" s="46"/>
      <c r="CG378" s="46"/>
      <c r="CH378" s="46"/>
      <c r="CI378" s="46"/>
      <c r="CJ378" s="46"/>
      <c r="CK378" s="46"/>
      <c r="CL378" s="46"/>
      <c r="CM378" s="46"/>
      <c r="CN378" s="46"/>
      <c r="CO378" s="46"/>
      <c r="CP378" s="46"/>
      <c r="CQ378" s="46"/>
    </row>
    <row r="379" spans="1:95" ht="21" customHeight="1" thickBot="1" x14ac:dyDescent="0.25">
      <c r="A379" s="339"/>
      <c r="B379" s="170"/>
      <c r="C379" s="159"/>
      <c r="D379" s="619"/>
      <c r="E379" s="620"/>
      <c r="F379" s="648">
        <v>0</v>
      </c>
      <c r="G379" s="627"/>
      <c r="H379" s="627"/>
      <c r="I379" s="627"/>
      <c r="J379" s="627"/>
      <c r="K379" s="627"/>
      <c r="L379" s="627"/>
      <c r="M379" s="627"/>
      <c r="N379" s="627"/>
      <c r="O379" s="627"/>
      <c r="P379" s="627"/>
      <c r="Q379" s="627"/>
      <c r="R379" s="627"/>
      <c r="S379" s="627"/>
      <c r="T379" s="627"/>
      <c r="U379" s="627"/>
      <c r="V379" s="627"/>
      <c r="W379" s="627"/>
      <c r="X379" s="627"/>
      <c r="Y379" s="627"/>
      <c r="Z379" s="628"/>
      <c r="AA379" s="193"/>
      <c r="AD379" s="241"/>
      <c r="CE379" s="46"/>
      <c r="CF379" s="46"/>
      <c r="CG379" s="46"/>
      <c r="CH379" s="46"/>
      <c r="CI379" s="46"/>
      <c r="CJ379" s="46"/>
      <c r="CK379" s="46"/>
      <c r="CL379" s="46"/>
      <c r="CM379" s="46"/>
      <c r="CN379" s="46"/>
      <c r="CO379" s="46"/>
      <c r="CP379" s="46"/>
      <c r="CQ379" s="46"/>
    </row>
    <row r="380" spans="1:95" s="255" customFormat="1" ht="30" customHeight="1" thickBot="1" x14ac:dyDescent="0.25">
      <c r="A380" s="333"/>
      <c r="B380" s="232" t="s">
        <v>675</v>
      </c>
      <c r="C380" s="178" t="s">
        <v>676</v>
      </c>
      <c r="D380" s="309"/>
      <c r="E380" s="310"/>
      <c r="F380" s="311"/>
      <c r="G380" s="312"/>
      <c r="H380" s="423"/>
      <c r="I380" s="310"/>
      <c r="J380" s="313"/>
      <c r="K380" s="312"/>
      <c r="L380" s="309"/>
      <c r="M380" s="310"/>
      <c r="N380" s="311"/>
      <c r="O380" s="312"/>
      <c r="P380" s="423"/>
      <c r="Q380" s="310"/>
      <c r="R380" s="311"/>
      <c r="S380" s="312"/>
      <c r="T380" s="309"/>
      <c r="U380" s="310"/>
      <c r="V380" s="311"/>
      <c r="W380" s="312"/>
      <c r="X380" s="314"/>
      <c r="Y380" s="314"/>
      <c r="Z380" s="346"/>
      <c r="AA380" s="193"/>
      <c r="AB380" s="253"/>
      <c r="AC380" s="254"/>
      <c r="AD380" s="241"/>
      <c r="AE380" s="254"/>
      <c r="AF380" s="254"/>
      <c r="AG380" s="254"/>
      <c r="AH380" s="254"/>
      <c r="AI380" s="254"/>
      <c r="AJ380" s="254"/>
      <c r="AK380" s="254"/>
      <c r="AL380" s="254"/>
      <c r="AM380" s="254"/>
      <c r="AN380" s="254"/>
      <c r="AO380" s="254"/>
      <c r="AP380" s="254"/>
      <c r="AQ380" s="254"/>
      <c r="AR380" s="254"/>
      <c r="AS380" s="254"/>
      <c r="AT380" s="254"/>
      <c r="AU380" s="254"/>
      <c r="AV380" s="254"/>
      <c r="AW380" s="254"/>
      <c r="AX380" s="254"/>
      <c r="AY380" s="254"/>
      <c r="AZ380" s="254"/>
      <c r="BA380" s="254"/>
      <c r="BB380" s="254"/>
      <c r="BC380" s="254"/>
      <c r="BD380" s="254"/>
      <c r="BE380" s="254"/>
      <c r="BF380" s="254"/>
      <c r="BG380" s="254"/>
      <c r="BH380" s="254"/>
      <c r="BI380" s="254"/>
      <c r="BJ380" s="254"/>
      <c r="BK380" s="254"/>
      <c r="BL380" s="254"/>
      <c r="BM380" s="254"/>
      <c r="BN380" s="254"/>
      <c r="BO380" s="254"/>
      <c r="BP380" s="254"/>
      <c r="BQ380" s="254"/>
      <c r="BR380" s="254"/>
      <c r="BS380" s="254"/>
      <c r="BT380" s="254"/>
      <c r="BU380" s="254"/>
      <c r="BV380" s="254"/>
      <c r="BW380" s="254"/>
      <c r="BX380" s="254"/>
      <c r="BY380" s="254"/>
      <c r="BZ380" s="254"/>
      <c r="CA380" s="254"/>
      <c r="CB380" s="254"/>
      <c r="CC380" s="254"/>
      <c r="CD380" s="254"/>
      <c r="CE380" s="253"/>
      <c r="CF380" s="253"/>
      <c r="CG380" s="253"/>
      <c r="CH380" s="253"/>
      <c r="CI380" s="253"/>
      <c r="CJ380" s="253"/>
      <c r="CK380" s="253"/>
      <c r="CL380" s="253"/>
      <c r="CM380" s="253"/>
      <c r="CN380" s="253"/>
      <c r="CO380" s="253"/>
      <c r="CP380" s="253"/>
      <c r="CQ380" s="253"/>
    </row>
    <row r="381" spans="1:95" ht="27.95" customHeight="1" x14ac:dyDescent="0.2">
      <c r="A381" s="353" t="s">
        <v>303</v>
      </c>
      <c r="B381" s="234"/>
      <c r="C381" s="520" t="s">
        <v>1169</v>
      </c>
      <c r="D381" s="655"/>
      <c r="E381" s="656"/>
      <c r="F381" s="657"/>
      <c r="G381" s="657"/>
      <c r="H381" s="657"/>
      <c r="I381" s="657"/>
      <c r="J381" s="657"/>
      <c r="K381" s="657"/>
      <c r="L381" s="657"/>
      <c r="M381" s="657"/>
      <c r="N381" s="657"/>
      <c r="O381" s="657"/>
      <c r="P381" s="657"/>
      <c r="Q381" s="657"/>
      <c r="R381" s="657"/>
      <c r="S381" s="657"/>
      <c r="T381" s="657"/>
      <c r="U381" s="657"/>
      <c r="V381" s="657"/>
      <c r="W381" s="657"/>
      <c r="X381" s="657"/>
      <c r="Y381" s="657"/>
      <c r="Z381" s="658"/>
      <c r="AD381" s="241"/>
      <c r="CG381" s="46"/>
      <c r="CH381" s="46"/>
      <c r="CI381" s="46"/>
      <c r="CJ381" s="46"/>
      <c r="CK381" s="46"/>
      <c r="CL381" s="46"/>
      <c r="CM381" s="46"/>
    </row>
    <row r="382" spans="1:95" s="530" customFormat="1" ht="45" customHeight="1" x14ac:dyDescent="0.2">
      <c r="A382" s="353" t="s">
        <v>303</v>
      </c>
      <c r="B382" s="217" t="s">
        <v>677</v>
      </c>
      <c r="C382" s="155" t="s">
        <v>1170</v>
      </c>
      <c r="D382" s="605"/>
      <c r="E382" s="606"/>
      <c r="F382" s="605"/>
      <c r="G382" s="606"/>
      <c r="H382" s="605"/>
      <c r="I382" s="606"/>
      <c r="J382" s="605"/>
      <c r="K382" s="606"/>
      <c r="L382" s="605"/>
      <c r="M382" s="606"/>
      <c r="N382" s="605"/>
      <c r="O382" s="606"/>
      <c r="P382" s="605"/>
      <c r="Q382" s="606"/>
      <c r="R382" s="605"/>
      <c r="S382" s="606"/>
      <c r="T382" s="605"/>
      <c r="U382" s="606"/>
      <c r="V382" s="605"/>
      <c r="W382" s="606"/>
      <c r="X382" s="43"/>
      <c r="Y382" s="92">
        <f>IF(OR(D382="s",F382="s",H382="s",J382="s",L382="s",N382="s",P382="s",R382="s",T382="s",V382="s"), 0, IF(OR(D382="a",F382="a",H382="a",J382="a",L382="a",N382="a",P382="a",R382="a",T382="a",V382="a"),Z382,0))</f>
        <v>0</v>
      </c>
      <c r="Z382" s="352">
        <v>5</v>
      </c>
      <c r="AA382" s="39">
        <f>IF((COUNTIF(D382:W382,"a")+COUNTIF(D382:W382,"s"))&gt;0,IF(OR((COUNTIF(D386:W386,"a")+COUNTIF(D386:W386,"s"))),0,COUNTIF(D382:W382,"a")+COUNTIF(D382:W382,"s")),COUNTIF(D382:W382,"a")+COUNTIF(D382:W382,"s"))</f>
        <v>0</v>
      </c>
      <c r="AB382" s="529"/>
      <c r="AD382" s="531"/>
    </row>
    <row r="383" spans="1:95" s="530" customFormat="1" ht="45" customHeight="1" x14ac:dyDescent="0.2">
      <c r="A383" s="353" t="s">
        <v>130</v>
      </c>
      <c r="B383" s="217" t="s">
        <v>678</v>
      </c>
      <c r="C383" s="155" t="s">
        <v>679</v>
      </c>
      <c r="D383" s="605"/>
      <c r="E383" s="606"/>
      <c r="F383" s="605"/>
      <c r="G383" s="606"/>
      <c r="H383" s="605"/>
      <c r="I383" s="606"/>
      <c r="J383" s="605"/>
      <c r="K383" s="606"/>
      <c r="L383" s="605"/>
      <c r="M383" s="606"/>
      <c r="N383" s="605"/>
      <c r="O383" s="606"/>
      <c r="P383" s="605"/>
      <c r="Q383" s="606"/>
      <c r="R383" s="605"/>
      <c r="S383" s="606"/>
      <c r="T383" s="605"/>
      <c r="U383" s="606"/>
      <c r="V383" s="605"/>
      <c r="W383" s="606"/>
      <c r="X383" s="43"/>
      <c r="Y383" s="92">
        <f>IF(OR(D383="s",F383="s",H383="s",J383="s",L383="s",N383="s",P383="s",R383="s",T383="s",V383="s"), 0, IF(OR(D383="a",F383="a",H383="a",J383="a",L383="a",N383="a",P383="a",R383="a",T383="a",V383="a"),Z383,0))</f>
        <v>0</v>
      </c>
      <c r="Z383" s="349">
        <v>5</v>
      </c>
      <c r="AA383" s="39">
        <f>IF((COUNTIF(D383:W383,"a")+COUNTIF(D383:W383,"s"))&gt;0,IF(OR((COUNTIF(D386:W386,"a")+COUNTIF(D386:W386,"s"))),0,COUNTIF(D383:W383,"a")+COUNTIF(D383:W383,"s")),COUNTIF(D383:W383,"a")+COUNTIF(D383:W383,"s"))</f>
        <v>0</v>
      </c>
      <c r="AB383" s="529"/>
      <c r="AD383" s="531"/>
    </row>
    <row r="384" spans="1:95" s="530" customFormat="1" ht="27.95" customHeight="1" x14ac:dyDescent="0.2">
      <c r="A384" s="353" t="s">
        <v>226</v>
      </c>
      <c r="B384" s="532"/>
      <c r="C384" s="533" t="s">
        <v>1171</v>
      </c>
      <c r="D384" s="615"/>
      <c r="E384" s="616"/>
      <c r="F384" s="617"/>
      <c r="G384" s="617"/>
      <c r="H384" s="617"/>
      <c r="I384" s="617"/>
      <c r="J384" s="617"/>
      <c r="K384" s="617"/>
      <c r="L384" s="617"/>
      <c r="M384" s="617"/>
      <c r="N384" s="617"/>
      <c r="O384" s="617"/>
      <c r="P384" s="617"/>
      <c r="Q384" s="617"/>
      <c r="R384" s="617"/>
      <c r="S384" s="617"/>
      <c r="T384" s="617"/>
      <c r="U384" s="617"/>
      <c r="V384" s="617"/>
      <c r="W384" s="617"/>
      <c r="X384" s="617"/>
      <c r="Y384" s="617"/>
      <c r="Z384" s="618"/>
      <c r="AA384" s="39"/>
      <c r="AB384" s="529"/>
      <c r="AD384" s="531"/>
    </row>
    <row r="385" spans="1:95" s="530" customFormat="1" ht="45" customHeight="1" x14ac:dyDescent="0.2">
      <c r="A385" s="353" t="s">
        <v>226</v>
      </c>
      <c r="B385" s="429" t="s">
        <v>1172</v>
      </c>
      <c r="C385" s="430" t="s">
        <v>1173</v>
      </c>
      <c r="D385" s="605"/>
      <c r="E385" s="606"/>
      <c r="F385" s="605"/>
      <c r="G385" s="606"/>
      <c r="H385" s="605"/>
      <c r="I385" s="606"/>
      <c r="J385" s="605"/>
      <c r="K385" s="606"/>
      <c r="L385" s="605"/>
      <c r="M385" s="606"/>
      <c r="N385" s="605"/>
      <c r="O385" s="606"/>
      <c r="P385" s="605"/>
      <c r="Q385" s="606"/>
      <c r="R385" s="605"/>
      <c r="S385" s="606"/>
      <c r="T385" s="605"/>
      <c r="U385" s="606"/>
      <c r="V385" s="605"/>
      <c r="W385" s="606"/>
      <c r="X385" s="43"/>
      <c r="Y385" s="521">
        <f>IF(OR(D385="s",F385="s",H385="s",J385="s",L385="s",N385="s",P385="s",R385="s",T385="s",V385="s"), 0, IF(OR(D385="a",F385="a",H385="a",J385="a",L385="a",N385="a",P385="a",R385="a",T385="a",V385="a"),Z385,0))</f>
        <v>0</v>
      </c>
      <c r="Z385" s="349">
        <v>15</v>
      </c>
      <c r="AA385" s="39">
        <f>IF((COUNTIF(D385:W385,"a")+COUNTIF(D385:W385,"s"))&gt;0,IF((COUNTIF(D382:W383,"a")+COUNTIF(D382:W383,"s"))&gt;0,0,COUNTIF(D385:W385,"a")+COUNTIF(D385:W385,"s")), COUNTIF(D385:W385,"a")+COUNTIF(D385:W385,"s"))</f>
        <v>0</v>
      </c>
      <c r="AB385" s="529"/>
      <c r="AD385" s="531"/>
    </row>
    <row r="386" spans="1:95" s="530" customFormat="1" ht="45" customHeight="1" x14ac:dyDescent="0.2">
      <c r="A386" s="353" t="s">
        <v>226</v>
      </c>
      <c r="B386" s="429" t="s">
        <v>1174</v>
      </c>
      <c r="C386" s="430" t="s">
        <v>1175</v>
      </c>
      <c r="D386" s="605"/>
      <c r="E386" s="606"/>
      <c r="F386" s="605"/>
      <c r="G386" s="606"/>
      <c r="H386" s="605"/>
      <c r="I386" s="606"/>
      <c r="J386" s="605"/>
      <c r="K386" s="606"/>
      <c r="L386" s="605"/>
      <c r="M386" s="606"/>
      <c r="N386" s="605"/>
      <c r="O386" s="606"/>
      <c r="P386" s="605"/>
      <c r="Q386" s="606"/>
      <c r="R386" s="605"/>
      <c r="S386" s="606"/>
      <c r="T386" s="605"/>
      <c r="U386" s="606"/>
      <c r="V386" s="605"/>
      <c r="W386" s="606"/>
      <c r="X386" s="43"/>
      <c r="Y386" s="521">
        <f>IF(OR(D386="s",F386="s",H386="s",J386="s",L386="s",N386="s",P386="s",R386="s",T386="s",V386="s"), 0, IF(OR(D386="a",F386="a",H386="a",J386="a",L386="a",N386="a",P386="a",R386="a",T386="a",V386="a"),Z386,0))</f>
        <v>0</v>
      </c>
      <c r="Z386" s="349">
        <v>5</v>
      </c>
      <c r="AA386" s="39">
        <f>IF((COUNTIF(D386:W386,"a")+COUNTIF(D386:W386,"s"))&gt;0,IF((COUNTIF(D382:W383,"a")+COUNTIF(D382:W383,"s"))&gt;0,0,COUNTIF(D386:W386,"a")+COUNTIF(D386:W386,"s")), COUNTIF(D386:W386,"a")+COUNTIF(D386:W386,"s"))</f>
        <v>0</v>
      </c>
      <c r="AB386" s="529"/>
      <c r="AD386" s="531"/>
    </row>
    <row r="387" spans="1:95" s="535" customFormat="1" ht="45" customHeight="1" x14ac:dyDescent="0.15">
      <c r="A387" s="353" t="s">
        <v>226</v>
      </c>
      <c r="B387" s="217" t="s">
        <v>1176</v>
      </c>
      <c r="C387" s="155" t="s">
        <v>1177</v>
      </c>
      <c r="D387" s="568"/>
      <c r="E387" s="581"/>
      <c r="F387" s="568"/>
      <c r="G387" s="581"/>
      <c r="H387" s="568"/>
      <c r="I387" s="581"/>
      <c r="J387" s="568"/>
      <c r="K387" s="581"/>
      <c r="L387" s="568"/>
      <c r="M387" s="581"/>
      <c r="N387" s="568"/>
      <c r="O387" s="581"/>
      <c r="P387" s="568"/>
      <c r="Q387" s="581"/>
      <c r="R387" s="568"/>
      <c r="S387" s="581"/>
      <c r="T387" s="568"/>
      <c r="U387" s="581"/>
      <c r="V387" s="568"/>
      <c r="W387" s="581"/>
      <c r="X387" s="528"/>
      <c r="Y387" s="92">
        <f>IF(OR(D387="s",F387="s",H387="s",J387="s",L387="s",N387="s",P387="s",R387="s",T387="s",V387="s"), 0, IF(OR(D387="a",F387="a",H387="a",J387="a",L387="a",N387="a",P387="a",R387="a",T387="a",V387="a"),Z387,0))</f>
        <v>0</v>
      </c>
      <c r="Z387" s="349">
        <v>5</v>
      </c>
      <c r="AA387" s="534">
        <f>IF((COUNTIF(D387:W387,"a")+COUNTIF(D387:W387,"s")+COUNTIF(X387,"na"))&gt;0,IF((COUNTIF(D391:W391,"a")+COUNTIF(D391:W391,"s")),0,COUNTIF(D387:W387,"a")+COUNTIF(D387:W387,"s")+COUNTIF(X387,"na")),COUNTIF(D387:W387,"a")+COUNTIF(D387:W387,"s"))</f>
        <v>0</v>
      </c>
      <c r="AB387" s="529"/>
      <c r="AD387" s="531"/>
    </row>
    <row r="388" spans="1:95" s="530" customFormat="1" ht="27.95" customHeight="1" x14ac:dyDescent="0.2">
      <c r="A388" s="353" t="s">
        <v>226</v>
      </c>
      <c r="B388" s="208"/>
      <c r="C388" s="536" t="s">
        <v>1178</v>
      </c>
      <c r="D388" s="615"/>
      <c r="E388" s="616"/>
      <c r="F388" s="617"/>
      <c r="G388" s="617"/>
      <c r="H388" s="617"/>
      <c r="I388" s="617"/>
      <c r="J388" s="617"/>
      <c r="K388" s="617"/>
      <c r="L388" s="617"/>
      <c r="M388" s="617"/>
      <c r="N388" s="617"/>
      <c r="O388" s="617"/>
      <c r="P388" s="617"/>
      <c r="Q388" s="617"/>
      <c r="R388" s="617"/>
      <c r="S388" s="617"/>
      <c r="T388" s="617"/>
      <c r="U388" s="617"/>
      <c r="V388" s="617"/>
      <c r="W388" s="617"/>
      <c r="X388" s="617"/>
      <c r="Y388" s="617"/>
      <c r="Z388" s="618"/>
      <c r="AA388" s="39"/>
      <c r="AB388" s="529"/>
      <c r="AD388" s="531"/>
    </row>
    <row r="389" spans="1:95" s="543" customFormat="1" ht="45" customHeight="1" x14ac:dyDescent="0.2">
      <c r="A389" s="537" t="s">
        <v>226</v>
      </c>
      <c r="B389" s="538" t="s">
        <v>1179</v>
      </c>
      <c r="C389" s="155" t="s">
        <v>1180</v>
      </c>
      <c r="D389" s="611"/>
      <c r="E389" s="612"/>
      <c r="F389" s="611"/>
      <c r="G389" s="612"/>
      <c r="H389" s="611"/>
      <c r="I389" s="612"/>
      <c r="J389" s="611"/>
      <c r="K389" s="612"/>
      <c r="L389" s="611"/>
      <c r="M389" s="612"/>
      <c r="N389" s="611"/>
      <c r="O389" s="612"/>
      <c r="P389" s="611"/>
      <c r="Q389" s="612"/>
      <c r="R389" s="611"/>
      <c r="S389" s="612"/>
      <c r="T389" s="611"/>
      <c r="U389" s="612"/>
      <c r="V389" s="613"/>
      <c r="W389" s="614"/>
      <c r="X389" s="539"/>
      <c r="Y389" s="540">
        <f>IF(OR(D389="s",F389="s",H389="s",J389="s",L389="s",N389="s",P389="s",R389="s",T389="s",V389="s"), 0, IF(OR(D389="a",F389="a",H389="a",J389="a",L389="a",N389="a",P389="a",R389="a",T389="a",V389="a"),Z389,0))</f>
        <v>0</v>
      </c>
      <c r="Z389" s="541">
        <v>10</v>
      </c>
      <c r="AA389" s="534">
        <f>IF((COUNTIF(D389:W389,"a")+COUNTIF(D389:W389,"s")+COUNTIF(X389,"na"))&gt;0,IF((COUNTIF(D391:W391,"a")+COUNTIF(D391:W391,"s")),0,COUNTIF(D389:W389,"a")+COUNTIF(D389:W389,"s")+COUNTIF(X389,"na")),COUNTIF(D389:W389,"a")+COUNTIF(D389:W389,"s"))</f>
        <v>0</v>
      </c>
      <c r="AB389" s="542"/>
      <c r="AD389" s="544" t="s">
        <v>282</v>
      </c>
    </row>
    <row r="390" spans="1:95" s="543" customFormat="1" ht="45" customHeight="1" x14ac:dyDescent="0.2">
      <c r="A390" s="537" t="s">
        <v>226</v>
      </c>
      <c r="B390" s="538" t="s">
        <v>1181</v>
      </c>
      <c r="C390" s="155" t="s">
        <v>1182</v>
      </c>
      <c r="D390" s="611"/>
      <c r="E390" s="612"/>
      <c r="F390" s="611"/>
      <c r="G390" s="612"/>
      <c r="H390" s="611"/>
      <c r="I390" s="612"/>
      <c r="J390" s="611"/>
      <c r="K390" s="612"/>
      <c r="L390" s="611"/>
      <c r="M390" s="612"/>
      <c r="N390" s="611"/>
      <c r="O390" s="612"/>
      <c r="P390" s="611"/>
      <c r="Q390" s="612"/>
      <c r="R390" s="611"/>
      <c r="S390" s="612"/>
      <c r="T390" s="611"/>
      <c r="U390" s="612"/>
      <c r="V390" s="613"/>
      <c r="W390" s="614"/>
      <c r="X390" s="545" t="str">
        <f>IF(X389="na","na","")</f>
        <v/>
      </c>
      <c r="Y390" s="540">
        <f>IF(OR(D390="s",F390="s",H390="s",J390="s",L390="s",N390="s",P390="s",R390="s",T390="s",V390="s"), 0, IF(OR(D390="a",F390="a",H390="a",J390="a",L390="a",N390="a",P390="a",R390="a",T390="a",V390="a"),Z390,0))</f>
        <v>0</v>
      </c>
      <c r="Z390" s="541">
        <v>10</v>
      </c>
      <c r="AA390" s="534">
        <f>IF((COUNTIF(D390:W390,"a")+COUNTIF(D390:W390,"s")+COUNTIF(X390,"na"))&gt;0,IF((COUNTIF(D391:W391,"a")+COUNTIF(D391:W391,"s")),0,COUNTIF(D390:W390,"a")+COUNTIF(D390:W390,"s")+COUNTIF(X390,"na")),COUNTIF(D390:W390,"a")+COUNTIF(D390:W390,"s"))</f>
        <v>0</v>
      </c>
      <c r="AB390" s="2"/>
      <c r="AD390" s="544" t="s">
        <v>282</v>
      </c>
      <c r="AE390" s="543" t="s">
        <v>319</v>
      </c>
      <c r="AF390" s="543" t="s">
        <v>319</v>
      </c>
    </row>
    <row r="391" spans="1:95" s="535" customFormat="1" ht="67.5" customHeight="1" thickBot="1" x14ac:dyDescent="0.2">
      <c r="A391" s="353" t="s">
        <v>1183</v>
      </c>
      <c r="B391" s="429" t="s">
        <v>1159</v>
      </c>
      <c r="C391" s="430" t="s">
        <v>1184</v>
      </c>
      <c r="D391" s="568"/>
      <c r="E391" s="581"/>
      <c r="F391" s="568"/>
      <c r="G391" s="581"/>
      <c r="H391" s="568"/>
      <c r="I391" s="581"/>
      <c r="J391" s="568"/>
      <c r="K391" s="581"/>
      <c r="L391" s="568"/>
      <c r="M391" s="581"/>
      <c r="N391" s="568"/>
      <c r="O391" s="581"/>
      <c r="P391" s="568" t="s">
        <v>1185</v>
      </c>
      <c r="Q391" s="581"/>
      <c r="R391" s="568"/>
      <c r="S391" s="581"/>
      <c r="T391" s="568"/>
      <c r="U391" s="581"/>
      <c r="V391" s="568"/>
      <c r="W391" s="581"/>
      <c r="X391" s="329"/>
      <c r="Y391" s="521">
        <f>IF(OR(D391="s",F391="s",H391="s",J391="s",L391="s",N391="s",P391="s",R391="s",T391="s",V391="s"), 0, IF(OR(D391="a",F391="a",H391="a",J391="a",L391="a",N391="a",P391="a",R391="a",T391="a",V391="a"),Z391,0))</f>
        <v>0</v>
      </c>
      <c r="Z391" s="352">
        <v>45</v>
      </c>
      <c r="AA391" s="39">
        <f>IF(OR(COUNTIF(D382:W390,"a")+COUNTIF(D382:W390,"s")+COUNTIF(X389:X390,"na")&gt;0),0,(COUNTIF(D391:W391,"a")+COUNTIF(D391:W391,"s")))</f>
        <v>0</v>
      </c>
      <c r="AB391" s="529"/>
      <c r="AD391" s="531"/>
    </row>
    <row r="392" spans="1:95" s="255" customFormat="1" ht="17.45" customHeight="1" thickTop="1" thickBot="1" x14ac:dyDescent="0.25">
      <c r="A392" s="353" t="s">
        <v>130</v>
      </c>
      <c r="B392" s="213"/>
      <c r="C392" s="127"/>
      <c r="D392" s="629" t="s">
        <v>285</v>
      </c>
      <c r="E392" s="630"/>
      <c r="F392" s="630"/>
      <c r="G392" s="630"/>
      <c r="H392" s="630"/>
      <c r="I392" s="630"/>
      <c r="J392" s="630"/>
      <c r="K392" s="630"/>
      <c r="L392" s="630"/>
      <c r="M392" s="630"/>
      <c r="N392" s="630"/>
      <c r="O392" s="630"/>
      <c r="P392" s="630"/>
      <c r="Q392" s="630"/>
      <c r="R392" s="630"/>
      <c r="S392" s="630"/>
      <c r="T392" s="630"/>
      <c r="U392" s="630"/>
      <c r="V392" s="630"/>
      <c r="W392" s="630"/>
      <c r="X392" s="683"/>
      <c r="Y392" s="6">
        <f>SUM(Y382:Y391)</f>
        <v>0</v>
      </c>
      <c r="Z392" s="350">
        <f xml:space="preserve"> SUM(Z391)</f>
        <v>45</v>
      </c>
      <c r="AA392" s="193"/>
      <c r="AB392" s="546"/>
      <c r="AC392" s="547">
        <f>IF(Y392&gt;Z392,1,0)</f>
        <v>0</v>
      </c>
      <c r="AD392" s="241"/>
      <c r="AE392" s="254"/>
      <c r="AF392" s="254"/>
      <c r="AG392" s="254"/>
      <c r="AH392" s="254"/>
      <c r="AI392" s="254"/>
      <c r="AJ392" s="254"/>
      <c r="AK392" s="254"/>
      <c r="AL392" s="254"/>
      <c r="AM392" s="254"/>
      <c r="AN392" s="254"/>
      <c r="AO392" s="254"/>
      <c r="AP392" s="254"/>
      <c r="AQ392" s="254"/>
      <c r="AR392" s="254"/>
      <c r="AS392" s="254"/>
      <c r="AT392" s="254"/>
      <c r="AU392" s="254"/>
      <c r="AV392" s="254"/>
      <c r="AW392" s="254"/>
      <c r="AX392" s="254"/>
      <c r="AY392" s="254"/>
      <c r="AZ392" s="254"/>
      <c r="BA392" s="254"/>
      <c r="BB392" s="254"/>
      <c r="BC392" s="254"/>
      <c r="BD392" s="254"/>
      <c r="BE392" s="254"/>
      <c r="BF392" s="254"/>
      <c r="BG392" s="254"/>
      <c r="BH392" s="254"/>
      <c r="BI392" s="254"/>
      <c r="BJ392" s="254"/>
      <c r="BK392" s="254"/>
      <c r="BL392" s="254"/>
      <c r="BM392" s="254"/>
      <c r="BN392" s="254"/>
      <c r="BO392" s="254"/>
      <c r="BP392" s="254"/>
      <c r="BQ392" s="254"/>
      <c r="BR392" s="254"/>
      <c r="BS392" s="254"/>
      <c r="BT392" s="254"/>
      <c r="BU392" s="254"/>
      <c r="BV392" s="254"/>
      <c r="BW392" s="254"/>
      <c r="BX392" s="254"/>
      <c r="BY392" s="254"/>
      <c r="BZ392" s="254"/>
      <c r="CA392" s="254"/>
      <c r="CB392" s="254"/>
      <c r="CC392" s="254"/>
      <c r="CD392" s="254"/>
      <c r="CE392" s="253"/>
      <c r="CF392" s="253"/>
      <c r="CG392" s="253"/>
      <c r="CH392" s="253"/>
      <c r="CI392" s="253"/>
      <c r="CJ392" s="253"/>
      <c r="CK392" s="253"/>
      <c r="CL392" s="253"/>
      <c r="CM392" s="253"/>
      <c r="CN392" s="253"/>
      <c r="CO392" s="253"/>
      <c r="CP392" s="253"/>
      <c r="CQ392" s="253"/>
    </row>
    <row r="393" spans="1:95" s="255" customFormat="1" ht="21.6" customHeight="1" thickBot="1" x14ac:dyDescent="0.25">
      <c r="A393" s="353" t="s">
        <v>130</v>
      </c>
      <c r="B393" s="213"/>
      <c r="C393" s="127"/>
      <c r="D393" s="820"/>
      <c r="E393" s="821"/>
      <c r="F393" s="823">
        <v>20</v>
      </c>
      <c r="G393" s="824"/>
      <c r="H393" s="824"/>
      <c r="I393" s="824"/>
      <c r="J393" s="824"/>
      <c r="K393" s="824"/>
      <c r="L393" s="824"/>
      <c r="M393" s="824"/>
      <c r="N393" s="824"/>
      <c r="O393" s="824"/>
      <c r="P393" s="824"/>
      <c r="Q393" s="824"/>
      <c r="R393" s="824"/>
      <c r="S393" s="824"/>
      <c r="T393" s="824"/>
      <c r="U393" s="824"/>
      <c r="V393" s="824"/>
      <c r="W393" s="824"/>
      <c r="X393" s="824"/>
      <c r="Y393" s="824"/>
      <c r="Z393" s="825"/>
      <c r="AA393" s="193"/>
      <c r="AB393" s="253"/>
      <c r="AC393" s="254"/>
      <c r="AD393" s="241"/>
      <c r="AE393" s="254"/>
      <c r="AF393" s="254"/>
      <c r="AG393" s="254"/>
      <c r="AH393" s="254"/>
      <c r="AI393" s="254"/>
      <c r="AJ393" s="254"/>
      <c r="AK393" s="254"/>
      <c r="AL393" s="254"/>
      <c r="AM393" s="254"/>
      <c r="AN393" s="254"/>
      <c r="AO393" s="254"/>
      <c r="AP393" s="254"/>
      <c r="AQ393" s="254"/>
      <c r="AR393" s="254"/>
      <c r="AS393" s="254"/>
      <c r="AT393" s="254"/>
      <c r="AU393" s="254"/>
      <c r="AV393" s="254"/>
      <c r="AW393" s="254"/>
      <c r="AX393" s="254"/>
      <c r="AY393" s="254"/>
      <c r="AZ393" s="254"/>
      <c r="BA393" s="254"/>
      <c r="BB393" s="254"/>
      <c r="BC393" s="254"/>
      <c r="BD393" s="254"/>
      <c r="BE393" s="254"/>
      <c r="BF393" s="254"/>
      <c r="BG393" s="254"/>
      <c r="BH393" s="254"/>
      <c r="BI393" s="254"/>
      <c r="BJ393" s="254"/>
      <c r="BK393" s="254"/>
      <c r="BL393" s="254"/>
      <c r="BM393" s="254"/>
      <c r="BN393" s="254"/>
      <c r="BO393" s="254"/>
      <c r="BP393" s="254"/>
      <c r="BQ393" s="254"/>
      <c r="BR393" s="254"/>
      <c r="BS393" s="254"/>
      <c r="BT393" s="254"/>
      <c r="BU393" s="254"/>
      <c r="BV393" s="254"/>
      <c r="BW393" s="254"/>
      <c r="BX393" s="254"/>
      <c r="BY393" s="254"/>
      <c r="BZ393" s="254"/>
      <c r="CA393" s="254"/>
      <c r="CB393" s="254"/>
      <c r="CC393" s="254"/>
      <c r="CD393" s="254"/>
      <c r="CE393" s="253"/>
      <c r="CF393" s="253"/>
      <c r="CG393" s="253"/>
      <c r="CH393" s="253"/>
      <c r="CI393" s="253"/>
      <c r="CJ393" s="253"/>
      <c r="CK393" s="253"/>
      <c r="CL393" s="253"/>
      <c r="CM393" s="253"/>
      <c r="CN393" s="253"/>
      <c r="CO393" s="253"/>
      <c r="CP393" s="253"/>
      <c r="CQ393" s="253"/>
    </row>
    <row r="394" spans="1:95" s="255" customFormat="1" ht="30" customHeight="1" thickBot="1" x14ac:dyDescent="0.25">
      <c r="A394" s="353"/>
      <c r="B394" s="230" t="s">
        <v>680</v>
      </c>
      <c r="C394" s="154" t="s">
        <v>681</v>
      </c>
      <c r="D394" s="256"/>
      <c r="E394" s="257"/>
      <c r="F394" s="258"/>
      <c r="G394" s="259"/>
      <c r="H394" s="13"/>
      <c r="I394" s="257"/>
      <c r="J394" s="260"/>
      <c r="K394" s="259"/>
      <c r="L394" s="256"/>
      <c r="M394" s="257"/>
      <c r="N394" s="258"/>
      <c r="O394" s="259"/>
      <c r="P394" s="13"/>
      <c r="Q394" s="257"/>
      <c r="R394" s="258"/>
      <c r="S394" s="259"/>
      <c r="T394" s="256"/>
      <c r="U394" s="257"/>
      <c r="V394" s="258"/>
      <c r="W394" s="259"/>
      <c r="X394" s="261"/>
      <c r="Y394" s="261"/>
      <c r="Z394" s="351"/>
      <c r="AA394" s="193"/>
      <c r="AB394" s="253"/>
      <c r="AC394" s="254"/>
      <c r="AD394" s="241"/>
      <c r="AE394" s="254"/>
      <c r="AF394" s="254"/>
      <c r="AG394" s="254"/>
      <c r="AH394" s="254"/>
      <c r="AI394" s="254"/>
      <c r="AJ394" s="254"/>
      <c r="AK394" s="254"/>
      <c r="AL394" s="254"/>
      <c r="AM394" s="254"/>
      <c r="AN394" s="254"/>
      <c r="AO394" s="254"/>
      <c r="AP394" s="254"/>
      <c r="AQ394" s="254"/>
      <c r="AR394" s="254"/>
      <c r="AS394" s="254"/>
      <c r="AT394" s="254"/>
      <c r="AU394" s="254"/>
      <c r="AV394" s="254"/>
      <c r="AW394" s="254"/>
      <c r="AX394" s="254"/>
      <c r="AY394" s="254"/>
      <c r="AZ394" s="254"/>
      <c r="BA394" s="254"/>
      <c r="BB394" s="254"/>
      <c r="BC394" s="254"/>
      <c r="BD394" s="254"/>
      <c r="BE394" s="254"/>
      <c r="BF394" s="254"/>
      <c r="BG394" s="254"/>
      <c r="BH394" s="254"/>
      <c r="BI394" s="254"/>
      <c r="BJ394" s="254"/>
      <c r="BK394" s="254"/>
      <c r="BL394" s="254"/>
      <c r="BM394" s="254"/>
      <c r="BN394" s="254"/>
      <c r="BO394" s="254"/>
      <c r="BP394" s="254"/>
      <c r="BQ394" s="254"/>
      <c r="BR394" s="254"/>
      <c r="BS394" s="254"/>
      <c r="BT394" s="254"/>
      <c r="BU394" s="254"/>
      <c r="BV394" s="254"/>
      <c r="BW394" s="254"/>
      <c r="BX394" s="254"/>
      <c r="BY394" s="254"/>
      <c r="BZ394" s="254"/>
      <c r="CA394" s="254"/>
      <c r="CB394" s="254"/>
      <c r="CC394" s="254"/>
      <c r="CD394" s="254"/>
      <c r="CE394" s="253"/>
      <c r="CF394" s="253"/>
      <c r="CG394" s="253"/>
      <c r="CH394" s="253"/>
      <c r="CI394" s="253"/>
      <c r="CJ394" s="253"/>
      <c r="CK394" s="253"/>
      <c r="CL394" s="253"/>
      <c r="CM394" s="253"/>
      <c r="CN394" s="253"/>
      <c r="CO394" s="253"/>
      <c r="CP394" s="253"/>
      <c r="CQ394" s="253"/>
    </row>
    <row r="395" spans="1:95" s="255" customFormat="1" ht="27.95" customHeight="1" x14ac:dyDescent="0.2">
      <c r="A395" s="353"/>
      <c r="B395" s="217" t="s">
        <v>682</v>
      </c>
      <c r="C395" s="155" t="s">
        <v>683</v>
      </c>
      <c r="D395" s="605"/>
      <c r="E395" s="606"/>
      <c r="F395" s="605"/>
      <c r="G395" s="606"/>
      <c r="H395" s="605"/>
      <c r="I395" s="606"/>
      <c r="J395" s="605"/>
      <c r="K395" s="606"/>
      <c r="L395" s="605"/>
      <c r="M395" s="606"/>
      <c r="N395" s="605"/>
      <c r="O395" s="606"/>
      <c r="P395" s="605"/>
      <c r="Q395" s="606"/>
      <c r="R395" s="605"/>
      <c r="S395" s="606"/>
      <c r="T395" s="605"/>
      <c r="U395" s="606"/>
      <c r="V395" s="605"/>
      <c r="W395" s="606"/>
      <c r="X395" s="43"/>
      <c r="Y395" s="92">
        <f>IF(OR(D395="s",F395="s",H395="s",J395="s",L395="s",N395="s",P395="s",R395="s",T395="s",V395="s"), 0, IF(OR(D395="a",F395="a",H395="a",J395="a",L395="a",N395="a",P395="a",R395="a",T395="a",V395="a"),Z395,0))</f>
        <v>0</v>
      </c>
      <c r="Z395" s="349">
        <v>15</v>
      </c>
      <c r="AA395" s="193">
        <f>COUNTIF(D395:W395,"a")+COUNTIF(D395:W395,"s")</f>
        <v>0</v>
      </c>
      <c r="AB395" s="389"/>
      <c r="AC395" s="254"/>
      <c r="AD395" s="24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4"/>
      <c r="AY395" s="254"/>
      <c r="AZ395" s="254"/>
      <c r="BA395" s="254"/>
      <c r="BB395" s="254"/>
      <c r="BC395" s="254"/>
      <c r="BD395" s="254"/>
      <c r="BE395" s="254"/>
      <c r="BF395" s="254"/>
      <c r="BG395" s="254"/>
      <c r="BH395" s="254"/>
      <c r="BI395" s="254"/>
      <c r="BJ395" s="254"/>
      <c r="BK395" s="254"/>
      <c r="BL395" s="254"/>
      <c r="BM395" s="254"/>
      <c r="BN395" s="254"/>
      <c r="BO395" s="254"/>
      <c r="BP395" s="254"/>
      <c r="BQ395" s="254"/>
      <c r="BR395" s="254"/>
      <c r="BS395" s="254"/>
      <c r="BT395" s="254"/>
      <c r="BU395" s="254"/>
      <c r="BV395" s="254"/>
      <c r="BW395" s="254"/>
      <c r="BX395" s="254"/>
      <c r="BY395" s="254"/>
      <c r="BZ395" s="254"/>
      <c r="CA395" s="254"/>
      <c r="CB395" s="254"/>
      <c r="CC395" s="254"/>
      <c r="CD395" s="254"/>
      <c r="CE395" s="253"/>
      <c r="CF395" s="253"/>
      <c r="CG395" s="253"/>
      <c r="CH395" s="253"/>
      <c r="CI395" s="253"/>
      <c r="CJ395" s="253"/>
      <c r="CK395" s="253"/>
      <c r="CL395" s="253"/>
      <c r="CM395" s="253"/>
      <c r="CN395" s="253"/>
      <c r="CO395" s="253"/>
      <c r="CP395" s="253"/>
      <c r="CQ395" s="253"/>
    </row>
    <row r="396" spans="1:95" s="255" customFormat="1" ht="27.95" customHeight="1" thickBot="1" x14ac:dyDescent="0.25">
      <c r="A396" s="353"/>
      <c r="B396" s="217" t="s">
        <v>684</v>
      </c>
      <c r="C396" s="155" t="s">
        <v>685</v>
      </c>
      <c r="D396" s="605"/>
      <c r="E396" s="606"/>
      <c r="F396" s="605"/>
      <c r="G396" s="606"/>
      <c r="H396" s="605"/>
      <c r="I396" s="606"/>
      <c r="J396" s="605"/>
      <c r="K396" s="606"/>
      <c r="L396" s="605"/>
      <c r="M396" s="606"/>
      <c r="N396" s="605"/>
      <c r="O396" s="606"/>
      <c r="P396" s="605"/>
      <c r="Q396" s="606"/>
      <c r="R396" s="605"/>
      <c r="S396" s="606"/>
      <c r="T396" s="605"/>
      <c r="U396" s="606"/>
      <c r="V396" s="605"/>
      <c r="W396" s="606"/>
      <c r="X396" s="43"/>
      <c r="Y396" s="92">
        <f>IF(OR(D396="s",F396="s",H396="s",J396="s",L396="s",N396="s",P396="s",R396="s",T396="s",V396="s"), 0, IF(OR(D396="a",F396="a",H396="a",J396="a",L396="a",N396="a",P396="a",R396="a",T396="a",V396="a"),Z396,0))</f>
        <v>0</v>
      </c>
      <c r="Z396" s="349">
        <v>10</v>
      </c>
      <c r="AA396" s="193">
        <f>COUNTIF(D396:W396,"a")+COUNTIF(D396:W396,"s")</f>
        <v>0</v>
      </c>
      <c r="AB396" s="389"/>
      <c r="AC396" s="254"/>
      <c r="AD396" s="241"/>
      <c r="AE396" s="254"/>
      <c r="AF396" s="254"/>
      <c r="AG396" s="254"/>
      <c r="AH396" s="254"/>
      <c r="AI396" s="254"/>
      <c r="AJ396" s="254"/>
      <c r="AK396" s="254"/>
      <c r="AL396" s="254"/>
      <c r="AM396" s="254"/>
      <c r="AN396" s="254"/>
      <c r="AO396" s="254"/>
      <c r="AP396" s="254"/>
      <c r="AQ396" s="254"/>
      <c r="AR396" s="254"/>
      <c r="AS396" s="254"/>
      <c r="AT396" s="254"/>
      <c r="AU396" s="254"/>
      <c r="AV396" s="254"/>
      <c r="AW396" s="254"/>
      <c r="AX396" s="254"/>
      <c r="AY396" s="254"/>
      <c r="AZ396" s="254"/>
      <c r="BA396" s="254"/>
      <c r="BB396" s="254"/>
      <c r="BC396" s="254"/>
      <c r="BD396" s="254"/>
      <c r="BE396" s="254"/>
      <c r="BF396" s="254"/>
      <c r="BG396" s="254"/>
      <c r="BH396" s="254"/>
      <c r="BI396" s="254"/>
      <c r="BJ396" s="254"/>
      <c r="BK396" s="254"/>
      <c r="BL396" s="254"/>
      <c r="BM396" s="254"/>
      <c r="BN396" s="254"/>
      <c r="BO396" s="254"/>
      <c r="BP396" s="254"/>
      <c r="BQ396" s="254"/>
      <c r="BR396" s="254"/>
      <c r="BS396" s="254"/>
      <c r="BT396" s="254"/>
      <c r="BU396" s="254"/>
      <c r="BV396" s="254"/>
      <c r="BW396" s="254"/>
      <c r="BX396" s="254"/>
      <c r="BY396" s="254"/>
      <c r="BZ396" s="254"/>
      <c r="CA396" s="254"/>
      <c r="CB396" s="254"/>
      <c r="CC396" s="254"/>
      <c r="CD396" s="254"/>
      <c r="CE396" s="253"/>
      <c r="CF396" s="253"/>
      <c r="CG396" s="253"/>
      <c r="CH396" s="253"/>
      <c r="CI396" s="253"/>
      <c r="CJ396" s="253"/>
      <c r="CK396" s="253"/>
      <c r="CL396" s="253"/>
      <c r="CM396" s="253"/>
      <c r="CN396" s="253"/>
      <c r="CO396" s="253"/>
      <c r="CP396" s="253"/>
      <c r="CQ396" s="253"/>
    </row>
    <row r="397" spans="1:95" s="255" customFormat="1" ht="17.45" customHeight="1" thickTop="1" thickBot="1" x14ac:dyDescent="0.25">
      <c r="A397" s="353"/>
      <c r="B397" s="213"/>
      <c r="C397" s="127"/>
      <c r="D397" s="629" t="s">
        <v>285</v>
      </c>
      <c r="E397" s="630"/>
      <c r="F397" s="630"/>
      <c r="G397" s="630"/>
      <c r="H397" s="630"/>
      <c r="I397" s="630"/>
      <c r="J397" s="630"/>
      <c r="K397" s="630"/>
      <c r="L397" s="630"/>
      <c r="M397" s="630"/>
      <c r="N397" s="630"/>
      <c r="O397" s="630"/>
      <c r="P397" s="630"/>
      <c r="Q397" s="630"/>
      <c r="R397" s="630"/>
      <c r="S397" s="630"/>
      <c r="T397" s="630"/>
      <c r="U397" s="630"/>
      <c r="V397" s="630"/>
      <c r="W397" s="630"/>
      <c r="X397" s="683"/>
      <c r="Y397" s="6">
        <f>SUM(Y395:Y396)</f>
        <v>0</v>
      </c>
      <c r="Z397" s="350">
        <f>SUM(Z395:Z396)</f>
        <v>25</v>
      </c>
      <c r="AA397" s="193"/>
      <c r="AB397" s="253"/>
      <c r="AC397" s="254"/>
      <c r="AD397" s="241"/>
      <c r="AE397" s="254"/>
      <c r="AF397" s="254"/>
      <c r="AG397" s="254"/>
      <c r="AH397" s="254"/>
      <c r="AI397" s="254"/>
      <c r="AJ397" s="254"/>
      <c r="AK397" s="254"/>
      <c r="AL397" s="254"/>
      <c r="AM397" s="254"/>
      <c r="AN397" s="254"/>
      <c r="AO397" s="254"/>
      <c r="AP397" s="254"/>
      <c r="AQ397" s="254"/>
      <c r="AR397" s="254"/>
      <c r="AS397" s="254"/>
      <c r="AT397" s="254"/>
      <c r="AU397" s="254"/>
      <c r="AV397" s="254"/>
      <c r="AW397" s="254"/>
      <c r="AX397" s="254"/>
      <c r="AY397" s="254"/>
      <c r="AZ397" s="254"/>
      <c r="BA397" s="254"/>
      <c r="BB397" s="254"/>
      <c r="BC397" s="254"/>
      <c r="BD397" s="254"/>
      <c r="BE397" s="254"/>
      <c r="BF397" s="254"/>
      <c r="BG397" s="254"/>
      <c r="BH397" s="254"/>
      <c r="BI397" s="254"/>
      <c r="BJ397" s="254"/>
      <c r="BK397" s="254"/>
      <c r="BL397" s="254"/>
      <c r="BM397" s="254"/>
      <c r="BN397" s="254"/>
      <c r="BO397" s="254"/>
      <c r="BP397" s="254"/>
      <c r="BQ397" s="254"/>
      <c r="BR397" s="254"/>
      <c r="BS397" s="254"/>
      <c r="BT397" s="254"/>
      <c r="BU397" s="254"/>
      <c r="BV397" s="254"/>
      <c r="BW397" s="254"/>
      <c r="BX397" s="254"/>
      <c r="BY397" s="254"/>
      <c r="BZ397" s="254"/>
      <c r="CA397" s="254"/>
      <c r="CB397" s="254"/>
      <c r="CC397" s="254"/>
      <c r="CD397" s="254"/>
      <c r="CE397" s="253"/>
      <c r="CF397" s="253"/>
      <c r="CG397" s="253"/>
      <c r="CH397" s="253"/>
      <c r="CI397" s="253"/>
      <c r="CJ397" s="253"/>
      <c r="CK397" s="253"/>
      <c r="CL397" s="253"/>
      <c r="CM397" s="253"/>
      <c r="CN397" s="253"/>
      <c r="CO397" s="253"/>
      <c r="CP397" s="253"/>
      <c r="CQ397" s="253"/>
    </row>
    <row r="398" spans="1:95" s="255" customFormat="1" ht="21.6" customHeight="1" thickBot="1" x14ac:dyDescent="0.25">
      <c r="A398" s="339"/>
      <c r="B398" s="263"/>
      <c r="C398" s="156"/>
      <c r="D398" s="619"/>
      <c r="E398" s="620"/>
      <c r="F398" s="621">
        <v>0</v>
      </c>
      <c r="G398" s="622"/>
      <c r="H398" s="622"/>
      <c r="I398" s="622"/>
      <c r="J398" s="622"/>
      <c r="K398" s="622"/>
      <c r="L398" s="622"/>
      <c r="M398" s="622"/>
      <c r="N398" s="622"/>
      <c r="O398" s="622"/>
      <c r="P398" s="622"/>
      <c r="Q398" s="622"/>
      <c r="R398" s="622"/>
      <c r="S398" s="622"/>
      <c r="T398" s="622"/>
      <c r="U398" s="622"/>
      <c r="V398" s="622"/>
      <c r="W398" s="622"/>
      <c r="X398" s="622"/>
      <c r="Y398" s="622"/>
      <c r="Z398" s="623"/>
      <c r="AA398" s="193"/>
      <c r="AB398" s="253"/>
      <c r="AC398" s="254"/>
      <c r="AD398" s="241"/>
      <c r="AE398" s="254"/>
      <c r="AF398" s="254"/>
      <c r="AG398" s="254"/>
      <c r="AH398" s="254"/>
      <c r="AI398" s="254"/>
      <c r="AJ398" s="254"/>
      <c r="AK398" s="254"/>
      <c r="AL398" s="254"/>
      <c r="AM398" s="254"/>
      <c r="AN398" s="254"/>
      <c r="AO398" s="254"/>
      <c r="AP398" s="254"/>
      <c r="AQ398" s="254"/>
      <c r="AR398" s="254"/>
      <c r="AS398" s="254"/>
      <c r="AT398" s="254"/>
      <c r="AU398" s="254"/>
      <c r="AV398" s="254"/>
      <c r="AW398" s="254"/>
      <c r="AX398" s="254"/>
      <c r="AY398" s="254"/>
      <c r="AZ398" s="254"/>
      <c r="BA398" s="254"/>
      <c r="BB398" s="254"/>
      <c r="BC398" s="254"/>
      <c r="BD398" s="254"/>
      <c r="BE398" s="254"/>
      <c r="BF398" s="254"/>
      <c r="BG398" s="254"/>
      <c r="BH398" s="254"/>
      <c r="BI398" s="254"/>
      <c r="BJ398" s="254"/>
      <c r="BK398" s="254"/>
      <c r="BL398" s="254"/>
      <c r="BM398" s="254"/>
      <c r="BN398" s="254"/>
      <c r="BO398" s="254"/>
      <c r="BP398" s="254"/>
      <c r="BQ398" s="254"/>
      <c r="BR398" s="254"/>
      <c r="BS398" s="254"/>
      <c r="BT398" s="254"/>
      <c r="BU398" s="254"/>
      <c r="BV398" s="254"/>
      <c r="BW398" s="254"/>
      <c r="BX398" s="254"/>
      <c r="BY398" s="254"/>
      <c r="BZ398" s="254"/>
      <c r="CA398" s="254"/>
      <c r="CB398" s="254"/>
      <c r="CC398" s="254"/>
      <c r="CD398" s="254"/>
      <c r="CE398" s="253"/>
      <c r="CF398" s="253"/>
      <c r="CG398" s="253"/>
      <c r="CH398" s="253"/>
      <c r="CI398" s="253"/>
      <c r="CJ398" s="253"/>
      <c r="CK398" s="253"/>
      <c r="CL398" s="253"/>
      <c r="CM398" s="253"/>
      <c r="CN398" s="253"/>
      <c r="CO398" s="253"/>
      <c r="CP398" s="253"/>
      <c r="CQ398" s="253"/>
    </row>
    <row r="399" spans="1:95" ht="30" customHeight="1" thickBot="1" x14ac:dyDescent="0.25">
      <c r="A399" s="333"/>
      <c r="B399" s="212">
        <v>5700</v>
      </c>
      <c r="C399" s="157" t="s">
        <v>183</v>
      </c>
      <c r="D399" s="167"/>
      <c r="E399" s="164"/>
      <c r="F399" s="167"/>
      <c r="G399" s="168"/>
      <c r="H399" s="423" t="s">
        <v>284</v>
      </c>
      <c r="I399" s="175"/>
      <c r="J399" s="176" t="s">
        <v>284</v>
      </c>
      <c r="K399" s="177"/>
      <c r="L399" s="165"/>
      <c r="M399" s="164"/>
      <c r="N399" s="167"/>
      <c r="O399" s="168"/>
      <c r="P399" s="165"/>
      <c r="Q399" s="164"/>
      <c r="R399" s="167"/>
      <c r="S399" s="168"/>
      <c r="T399" s="165"/>
      <c r="U399" s="164"/>
      <c r="V399" s="167"/>
      <c r="W399" s="168"/>
      <c r="X399" s="169"/>
      <c r="Y399" s="169"/>
      <c r="Z399" s="346"/>
      <c r="AD399" s="241"/>
      <c r="CG399" s="46"/>
      <c r="CH399" s="46"/>
      <c r="CI399" s="46"/>
      <c r="CJ399" s="46"/>
      <c r="CK399" s="46"/>
      <c r="CL399" s="46"/>
      <c r="CM399" s="46"/>
    </row>
    <row r="400" spans="1:95" ht="48" customHeight="1" thickBot="1" x14ac:dyDescent="0.25">
      <c r="A400" s="333"/>
      <c r="B400" s="209"/>
      <c r="C400" s="139" t="s">
        <v>1133</v>
      </c>
      <c r="D400" s="650"/>
      <c r="E400" s="651"/>
      <c r="F400" s="651"/>
      <c r="G400" s="651"/>
      <c r="H400" s="651"/>
      <c r="I400" s="651"/>
      <c r="J400" s="651"/>
      <c r="K400" s="651"/>
      <c r="L400" s="651"/>
      <c r="M400" s="651"/>
      <c r="N400" s="651"/>
      <c r="O400" s="651"/>
      <c r="P400" s="651"/>
      <c r="Q400" s="651"/>
      <c r="R400" s="651"/>
      <c r="S400" s="651"/>
      <c r="T400" s="651"/>
      <c r="U400" s="651"/>
      <c r="V400" s="651"/>
      <c r="W400" s="651"/>
      <c r="X400" s="651"/>
      <c r="Y400" s="651"/>
      <c r="Z400" s="652"/>
      <c r="AD400" s="241"/>
      <c r="CG400" s="46"/>
      <c r="CH400" s="46"/>
      <c r="CI400" s="46"/>
      <c r="CJ400" s="46"/>
      <c r="CK400" s="46"/>
      <c r="CL400" s="46"/>
      <c r="CM400" s="46"/>
    </row>
    <row r="401" spans="1:95" ht="45" customHeight="1" x14ac:dyDescent="0.2">
      <c r="A401" s="353"/>
      <c r="B401" s="208" t="s">
        <v>95</v>
      </c>
      <c r="C401" s="151" t="s">
        <v>22</v>
      </c>
      <c r="D401" s="607"/>
      <c r="E401" s="608"/>
      <c r="F401" s="607"/>
      <c r="G401" s="608"/>
      <c r="H401" s="607"/>
      <c r="I401" s="608"/>
      <c r="J401" s="607"/>
      <c r="K401" s="608"/>
      <c r="L401" s="607"/>
      <c r="M401" s="608"/>
      <c r="N401" s="607"/>
      <c r="O401" s="608"/>
      <c r="P401" s="607"/>
      <c r="Q401" s="608"/>
      <c r="R401" s="607"/>
      <c r="S401" s="608"/>
      <c r="T401" s="607"/>
      <c r="U401" s="608"/>
      <c r="V401" s="607"/>
      <c r="W401" s="608"/>
      <c r="X401" s="526"/>
      <c r="Y401" s="94">
        <f t="shared" ref="Y401:Y409" si="56">IF(OR(D401="s",F401="s",H401="s",J401="s",L401="s",N401="s",P401="s",R401="s",T401="s",V401="s"), 0, IF(OR(D401="a",F401="a",H401="a",J401="a",L401="a",N401="a",P401="a",R401="a",T401="a",V401="a"),Z401,0))</f>
        <v>0</v>
      </c>
      <c r="Z401" s="352">
        <f>IF(X401="na",0,5)</f>
        <v>5</v>
      </c>
      <c r="AA401" s="39">
        <f>COUNTIF(D401:W401,"a")+COUNTIF(D401:W401,"s")+COUNTIF(X401,"na")</f>
        <v>0</v>
      </c>
      <c r="AB401" s="389"/>
      <c r="AD401" s="241" t="s">
        <v>282</v>
      </c>
      <c r="CG401" s="46"/>
      <c r="CH401" s="46"/>
      <c r="CI401" s="46"/>
      <c r="CJ401" s="46"/>
      <c r="CK401" s="46"/>
      <c r="CL401" s="46"/>
      <c r="CM401" s="46"/>
    </row>
    <row r="402" spans="1:95" ht="45" customHeight="1" x14ac:dyDescent="0.2">
      <c r="A402" s="353"/>
      <c r="B402" s="213" t="s">
        <v>96</v>
      </c>
      <c r="C402" s="126" t="s">
        <v>203</v>
      </c>
      <c r="D402" s="605"/>
      <c r="E402" s="606"/>
      <c r="F402" s="605"/>
      <c r="G402" s="606"/>
      <c r="H402" s="605"/>
      <c r="I402" s="606"/>
      <c r="J402" s="605"/>
      <c r="K402" s="606"/>
      <c r="L402" s="605"/>
      <c r="M402" s="606"/>
      <c r="N402" s="605"/>
      <c r="O402" s="606"/>
      <c r="P402" s="605"/>
      <c r="Q402" s="606"/>
      <c r="R402" s="605"/>
      <c r="S402" s="606"/>
      <c r="T402" s="605"/>
      <c r="U402" s="606"/>
      <c r="V402" s="605"/>
      <c r="W402" s="606"/>
      <c r="X402" s="337" t="str">
        <f>IF(X401="na", "na", "")</f>
        <v/>
      </c>
      <c r="Y402" s="92">
        <f t="shared" si="56"/>
        <v>0</v>
      </c>
      <c r="Z402" s="349">
        <f>IF(X402="na",0,5)</f>
        <v>5</v>
      </c>
      <c r="AA402" s="39">
        <f>COUNTIF(D402:W402,"a")+COUNTIF(D402:W402,"s")+COUNTIF(X402,"na")</f>
        <v>0</v>
      </c>
      <c r="AB402" s="389"/>
      <c r="AD402" s="241" t="s">
        <v>282</v>
      </c>
      <c r="CG402" s="46"/>
      <c r="CH402" s="46"/>
      <c r="CI402" s="46"/>
      <c r="CJ402" s="46"/>
      <c r="CK402" s="46"/>
      <c r="CL402" s="46"/>
      <c r="CM402" s="46"/>
    </row>
    <row r="403" spans="1:95" ht="45" customHeight="1" x14ac:dyDescent="0.2">
      <c r="A403" s="353"/>
      <c r="B403" s="210" t="s">
        <v>1134</v>
      </c>
      <c r="C403" s="126" t="s">
        <v>1135</v>
      </c>
      <c r="D403" s="605"/>
      <c r="E403" s="606"/>
      <c r="F403" s="605"/>
      <c r="G403" s="606"/>
      <c r="H403" s="605"/>
      <c r="I403" s="606"/>
      <c r="J403" s="605"/>
      <c r="K403" s="606"/>
      <c r="L403" s="605"/>
      <c r="M403" s="606"/>
      <c r="N403" s="605"/>
      <c r="O403" s="606"/>
      <c r="P403" s="605"/>
      <c r="Q403" s="606"/>
      <c r="R403" s="605"/>
      <c r="S403" s="606"/>
      <c r="T403" s="605"/>
      <c r="U403" s="606"/>
      <c r="V403" s="605"/>
      <c r="W403" s="606"/>
      <c r="X403" s="337" t="str">
        <f>IF(X402="na", "na", "")</f>
        <v/>
      </c>
      <c r="Y403" s="92">
        <f t="shared" si="56"/>
        <v>0</v>
      </c>
      <c r="Z403" s="349">
        <f>IF(X403="na",0,10)</f>
        <v>10</v>
      </c>
      <c r="AA403" s="39">
        <f>COUNTIF(D403:W403,"a")+COUNTIF(D403:W403,"s")+COUNTIF(X403,"na")</f>
        <v>0</v>
      </c>
      <c r="AB403" s="389"/>
      <c r="AD403" s="241"/>
      <c r="CG403" s="46"/>
      <c r="CH403" s="46"/>
      <c r="CI403" s="46"/>
      <c r="CJ403" s="46"/>
      <c r="CK403" s="46"/>
      <c r="CL403" s="46"/>
      <c r="CM403" s="46"/>
    </row>
    <row r="404" spans="1:95" ht="48" customHeight="1" x14ac:dyDescent="0.2">
      <c r="A404" s="333"/>
      <c r="B404" s="208"/>
      <c r="C404" s="527" t="s">
        <v>1136</v>
      </c>
      <c r="D404" s="642"/>
      <c r="E404" s="643"/>
      <c r="F404" s="643"/>
      <c r="G404" s="643"/>
      <c r="H404" s="643"/>
      <c r="I404" s="643"/>
      <c r="J404" s="643"/>
      <c r="K404" s="643"/>
      <c r="L404" s="643"/>
      <c r="M404" s="643"/>
      <c r="N404" s="643"/>
      <c r="O404" s="643"/>
      <c r="P404" s="643"/>
      <c r="Q404" s="643"/>
      <c r="R404" s="643"/>
      <c r="S404" s="643"/>
      <c r="T404" s="643"/>
      <c r="U404" s="643"/>
      <c r="V404" s="643"/>
      <c r="W404" s="643"/>
      <c r="X404" s="643"/>
      <c r="Y404" s="643"/>
      <c r="Z404" s="644"/>
      <c r="AD404" s="241"/>
      <c r="CG404" s="46"/>
      <c r="CH404" s="46"/>
      <c r="CI404" s="46"/>
      <c r="CJ404" s="46"/>
      <c r="CK404" s="46"/>
      <c r="CL404" s="46"/>
      <c r="CM404" s="46"/>
    </row>
    <row r="405" spans="1:95" ht="106.5" customHeight="1" x14ac:dyDescent="0.2">
      <c r="A405" s="353"/>
      <c r="B405" s="227" t="s">
        <v>1137</v>
      </c>
      <c r="C405" s="151" t="s">
        <v>1138</v>
      </c>
      <c r="D405" s="607"/>
      <c r="E405" s="608"/>
      <c r="F405" s="607"/>
      <c r="G405" s="608"/>
      <c r="H405" s="607"/>
      <c r="I405" s="608"/>
      <c r="J405" s="607"/>
      <c r="K405" s="608"/>
      <c r="L405" s="607"/>
      <c r="M405" s="608"/>
      <c r="N405" s="607"/>
      <c r="O405" s="608"/>
      <c r="P405" s="607"/>
      <c r="Q405" s="608"/>
      <c r="R405" s="607"/>
      <c r="S405" s="608"/>
      <c r="T405" s="607"/>
      <c r="U405" s="608"/>
      <c r="V405" s="607"/>
      <c r="W405" s="608"/>
      <c r="X405" s="34"/>
      <c r="Y405" s="94">
        <f t="shared" si="56"/>
        <v>0</v>
      </c>
      <c r="Z405" s="352">
        <f>IF(X405="na",0,10)</f>
        <v>10</v>
      </c>
      <c r="AA405" s="39">
        <f>COUNTIF(D405:W405,"a")+COUNTIF(D405:W405,"s")+COUNTIF(X405,"na")</f>
        <v>0</v>
      </c>
      <c r="AB405" s="389"/>
      <c r="AD405" s="241"/>
      <c r="CG405" s="46"/>
      <c r="CH405" s="46"/>
      <c r="CI405" s="46"/>
      <c r="CJ405" s="46"/>
      <c r="CK405" s="46"/>
      <c r="CL405" s="46"/>
      <c r="CM405" s="46"/>
    </row>
    <row r="406" spans="1:95" ht="106.5" customHeight="1" x14ac:dyDescent="0.15">
      <c r="A406" s="353"/>
      <c r="B406" s="213" t="s">
        <v>1139</v>
      </c>
      <c r="C406" s="126" t="s">
        <v>1140</v>
      </c>
      <c r="D406" s="590"/>
      <c r="E406" s="591"/>
      <c r="F406" s="590"/>
      <c r="G406" s="591"/>
      <c r="H406" s="590"/>
      <c r="I406" s="591"/>
      <c r="J406" s="590"/>
      <c r="K406" s="591"/>
      <c r="L406" s="590"/>
      <c r="M406" s="591"/>
      <c r="N406" s="590"/>
      <c r="O406" s="591"/>
      <c r="P406" s="590"/>
      <c r="Q406" s="591"/>
      <c r="R406" s="590"/>
      <c r="S406" s="591"/>
      <c r="T406" s="590"/>
      <c r="U406" s="591"/>
      <c r="V406" s="590"/>
      <c r="W406" s="591"/>
      <c r="X406" s="337" t="str">
        <f>IF(X405="na", "na", "")</f>
        <v/>
      </c>
      <c r="Y406" s="92">
        <f t="shared" si="56"/>
        <v>0</v>
      </c>
      <c r="Z406" s="352">
        <f>IF(X406="na",0,5)</f>
        <v>5</v>
      </c>
      <c r="AA406" s="39">
        <f>COUNTIF(D406:W406,"a")+COUNTIF(D406:W406,"s")+COUNTIF(X406,"na")</f>
        <v>0</v>
      </c>
      <c r="AB406" s="389"/>
      <c r="AD406" s="241"/>
      <c r="CG406" s="46"/>
      <c r="CH406" s="46"/>
      <c r="CI406" s="46"/>
      <c r="CJ406" s="46"/>
      <c r="CK406" s="46"/>
      <c r="CL406" s="46"/>
      <c r="CM406" s="46"/>
    </row>
    <row r="407" spans="1:95" ht="67.5" customHeight="1" x14ac:dyDescent="0.15">
      <c r="A407" s="353"/>
      <c r="B407" s="213" t="s">
        <v>1141</v>
      </c>
      <c r="C407" s="126" t="s">
        <v>1142</v>
      </c>
      <c r="D407" s="590"/>
      <c r="E407" s="591"/>
      <c r="F407" s="590"/>
      <c r="G407" s="591"/>
      <c r="H407" s="590"/>
      <c r="I407" s="591"/>
      <c r="J407" s="590"/>
      <c r="K407" s="591"/>
      <c r="L407" s="590"/>
      <c r="M407" s="591"/>
      <c r="N407" s="590"/>
      <c r="O407" s="591"/>
      <c r="P407" s="590"/>
      <c r="Q407" s="591"/>
      <c r="R407" s="590"/>
      <c r="S407" s="591"/>
      <c r="T407" s="590"/>
      <c r="U407" s="591"/>
      <c r="V407" s="590"/>
      <c r="W407" s="591"/>
      <c r="X407" s="337" t="str">
        <f>IF(X406="na", "na", "")</f>
        <v/>
      </c>
      <c r="Y407" s="92">
        <f t="shared" si="56"/>
        <v>0</v>
      </c>
      <c r="Z407" s="352">
        <f>IF(X407="na",0,10)</f>
        <v>10</v>
      </c>
      <c r="AA407" s="39">
        <f>COUNTIF(D407:W407,"a")+COUNTIF(D407:W407,"s")+COUNTIF(X407,"na")</f>
        <v>0</v>
      </c>
      <c r="AB407" s="389"/>
      <c r="AD407" s="241" t="s">
        <v>282</v>
      </c>
      <c r="CG407" s="46"/>
      <c r="CH407" s="46"/>
      <c r="CI407" s="46"/>
      <c r="CJ407" s="46"/>
      <c r="CK407" s="46"/>
      <c r="CL407" s="46"/>
      <c r="CM407" s="46"/>
    </row>
    <row r="408" spans="1:95" ht="45" customHeight="1" x14ac:dyDescent="0.15">
      <c r="A408" s="353"/>
      <c r="B408" s="213" t="s">
        <v>1143</v>
      </c>
      <c r="C408" s="126" t="s">
        <v>1144</v>
      </c>
      <c r="D408" s="590"/>
      <c r="E408" s="591"/>
      <c r="F408" s="590"/>
      <c r="G408" s="591"/>
      <c r="H408" s="590"/>
      <c r="I408" s="591"/>
      <c r="J408" s="590"/>
      <c r="K408" s="591"/>
      <c r="L408" s="590"/>
      <c r="M408" s="591"/>
      <c r="N408" s="590"/>
      <c r="O408" s="591"/>
      <c r="P408" s="590"/>
      <c r="Q408" s="591"/>
      <c r="R408" s="590"/>
      <c r="S408" s="591"/>
      <c r="T408" s="590"/>
      <c r="U408" s="591"/>
      <c r="V408" s="590"/>
      <c r="W408" s="591"/>
      <c r="X408" s="337" t="str">
        <f>IF(X407="na", "na", "")</f>
        <v/>
      </c>
      <c r="Y408" s="92">
        <f t="shared" si="56"/>
        <v>0</v>
      </c>
      <c r="Z408" s="352">
        <f>IF(X408="na",0,10)</f>
        <v>10</v>
      </c>
      <c r="AA408" s="39">
        <f>COUNTIF(D408:W408,"a")+COUNTIF(D408:W408,"s")+COUNTIF(X408,"na")</f>
        <v>0</v>
      </c>
      <c r="AB408" s="389"/>
      <c r="AD408" s="241" t="s">
        <v>282</v>
      </c>
      <c r="CG408" s="46"/>
      <c r="CH408" s="46"/>
      <c r="CI408" s="46"/>
      <c r="CJ408" s="46"/>
      <c r="CK408" s="46"/>
      <c r="CL408" s="46"/>
      <c r="CM408" s="46"/>
    </row>
    <row r="409" spans="1:95" ht="45" customHeight="1" thickBot="1" x14ac:dyDescent="0.25">
      <c r="A409" s="353"/>
      <c r="B409" s="213" t="s">
        <v>1145</v>
      </c>
      <c r="C409" s="126" t="s">
        <v>1146</v>
      </c>
      <c r="D409" s="624"/>
      <c r="E409" s="625"/>
      <c r="F409" s="624"/>
      <c r="G409" s="625"/>
      <c r="H409" s="624"/>
      <c r="I409" s="625"/>
      <c r="J409" s="624"/>
      <c r="K409" s="625"/>
      <c r="L409" s="624"/>
      <c r="M409" s="625"/>
      <c r="N409" s="624"/>
      <c r="O409" s="625"/>
      <c r="P409" s="624"/>
      <c r="Q409" s="625"/>
      <c r="R409" s="624"/>
      <c r="S409" s="625"/>
      <c r="T409" s="624"/>
      <c r="U409" s="625"/>
      <c r="V409" s="624"/>
      <c r="W409" s="625"/>
      <c r="X409" s="337" t="str">
        <f>IF(X405="na", "na", "")</f>
        <v/>
      </c>
      <c r="Y409" s="92">
        <f t="shared" si="56"/>
        <v>0</v>
      </c>
      <c r="Z409" s="349">
        <f>IF(X409="na",0,5)</f>
        <v>5</v>
      </c>
      <c r="AA409" s="39">
        <f>COUNTIF(D409:W409,"a")+COUNTIF(D409:W409,"s")+COUNTIF(X409,"na")</f>
        <v>0</v>
      </c>
      <c r="AB409" s="389"/>
      <c r="AD409" s="241"/>
      <c r="CG409" s="46"/>
      <c r="CH409" s="46"/>
      <c r="CI409" s="46"/>
      <c r="CJ409" s="46"/>
      <c r="CK409" s="46"/>
      <c r="CL409" s="46"/>
      <c r="CM409" s="46"/>
    </row>
    <row r="410" spans="1:95" ht="21" customHeight="1" thickTop="1" thickBot="1" x14ac:dyDescent="0.25">
      <c r="A410" s="353"/>
      <c r="B410" s="35"/>
      <c r="C410" s="127"/>
      <c r="D410" s="629" t="s">
        <v>285</v>
      </c>
      <c r="E410" s="630"/>
      <c r="F410" s="630"/>
      <c r="G410" s="630"/>
      <c r="H410" s="630"/>
      <c r="I410" s="630"/>
      <c r="J410" s="630"/>
      <c r="K410" s="630"/>
      <c r="L410" s="630"/>
      <c r="M410" s="630"/>
      <c r="N410" s="630"/>
      <c r="O410" s="630"/>
      <c r="P410" s="630"/>
      <c r="Q410" s="630"/>
      <c r="R410" s="630"/>
      <c r="S410" s="630"/>
      <c r="T410" s="630"/>
      <c r="U410" s="630"/>
      <c r="V410" s="630"/>
      <c r="W410" s="630"/>
      <c r="X410" s="631"/>
      <c r="Y410" s="6">
        <f>SUM(Y401:Y409)</f>
        <v>0</v>
      </c>
      <c r="Z410" s="350">
        <f>SUM(Z401:Z409)</f>
        <v>60</v>
      </c>
      <c r="AD410" s="241"/>
      <c r="CG410" s="46"/>
      <c r="CH410" s="46"/>
      <c r="CI410" s="46"/>
      <c r="CJ410" s="46"/>
      <c r="CK410" s="46"/>
      <c r="CL410" s="46"/>
      <c r="CM410" s="46"/>
    </row>
    <row r="411" spans="1:95" s="37" customFormat="1" ht="21" customHeight="1" thickBot="1" x14ac:dyDescent="0.25">
      <c r="A411" s="339"/>
      <c r="B411" s="303"/>
      <c r="C411" s="367"/>
      <c r="D411" s="619"/>
      <c r="E411" s="620"/>
      <c r="F411" s="780">
        <f xml:space="preserve"> IF(AND(X401="na",X405="na"), 0, IF(X401="na",10, IF( X405="na", 10,20)))</f>
        <v>20</v>
      </c>
      <c r="G411" s="627"/>
      <c r="H411" s="627"/>
      <c r="I411" s="627"/>
      <c r="J411" s="627"/>
      <c r="K411" s="627"/>
      <c r="L411" s="627"/>
      <c r="M411" s="627"/>
      <c r="N411" s="627"/>
      <c r="O411" s="627"/>
      <c r="P411" s="627"/>
      <c r="Q411" s="627"/>
      <c r="R411" s="627"/>
      <c r="S411" s="627"/>
      <c r="T411" s="627"/>
      <c r="U411" s="627"/>
      <c r="V411" s="627"/>
      <c r="W411" s="627"/>
      <c r="X411" s="627"/>
      <c r="Y411" s="627"/>
      <c r="Z411" s="628"/>
      <c r="AA411" s="39"/>
      <c r="AB411" s="46"/>
      <c r="AC411" s="16"/>
      <c r="AD411" s="241"/>
      <c r="AE411" s="16"/>
      <c r="AF411" s="16"/>
      <c r="AG411" s="16"/>
      <c r="AH411" s="16"/>
      <c r="AI411" s="16"/>
      <c r="AJ411" s="16"/>
      <c r="AK411" s="16"/>
      <c r="AL411" s="16"/>
      <c r="AM411" s="16"/>
      <c r="AN411" s="16"/>
      <c r="AO411" s="16"/>
      <c r="AP411" s="16"/>
      <c r="AQ411" s="16"/>
      <c r="AR411" s="16"/>
      <c r="AS411" s="242"/>
      <c r="AT411" s="242"/>
      <c r="AU411" s="242"/>
      <c r="AV411" s="242"/>
      <c r="AW411" s="242"/>
      <c r="AX411" s="242"/>
      <c r="AY411" s="242"/>
      <c r="AZ411" s="242"/>
      <c r="BA411" s="242"/>
      <c r="BB411" s="242"/>
      <c r="BC411" s="242"/>
      <c r="BD411" s="242"/>
      <c r="BE411" s="242"/>
      <c r="BF411" s="242"/>
      <c r="BG411" s="242"/>
      <c r="BH411" s="242"/>
      <c r="BI411" s="242"/>
      <c r="BJ411" s="242"/>
      <c r="BK411" s="242"/>
      <c r="BL411" s="242"/>
      <c r="BM411" s="242"/>
      <c r="BN411" s="242"/>
      <c r="BO411" s="242"/>
      <c r="BP411" s="242"/>
      <c r="BQ411" s="242"/>
      <c r="BR411" s="242"/>
      <c r="BS411" s="242"/>
      <c r="BT411" s="242"/>
      <c r="BU411" s="242"/>
      <c r="BV411" s="242"/>
      <c r="BW411" s="242"/>
      <c r="BX411" s="242"/>
      <c r="BY411" s="242"/>
      <c r="BZ411" s="242"/>
      <c r="CA411" s="242"/>
      <c r="CB411" s="242"/>
      <c r="CC411" s="242"/>
      <c r="CD411" s="242"/>
      <c r="CE411" s="242"/>
      <c r="CF411" s="242"/>
      <c r="CG411" s="206"/>
      <c r="CH411" s="206"/>
      <c r="CI411" s="206"/>
      <c r="CJ411" s="206"/>
      <c r="CK411" s="206"/>
      <c r="CL411" s="206"/>
      <c r="CM411" s="206"/>
    </row>
    <row r="412" spans="1:95" s="255" customFormat="1" ht="30" customHeight="1" thickBot="1" x14ac:dyDescent="0.25">
      <c r="A412" s="353"/>
      <c r="B412" s="230" t="s">
        <v>37</v>
      </c>
      <c r="C412" s="154" t="s">
        <v>1095</v>
      </c>
      <c r="D412" s="256"/>
      <c r="E412" s="257"/>
      <c r="F412" s="258"/>
      <c r="G412" s="259"/>
      <c r="H412" s="13"/>
      <c r="I412" s="257"/>
      <c r="J412" s="260"/>
      <c r="K412" s="259"/>
      <c r="L412" s="256"/>
      <c r="M412" s="257"/>
      <c r="N412" s="258"/>
      <c r="O412" s="259"/>
      <c r="P412" s="13"/>
      <c r="Q412" s="257"/>
      <c r="R412" s="258"/>
      <c r="S412" s="259"/>
      <c r="T412" s="256"/>
      <c r="U412" s="257"/>
      <c r="V412" s="258"/>
      <c r="W412" s="259"/>
      <c r="X412" s="261"/>
      <c r="Y412" s="261"/>
      <c r="Z412" s="351"/>
      <c r="AA412" s="193"/>
      <c r="AB412" s="253"/>
      <c r="AC412" s="254"/>
      <c r="AD412" s="241"/>
      <c r="AE412" s="254"/>
      <c r="AF412" s="254"/>
      <c r="AG412" s="254"/>
      <c r="AH412" s="254"/>
      <c r="AI412" s="254"/>
      <c r="AJ412" s="254"/>
      <c r="AK412" s="254"/>
      <c r="AL412" s="254"/>
      <c r="AM412" s="254"/>
      <c r="AN412" s="254"/>
      <c r="AO412" s="254"/>
      <c r="AP412" s="254"/>
      <c r="AQ412" s="254"/>
      <c r="AR412" s="254"/>
      <c r="AS412" s="254"/>
      <c r="AT412" s="254"/>
      <c r="AU412" s="254"/>
      <c r="AV412" s="254"/>
      <c r="AW412" s="254"/>
      <c r="AX412" s="254"/>
      <c r="AY412" s="254"/>
      <c r="AZ412" s="254"/>
      <c r="BA412" s="254"/>
      <c r="BB412" s="254"/>
      <c r="BC412" s="254"/>
      <c r="BD412" s="254"/>
      <c r="BE412" s="254"/>
      <c r="BF412" s="254"/>
      <c r="BG412" s="254"/>
      <c r="BH412" s="254"/>
      <c r="BI412" s="254"/>
      <c r="BJ412" s="254"/>
      <c r="BK412" s="254"/>
      <c r="BL412" s="254"/>
      <c r="BM412" s="254"/>
      <c r="BN412" s="254"/>
      <c r="BO412" s="254"/>
      <c r="BP412" s="254"/>
      <c r="BQ412" s="254"/>
      <c r="BR412" s="254"/>
      <c r="BS412" s="254"/>
      <c r="BT412" s="254"/>
      <c r="BU412" s="254"/>
      <c r="BV412" s="254"/>
      <c r="BW412" s="254"/>
      <c r="BX412" s="254"/>
      <c r="BY412" s="254"/>
      <c r="BZ412" s="254"/>
      <c r="CA412" s="254"/>
      <c r="CB412" s="254"/>
      <c r="CC412" s="254"/>
      <c r="CD412" s="254"/>
      <c r="CE412" s="253"/>
      <c r="CF412" s="253"/>
      <c r="CG412" s="253"/>
      <c r="CH412" s="253"/>
      <c r="CI412" s="253"/>
      <c r="CJ412" s="253"/>
      <c r="CK412" s="253"/>
      <c r="CL412" s="253"/>
      <c r="CM412" s="253"/>
      <c r="CN412" s="253"/>
      <c r="CO412" s="253"/>
      <c r="CP412" s="253"/>
      <c r="CQ412" s="253"/>
    </row>
    <row r="413" spans="1:95" ht="30" customHeight="1" thickBot="1" x14ac:dyDescent="0.25">
      <c r="A413" s="353"/>
      <c r="B413" s="219"/>
      <c r="C413" s="154" t="s">
        <v>436</v>
      </c>
      <c r="D413" s="826"/>
      <c r="E413" s="722"/>
      <c r="F413" s="722"/>
      <c r="G413" s="722"/>
      <c r="H413" s="722"/>
      <c r="I413" s="722"/>
      <c r="J413" s="722"/>
      <c r="K413" s="722"/>
      <c r="L413" s="722"/>
      <c r="M413" s="722"/>
      <c r="N413" s="722"/>
      <c r="O413" s="722"/>
      <c r="P413" s="722"/>
      <c r="Q413" s="722"/>
      <c r="R413" s="722"/>
      <c r="S413" s="722"/>
      <c r="T413" s="722"/>
      <c r="U413" s="722"/>
      <c r="V413" s="722"/>
      <c r="W413" s="722"/>
      <c r="X413" s="722"/>
      <c r="Y413" s="722"/>
      <c r="Z413" s="723"/>
      <c r="AA413" s="193"/>
      <c r="AD413" s="241"/>
      <c r="CE413" s="46"/>
      <c r="CF413" s="46"/>
      <c r="CG413" s="46"/>
      <c r="CH413" s="46"/>
      <c r="CI413" s="46"/>
      <c r="CJ413" s="46"/>
      <c r="CK413" s="46"/>
      <c r="CL413" s="46"/>
      <c r="CM413" s="46"/>
      <c r="CN413" s="46"/>
      <c r="CO413" s="46"/>
      <c r="CP413" s="46"/>
      <c r="CQ413" s="46"/>
    </row>
    <row r="414" spans="1:95" s="255" customFormat="1" ht="67.7" customHeight="1" thickBot="1" x14ac:dyDescent="0.25">
      <c r="A414" s="353"/>
      <c r="B414" s="207" t="s">
        <v>1096</v>
      </c>
      <c r="C414" s="116" t="s">
        <v>1097</v>
      </c>
      <c r="D414" s="632"/>
      <c r="E414" s="633"/>
      <c r="F414" s="632"/>
      <c r="G414" s="633"/>
      <c r="H414" s="632"/>
      <c r="I414" s="633"/>
      <c r="J414" s="632"/>
      <c r="K414" s="633"/>
      <c r="L414" s="632"/>
      <c r="M414" s="633"/>
      <c r="N414" s="632"/>
      <c r="O414" s="633"/>
      <c r="P414" s="632"/>
      <c r="Q414" s="633"/>
      <c r="R414" s="632"/>
      <c r="S414" s="633"/>
      <c r="T414" s="632"/>
      <c r="U414" s="633"/>
      <c r="V414" s="632"/>
      <c r="W414" s="633"/>
      <c r="X414" s="187"/>
      <c r="Y414" s="92">
        <f>IF(OR(D414="s",F414="s",H414="s",J414="s",L414="s",N414="s",P414="s",R414="s",T414="s",V414="s"), 0, IF(OR(D414="a",F414="a",H414="a",J414="a",L414="a",N414="a",P414="a",R414="a",T414="a",V414="a",X414="na"),Z414,0))</f>
        <v>0</v>
      </c>
      <c r="Z414" s="357">
        <v>30</v>
      </c>
      <c r="AA414" s="193">
        <f>COUNTIF(D414:W414,"a")+COUNTIF(D414:W414,"s")+COUNTIF(X414,"na")</f>
        <v>0</v>
      </c>
      <c r="AB414" s="389"/>
      <c r="AC414" s="254"/>
      <c r="AD414" s="241"/>
      <c r="AE414" s="254"/>
      <c r="AF414" s="254"/>
      <c r="AG414" s="254"/>
      <c r="AH414" s="254"/>
      <c r="AI414" s="254"/>
      <c r="AJ414" s="254"/>
      <c r="AK414" s="254"/>
      <c r="AL414" s="254"/>
      <c r="AM414" s="254"/>
      <c r="AN414" s="254"/>
      <c r="AO414" s="254"/>
      <c r="AP414" s="254"/>
      <c r="AQ414" s="254"/>
      <c r="AR414" s="254"/>
      <c r="AS414" s="254"/>
      <c r="AT414" s="254"/>
      <c r="AU414" s="254"/>
      <c r="AV414" s="254"/>
      <c r="AW414" s="254"/>
      <c r="AX414" s="254"/>
      <c r="AY414" s="254"/>
      <c r="AZ414" s="254"/>
      <c r="BA414" s="254"/>
      <c r="BB414" s="254"/>
      <c r="BC414" s="254"/>
      <c r="BD414" s="254"/>
      <c r="BE414" s="254"/>
      <c r="BF414" s="254"/>
      <c r="BG414" s="254"/>
      <c r="BH414" s="254"/>
      <c r="BI414" s="254"/>
      <c r="BJ414" s="254"/>
      <c r="BK414" s="254"/>
      <c r="BL414" s="254"/>
      <c r="BM414" s="254"/>
      <c r="BN414" s="254"/>
      <c r="BO414" s="254"/>
      <c r="BP414" s="254"/>
      <c r="BQ414" s="254"/>
      <c r="BR414" s="254"/>
      <c r="BS414" s="254"/>
      <c r="BT414" s="254"/>
      <c r="BU414" s="254"/>
      <c r="BV414" s="254"/>
      <c r="BW414" s="254"/>
      <c r="BX414" s="254"/>
      <c r="BY414" s="254"/>
      <c r="BZ414" s="254"/>
      <c r="CA414" s="254"/>
      <c r="CB414" s="254"/>
      <c r="CC414" s="254"/>
      <c r="CD414" s="254"/>
      <c r="CE414" s="253"/>
      <c r="CF414" s="253"/>
      <c r="CG414" s="253"/>
      <c r="CH414" s="253"/>
      <c r="CI414" s="253"/>
      <c r="CJ414" s="253"/>
      <c r="CK414" s="253"/>
      <c r="CL414" s="253"/>
      <c r="CM414" s="253"/>
      <c r="CN414" s="253"/>
      <c r="CO414" s="253"/>
      <c r="CP414" s="253"/>
      <c r="CQ414" s="253"/>
    </row>
    <row r="415" spans="1:95" s="255" customFormat="1" ht="21" customHeight="1" thickTop="1" thickBot="1" x14ac:dyDescent="0.25">
      <c r="A415" s="353"/>
      <c r="B415" s="213"/>
      <c r="C415" s="127"/>
      <c r="D415" s="629" t="s">
        <v>285</v>
      </c>
      <c r="E415" s="630"/>
      <c r="F415" s="630"/>
      <c r="G415" s="630"/>
      <c r="H415" s="630"/>
      <c r="I415" s="630"/>
      <c r="J415" s="630"/>
      <c r="K415" s="630"/>
      <c r="L415" s="630"/>
      <c r="M415" s="630"/>
      <c r="N415" s="630"/>
      <c r="O415" s="630"/>
      <c r="P415" s="630"/>
      <c r="Q415" s="630"/>
      <c r="R415" s="630"/>
      <c r="S415" s="630"/>
      <c r="T415" s="630"/>
      <c r="U415" s="630"/>
      <c r="V415" s="630"/>
      <c r="W415" s="630"/>
      <c r="X415" s="683"/>
      <c r="Y415" s="6">
        <f>SUM(Y414:Y414)</f>
        <v>0</v>
      </c>
      <c r="Z415" s="350">
        <f>SUM(Z414:Z414)</f>
        <v>30</v>
      </c>
      <c r="AA415" s="193"/>
      <c r="AB415" s="253"/>
      <c r="AC415" s="254"/>
      <c r="AD415" s="241"/>
      <c r="AE415" s="254"/>
      <c r="AF415" s="254"/>
      <c r="AG415" s="254"/>
      <c r="AH415" s="254"/>
      <c r="AI415" s="254"/>
      <c r="AJ415" s="254"/>
      <c r="AK415" s="254"/>
      <c r="AL415" s="254"/>
      <c r="AM415" s="254"/>
      <c r="AN415" s="254"/>
      <c r="AO415" s="254"/>
      <c r="AP415" s="254"/>
      <c r="AQ415" s="254"/>
      <c r="AR415" s="254"/>
      <c r="AS415" s="254"/>
      <c r="AT415" s="254"/>
      <c r="AU415" s="254"/>
      <c r="AV415" s="254"/>
      <c r="AW415" s="254"/>
      <c r="AX415" s="254"/>
      <c r="AY415" s="254"/>
      <c r="AZ415" s="254"/>
      <c r="BA415" s="254"/>
      <c r="BB415" s="254"/>
      <c r="BC415" s="254"/>
      <c r="BD415" s="254"/>
      <c r="BE415" s="254"/>
      <c r="BF415" s="254"/>
      <c r="BG415" s="254"/>
      <c r="BH415" s="254"/>
      <c r="BI415" s="254"/>
      <c r="BJ415" s="254"/>
      <c r="BK415" s="254"/>
      <c r="BL415" s="254"/>
      <c r="BM415" s="254"/>
      <c r="BN415" s="254"/>
      <c r="BO415" s="254"/>
      <c r="BP415" s="254"/>
      <c r="BQ415" s="254"/>
      <c r="BR415" s="254"/>
      <c r="BS415" s="254"/>
      <c r="BT415" s="254"/>
      <c r="BU415" s="254"/>
      <c r="BV415" s="254"/>
      <c r="BW415" s="254"/>
      <c r="BX415" s="254"/>
      <c r="BY415" s="254"/>
      <c r="BZ415" s="254"/>
      <c r="CA415" s="254"/>
      <c r="CB415" s="254"/>
      <c r="CC415" s="254"/>
      <c r="CD415" s="254"/>
      <c r="CE415" s="253"/>
      <c r="CF415" s="253"/>
      <c r="CG415" s="253"/>
      <c r="CH415" s="253"/>
      <c r="CI415" s="253"/>
      <c r="CJ415" s="253"/>
      <c r="CK415" s="253"/>
      <c r="CL415" s="253"/>
      <c r="CM415" s="253"/>
      <c r="CN415" s="253"/>
      <c r="CO415" s="253"/>
      <c r="CP415" s="253"/>
      <c r="CQ415" s="253"/>
    </row>
    <row r="416" spans="1:95" s="255" customFormat="1" ht="21" customHeight="1" thickBot="1" x14ac:dyDescent="0.25">
      <c r="A416" s="339"/>
      <c r="B416" s="263"/>
      <c r="C416" s="159"/>
      <c r="D416" s="619"/>
      <c r="E416" s="620"/>
      <c r="F416" s="684">
        <v>0</v>
      </c>
      <c r="G416" s="685"/>
      <c r="H416" s="685"/>
      <c r="I416" s="685"/>
      <c r="J416" s="685"/>
      <c r="K416" s="685"/>
      <c r="L416" s="685"/>
      <c r="M416" s="685"/>
      <c r="N416" s="685"/>
      <c r="O416" s="685"/>
      <c r="P416" s="685"/>
      <c r="Q416" s="685"/>
      <c r="R416" s="685"/>
      <c r="S416" s="685"/>
      <c r="T416" s="685"/>
      <c r="U416" s="685"/>
      <c r="V416" s="685"/>
      <c r="W416" s="685"/>
      <c r="X416" s="685"/>
      <c r="Y416" s="685"/>
      <c r="Z416" s="686"/>
      <c r="AA416" s="193"/>
      <c r="AB416" s="253"/>
      <c r="AC416" s="254"/>
      <c r="AD416" s="24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4"/>
      <c r="AY416" s="254"/>
      <c r="AZ416" s="254"/>
      <c r="BA416" s="254"/>
      <c r="BB416" s="254"/>
      <c r="BC416" s="254"/>
      <c r="BD416" s="254"/>
      <c r="BE416" s="254"/>
      <c r="BF416" s="254"/>
      <c r="BG416" s="254"/>
      <c r="BH416" s="254"/>
      <c r="BI416" s="254"/>
      <c r="BJ416" s="254"/>
      <c r="BK416" s="254"/>
      <c r="BL416" s="254"/>
      <c r="BM416" s="254"/>
      <c r="BN416" s="254"/>
      <c r="BO416" s="254"/>
      <c r="BP416" s="254"/>
      <c r="BQ416" s="254"/>
      <c r="BR416" s="254"/>
      <c r="BS416" s="254"/>
      <c r="BT416" s="254"/>
      <c r="BU416" s="254"/>
      <c r="BV416" s="254"/>
      <c r="BW416" s="254"/>
      <c r="BX416" s="254"/>
      <c r="BY416" s="254"/>
      <c r="BZ416" s="254"/>
      <c r="CA416" s="254"/>
      <c r="CB416" s="254"/>
      <c r="CC416" s="254"/>
      <c r="CD416" s="254"/>
      <c r="CE416" s="253"/>
      <c r="CF416" s="253"/>
      <c r="CG416" s="253"/>
      <c r="CH416" s="253"/>
      <c r="CI416" s="253"/>
      <c r="CJ416" s="253"/>
      <c r="CK416" s="253"/>
      <c r="CL416" s="253"/>
      <c r="CM416" s="253"/>
      <c r="CN416" s="253"/>
      <c r="CO416" s="253"/>
      <c r="CP416" s="253"/>
      <c r="CQ416" s="253"/>
    </row>
    <row r="417" spans="1:95" s="255" customFormat="1" ht="33" customHeight="1" thickBot="1" x14ac:dyDescent="0.25">
      <c r="A417" s="333"/>
      <c r="B417" s="212"/>
      <c r="C417" s="759" t="s">
        <v>33</v>
      </c>
      <c r="D417" s="760"/>
      <c r="E417" s="760"/>
      <c r="F417" s="760"/>
      <c r="G417" s="760"/>
      <c r="H417" s="760"/>
      <c r="I417" s="760"/>
      <c r="J417" s="760"/>
      <c r="K417" s="760"/>
      <c r="L417" s="760"/>
      <c r="M417" s="760"/>
      <c r="N417" s="760"/>
      <c r="O417" s="760"/>
      <c r="P417" s="760"/>
      <c r="Q417" s="760"/>
      <c r="R417" s="760"/>
      <c r="S417" s="760"/>
      <c r="T417" s="760"/>
      <c r="U417" s="760"/>
      <c r="V417" s="760"/>
      <c r="W417" s="760"/>
      <c r="X417" s="760"/>
      <c r="Y417" s="760"/>
      <c r="Z417" s="761"/>
      <c r="AA417" s="193"/>
      <c r="AB417" s="253"/>
      <c r="AC417" s="254"/>
      <c r="AD417" s="241"/>
      <c r="AE417" s="254"/>
      <c r="AF417" s="254"/>
      <c r="AG417" s="254"/>
      <c r="AH417" s="254"/>
      <c r="AI417" s="254"/>
      <c r="AJ417" s="254"/>
      <c r="AK417" s="254"/>
      <c r="AL417" s="254"/>
      <c r="AM417" s="254"/>
      <c r="AN417" s="254"/>
      <c r="AO417" s="254"/>
      <c r="AP417" s="254"/>
      <c r="AQ417" s="254"/>
      <c r="AR417" s="254"/>
      <c r="AS417" s="254"/>
      <c r="AT417" s="254"/>
      <c r="AU417" s="254"/>
      <c r="AV417" s="254"/>
      <c r="AW417" s="254"/>
      <c r="AX417" s="254"/>
      <c r="AY417" s="254"/>
      <c r="AZ417" s="254"/>
      <c r="BA417" s="254"/>
      <c r="BB417" s="254"/>
      <c r="BC417" s="254"/>
      <c r="BD417" s="254"/>
      <c r="BE417" s="254"/>
      <c r="BF417" s="254"/>
      <c r="BG417" s="254"/>
      <c r="BH417" s="254"/>
      <c r="BI417" s="254"/>
      <c r="BJ417" s="254"/>
      <c r="BK417" s="254"/>
      <c r="BL417" s="254"/>
      <c r="BM417" s="254"/>
      <c r="BN417" s="254"/>
      <c r="BO417" s="254"/>
      <c r="BP417" s="254"/>
      <c r="BQ417" s="254"/>
      <c r="BR417" s="254"/>
      <c r="BS417" s="254"/>
      <c r="BT417" s="254"/>
      <c r="BU417" s="254"/>
      <c r="BV417" s="254"/>
      <c r="BW417" s="254"/>
      <c r="BX417" s="254"/>
      <c r="BY417" s="254"/>
      <c r="BZ417" s="254"/>
      <c r="CA417" s="254"/>
      <c r="CB417" s="254"/>
      <c r="CC417" s="254"/>
      <c r="CD417" s="254"/>
      <c r="CE417" s="253"/>
      <c r="CF417" s="253"/>
      <c r="CG417" s="253"/>
      <c r="CH417" s="253"/>
      <c r="CI417" s="253"/>
      <c r="CJ417" s="253"/>
      <c r="CK417" s="253"/>
      <c r="CL417" s="253"/>
      <c r="CM417" s="253"/>
      <c r="CN417" s="253"/>
      <c r="CO417" s="253"/>
      <c r="CP417" s="253"/>
      <c r="CQ417" s="253"/>
    </row>
    <row r="418" spans="1:95" s="255" customFormat="1" ht="30" customHeight="1" thickBot="1" x14ac:dyDescent="0.25">
      <c r="A418" s="353"/>
      <c r="B418" s="230">
        <v>5810</v>
      </c>
      <c r="C418" s="154" t="s">
        <v>34</v>
      </c>
      <c r="D418" s="256"/>
      <c r="E418" s="257"/>
      <c r="F418" s="258"/>
      <c r="G418" s="259"/>
      <c r="H418" s="423" t="s">
        <v>284</v>
      </c>
      <c r="I418" s="257"/>
      <c r="J418" s="260"/>
      <c r="K418" s="259"/>
      <c r="L418" s="256"/>
      <c r="M418" s="257"/>
      <c r="N418" s="258"/>
      <c r="O418" s="259"/>
      <c r="P418" s="423" t="s">
        <v>284</v>
      </c>
      <c r="Q418" s="257"/>
      <c r="R418" s="258"/>
      <c r="S418" s="259"/>
      <c r="T418" s="256"/>
      <c r="U418" s="257"/>
      <c r="V418" s="258"/>
      <c r="W418" s="259"/>
      <c r="X418" s="261"/>
      <c r="Y418" s="261"/>
      <c r="Z418" s="351"/>
      <c r="AA418" s="193"/>
      <c r="AB418" s="253"/>
      <c r="AC418" s="254"/>
      <c r="AD418" s="241"/>
      <c r="AE418" s="254"/>
      <c r="AF418" s="254"/>
      <c r="AG418" s="254"/>
      <c r="AH418" s="254"/>
      <c r="AI418" s="254"/>
      <c r="AJ418" s="254"/>
      <c r="AK418" s="254"/>
      <c r="AL418" s="254"/>
      <c r="AM418" s="254"/>
      <c r="AN418" s="254"/>
      <c r="AO418" s="254"/>
      <c r="AP418" s="254"/>
      <c r="AQ418" s="254"/>
      <c r="AR418" s="254"/>
      <c r="AS418" s="254"/>
      <c r="AT418" s="254"/>
      <c r="AU418" s="254"/>
      <c r="AV418" s="254"/>
      <c r="AW418" s="254"/>
      <c r="AX418" s="254"/>
      <c r="AY418" s="254"/>
      <c r="AZ418" s="254"/>
      <c r="BA418" s="254"/>
      <c r="BB418" s="254"/>
      <c r="BC418" s="254"/>
      <c r="BD418" s="254"/>
      <c r="BE418" s="254"/>
      <c r="BF418" s="254"/>
      <c r="BG418" s="254"/>
      <c r="BH418" s="254"/>
      <c r="BI418" s="254"/>
      <c r="BJ418" s="254"/>
      <c r="BK418" s="254"/>
      <c r="BL418" s="254"/>
      <c r="BM418" s="254"/>
      <c r="BN418" s="254"/>
      <c r="BO418" s="254"/>
      <c r="BP418" s="254"/>
      <c r="BQ418" s="254"/>
      <c r="BR418" s="254"/>
      <c r="BS418" s="254"/>
      <c r="BT418" s="254"/>
      <c r="BU418" s="254"/>
      <c r="BV418" s="254"/>
      <c r="BW418" s="254"/>
      <c r="BX418" s="254"/>
      <c r="BY418" s="254"/>
      <c r="BZ418" s="254"/>
      <c r="CA418" s="254"/>
      <c r="CB418" s="254"/>
      <c r="CC418" s="254"/>
      <c r="CD418" s="254"/>
      <c r="CE418" s="253"/>
      <c r="CF418" s="253"/>
      <c r="CG418" s="253"/>
      <c r="CH418" s="253"/>
      <c r="CI418" s="253"/>
      <c r="CJ418" s="253"/>
      <c r="CK418" s="253"/>
      <c r="CL418" s="253"/>
      <c r="CM418" s="253"/>
      <c r="CN418" s="253"/>
      <c r="CO418" s="253"/>
      <c r="CP418" s="253"/>
      <c r="CQ418" s="253"/>
    </row>
    <row r="419" spans="1:95" s="255" customFormat="1" ht="45" customHeight="1" x14ac:dyDescent="0.2">
      <c r="A419" s="353"/>
      <c r="B419" s="207" t="s">
        <v>35</v>
      </c>
      <c r="C419" s="116" t="s">
        <v>692</v>
      </c>
      <c r="D419" s="632"/>
      <c r="E419" s="633"/>
      <c r="F419" s="632"/>
      <c r="G419" s="633"/>
      <c r="H419" s="632"/>
      <c r="I419" s="633"/>
      <c r="J419" s="632"/>
      <c r="K419" s="633"/>
      <c r="L419" s="632"/>
      <c r="M419" s="633"/>
      <c r="N419" s="632"/>
      <c r="O419" s="633"/>
      <c r="P419" s="632"/>
      <c r="Q419" s="633"/>
      <c r="R419" s="632"/>
      <c r="S419" s="633"/>
      <c r="T419" s="632"/>
      <c r="U419" s="633"/>
      <c r="V419" s="632"/>
      <c r="W419" s="633"/>
      <c r="X419" s="262"/>
      <c r="Y419" s="92">
        <f t="shared" ref="Y419:Y420" si="57">IF(OR(D419="s",F419="s",H419="s",J419="s",L419="s",N419="s",P419="s",R419="s",T419="s",V419="s"), 0, IF(OR(D419="a",F419="a",H419="a",J419="a",L419="a",N419="a",P419="a",R419="a",T419="a",V419="a"),Z419,0))</f>
        <v>0</v>
      </c>
      <c r="Z419" s="348">
        <v>60</v>
      </c>
      <c r="AA419" s="193">
        <f>IF((COUNTIF(D419:W419,"a")+COUNTIF(D419:W419,"s"))&gt;0,IF(OR((COUNTIF(D420:W421,"a")+COUNTIF(D420:W421,"s"))),0,COUNTIF(D419:W419,"a")+COUNTIF(D419:W419,"s")),COUNTIF(D419:W419,"a")+COUNTIF(D419:W419,"s"))</f>
        <v>0</v>
      </c>
      <c r="AB419" s="194"/>
      <c r="AC419" s="254"/>
      <c r="AD419" s="241"/>
      <c r="AE419" s="254"/>
      <c r="AF419" s="254"/>
      <c r="AG419" s="254"/>
      <c r="AH419" s="254"/>
      <c r="AI419" s="254"/>
      <c r="AJ419" s="254"/>
      <c r="AK419" s="254"/>
      <c r="AL419" s="254"/>
      <c r="AM419" s="254"/>
      <c r="AN419" s="254"/>
      <c r="AO419" s="254"/>
      <c r="AP419" s="254"/>
      <c r="AQ419" s="254"/>
      <c r="AR419" s="254"/>
      <c r="AS419" s="254"/>
      <c r="AT419" s="254"/>
      <c r="AU419" s="254"/>
      <c r="AV419" s="254"/>
      <c r="AW419" s="254"/>
      <c r="AX419" s="254"/>
      <c r="AY419" s="254"/>
      <c r="AZ419" s="254"/>
      <c r="BA419" s="254"/>
      <c r="BB419" s="254"/>
      <c r="BC419" s="254"/>
      <c r="BD419" s="254"/>
      <c r="BE419" s="254"/>
      <c r="BF419" s="254"/>
      <c r="BG419" s="254"/>
      <c r="BH419" s="254"/>
      <c r="BI419" s="254"/>
      <c r="BJ419" s="254"/>
      <c r="BK419" s="254"/>
      <c r="BL419" s="254"/>
      <c r="BM419" s="254"/>
      <c r="BN419" s="254"/>
      <c r="BO419" s="254"/>
      <c r="BP419" s="254"/>
      <c r="BQ419" s="254"/>
      <c r="BR419" s="254"/>
      <c r="BS419" s="254"/>
      <c r="BT419" s="254"/>
      <c r="BU419" s="254"/>
      <c r="BV419" s="254"/>
      <c r="BW419" s="254"/>
      <c r="BX419" s="254"/>
      <c r="BY419" s="254"/>
      <c r="BZ419" s="254"/>
      <c r="CA419" s="254"/>
      <c r="CB419" s="254"/>
      <c r="CC419" s="254"/>
      <c r="CD419" s="254"/>
      <c r="CE419" s="253"/>
      <c r="CF419" s="253"/>
      <c r="CG419" s="253"/>
      <c r="CH419" s="253"/>
      <c r="CI419" s="253"/>
      <c r="CJ419" s="253"/>
      <c r="CK419" s="253"/>
      <c r="CL419" s="253"/>
      <c r="CM419" s="253"/>
      <c r="CN419" s="253"/>
      <c r="CO419" s="253"/>
      <c r="CP419" s="253"/>
      <c r="CQ419" s="253"/>
    </row>
    <row r="420" spans="1:95" s="255" customFormat="1" ht="106.5" customHeight="1" x14ac:dyDescent="0.2">
      <c r="A420" s="353"/>
      <c r="B420" s="429" t="s">
        <v>693</v>
      </c>
      <c r="C420" s="430" t="s">
        <v>694</v>
      </c>
      <c r="D420" s="605"/>
      <c r="E420" s="606"/>
      <c r="F420" s="605"/>
      <c r="G420" s="606"/>
      <c r="H420" s="605"/>
      <c r="I420" s="606"/>
      <c r="J420" s="605"/>
      <c r="K420" s="606"/>
      <c r="L420" s="605"/>
      <c r="M420" s="606"/>
      <c r="N420" s="605"/>
      <c r="O420" s="606"/>
      <c r="P420" s="605"/>
      <c r="Q420" s="606"/>
      <c r="R420" s="605"/>
      <c r="S420" s="606"/>
      <c r="T420" s="605"/>
      <c r="U420" s="606"/>
      <c r="V420" s="605"/>
      <c r="W420" s="606"/>
      <c r="X420" s="262"/>
      <c r="Y420" s="173">
        <f t="shared" si="57"/>
        <v>0</v>
      </c>
      <c r="Z420" s="348">
        <v>50</v>
      </c>
      <c r="AA420" s="193">
        <f>IF(OR(COUNTIF(D419:W419,"a")+COUNTIF(D419:W419,"s")+COUNTIF(D421:W421,"a")+COUNTIF(D421:W421,"s")&gt;0),0,(COUNTIF(D420:W420,"a")+COUNTIF(D420:W420,"s")))</f>
        <v>0</v>
      </c>
      <c r="AB420" s="194"/>
      <c r="AC420" s="254"/>
      <c r="AD420" s="241"/>
      <c r="AE420" s="254"/>
      <c r="AF420" s="254"/>
      <c r="AG420" s="254"/>
      <c r="AH420" s="254"/>
      <c r="AI420" s="254"/>
      <c r="AJ420" s="254"/>
      <c r="AK420" s="254"/>
      <c r="AL420" s="254"/>
      <c r="AM420" s="254"/>
      <c r="AN420" s="254"/>
      <c r="AO420" s="254"/>
      <c r="AP420" s="254"/>
      <c r="AQ420" s="254"/>
      <c r="AR420" s="254"/>
      <c r="AS420" s="254"/>
      <c r="AT420" s="254"/>
      <c r="AU420" s="254"/>
      <c r="AV420" s="254"/>
      <c r="AW420" s="254"/>
      <c r="AX420" s="254"/>
      <c r="AY420" s="254"/>
      <c r="AZ420" s="254"/>
      <c r="BA420" s="254"/>
      <c r="BB420" s="254"/>
      <c r="BC420" s="254"/>
      <c r="BD420" s="254"/>
      <c r="BE420" s="254"/>
      <c r="BF420" s="254"/>
      <c r="BG420" s="254"/>
      <c r="BH420" s="254"/>
      <c r="BI420" s="254"/>
      <c r="BJ420" s="254"/>
      <c r="BK420" s="254"/>
      <c r="BL420" s="254"/>
      <c r="BM420" s="254"/>
      <c r="BN420" s="254"/>
      <c r="BO420" s="254"/>
      <c r="BP420" s="254"/>
      <c r="BQ420" s="254"/>
      <c r="BR420" s="254"/>
      <c r="BS420" s="254"/>
      <c r="BT420" s="254"/>
      <c r="BU420" s="254"/>
      <c r="BV420" s="254"/>
      <c r="BW420" s="254"/>
      <c r="BX420" s="254"/>
      <c r="BY420" s="254"/>
      <c r="BZ420" s="254"/>
      <c r="CA420" s="254"/>
      <c r="CB420" s="254"/>
      <c r="CC420" s="254"/>
      <c r="CD420" s="254"/>
      <c r="CE420" s="253"/>
      <c r="CF420" s="253"/>
      <c r="CG420" s="253"/>
      <c r="CH420" s="253"/>
      <c r="CI420" s="253"/>
      <c r="CJ420" s="253"/>
      <c r="CK420" s="253"/>
      <c r="CL420" s="253"/>
      <c r="CM420" s="253"/>
      <c r="CN420" s="253"/>
      <c r="CO420" s="253"/>
      <c r="CP420" s="253"/>
      <c r="CQ420" s="253"/>
    </row>
    <row r="421" spans="1:95" s="255" customFormat="1" ht="67.7" customHeight="1" thickBot="1" x14ac:dyDescent="0.25">
      <c r="A421" s="353"/>
      <c r="B421" s="429" t="s">
        <v>36</v>
      </c>
      <c r="C421" s="430" t="s">
        <v>702</v>
      </c>
      <c r="D421" s="568"/>
      <c r="E421" s="581"/>
      <c r="F421" s="568"/>
      <c r="G421" s="581"/>
      <c r="H421" s="568"/>
      <c r="I421" s="581"/>
      <c r="J421" s="568"/>
      <c r="K421" s="581"/>
      <c r="L421" s="568"/>
      <c r="M421" s="581"/>
      <c r="N421" s="568"/>
      <c r="O421" s="581"/>
      <c r="P421" s="568"/>
      <c r="Q421" s="581"/>
      <c r="R421" s="568"/>
      <c r="S421" s="581"/>
      <c r="T421" s="568"/>
      <c r="U421" s="581"/>
      <c r="V421" s="568"/>
      <c r="W421" s="581"/>
      <c r="X421" s="262"/>
      <c r="Y421" s="173">
        <f>IF(OR(D421="s",F421="s",H421="s",J421="s",L421="s",N421="s",P421="s",R421="s",T421="s",V421="s"), 0, IF(OR(D421="a",F421="a",H421="a",J421="a",L421="a",N421="a",P421="a",R421="a",T421="a",V421="a"),Z421,0))</f>
        <v>0</v>
      </c>
      <c r="Z421" s="348">
        <v>25</v>
      </c>
      <c r="AA421" s="193">
        <f>IF((COUNTIF(D421:W421,"a")+COUNTIF(D421:W421,"s"))&gt;0,IF(OR((COUNTIF(D419:W420,"a")+COUNTIF(D419:W420,"s"))),0,COUNTIF(D421:W421,"a")+COUNTIF(D421:W421,"s")),COUNTIF(D421:W421,"a")+COUNTIF(D421:W421,"s"))</f>
        <v>0</v>
      </c>
      <c r="AB421" s="194"/>
      <c r="AC421" s="254"/>
      <c r="AD421" s="241"/>
      <c r="AE421" s="254"/>
      <c r="AF421" s="254"/>
      <c r="AG421" s="254"/>
      <c r="AH421" s="254"/>
      <c r="AI421" s="254"/>
      <c r="AJ421" s="254"/>
      <c r="AK421" s="254"/>
      <c r="AL421" s="254"/>
      <c r="AM421" s="254"/>
      <c r="AN421" s="254"/>
      <c r="AO421" s="254"/>
      <c r="AP421" s="254"/>
      <c r="AQ421" s="254"/>
      <c r="AR421" s="254"/>
      <c r="AS421" s="254"/>
      <c r="AT421" s="254"/>
      <c r="AU421" s="254"/>
      <c r="AV421" s="254"/>
      <c r="AW421" s="254"/>
      <c r="AX421" s="254"/>
      <c r="AY421" s="254"/>
      <c r="AZ421" s="254"/>
      <c r="BA421" s="254"/>
      <c r="BB421" s="254"/>
      <c r="BC421" s="254"/>
      <c r="BD421" s="254"/>
      <c r="BE421" s="254"/>
      <c r="BF421" s="254"/>
      <c r="BG421" s="254"/>
      <c r="BH421" s="254"/>
      <c r="BI421" s="254"/>
      <c r="BJ421" s="254"/>
      <c r="BK421" s="254"/>
      <c r="BL421" s="254"/>
      <c r="BM421" s="254"/>
      <c r="BN421" s="254"/>
      <c r="BO421" s="254"/>
      <c r="BP421" s="254"/>
      <c r="BQ421" s="254"/>
      <c r="BR421" s="254"/>
      <c r="BS421" s="254"/>
      <c r="BT421" s="254"/>
      <c r="BU421" s="254"/>
      <c r="BV421" s="254"/>
      <c r="BW421" s="254"/>
      <c r="BX421" s="254"/>
      <c r="BY421" s="254"/>
      <c r="BZ421" s="254"/>
      <c r="CA421" s="254"/>
      <c r="CB421" s="254"/>
      <c r="CC421" s="254"/>
      <c r="CD421" s="254"/>
      <c r="CE421" s="253"/>
      <c r="CF421" s="253"/>
      <c r="CG421" s="253"/>
      <c r="CH421" s="253"/>
      <c r="CI421" s="253"/>
      <c r="CJ421" s="253"/>
      <c r="CK421" s="253"/>
      <c r="CL421" s="253"/>
      <c r="CM421" s="253"/>
      <c r="CN421" s="253"/>
      <c r="CO421" s="253"/>
      <c r="CP421" s="253"/>
      <c r="CQ421" s="253"/>
    </row>
    <row r="422" spans="1:95" s="255" customFormat="1" ht="17.45" customHeight="1" thickTop="1" thickBot="1" x14ac:dyDescent="0.25">
      <c r="A422" s="353"/>
      <c r="B422" s="213"/>
      <c r="C422" s="127"/>
      <c r="D422" s="629" t="s">
        <v>285</v>
      </c>
      <c r="E422" s="630"/>
      <c r="F422" s="630"/>
      <c r="G422" s="630"/>
      <c r="H422" s="630"/>
      <c r="I422" s="630"/>
      <c r="J422" s="630"/>
      <c r="K422" s="630"/>
      <c r="L422" s="630"/>
      <c r="M422" s="630"/>
      <c r="N422" s="630"/>
      <c r="O422" s="630"/>
      <c r="P422" s="630"/>
      <c r="Q422" s="630"/>
      <c r="R422" s="630"/>
      <c r="S422" s="630"/>
      <c r="T422" s="630"/>
      <c r="U422" s="630"/>
      <c r="V422" s="630"/>
      <c r="W422" s="630"/>
      <c r="X422" s="683"/>
      <c r="Y422" s="6">
        <f>SUM(Y419:Y421)</f>
        <v>0</v>
      </c>
      <c r="Z422" s="350">
        <f>SUM(Z419)</f>
        <v>60</v>
      </c>
      <c r="AA422" s="193"/>
      <c r="AB422" s="253"/>
      <c r="AC422" s="254"/>
      <c r="AD422" s="241"/>
      <c r="AE422" s="254"/>
      <c r="AF422" s="254"/>
      <c r="AG422" s="254"/>
      <c r="AH422" s="254"/>
      <c r="AI422" s="254"/>
      <c r="AJ422" s="254"/>
      <c r="AK422" s="254"/>
      <c r="AL422" s="254"/>
      <c r="AM422" s="254"/>
      <c r="AN422" s="254"/>
      <c r="AO422" s="254"/>
      <c r="AP422" s="254"/>
      <c r="AQ422" s="254"/>
      <c r="AR422" s="254"/>
      <c r="AS422" s="254"/>
      <c r="AT422" s="254"/>
      <c r="AU422" s="254"/>
      <c r="AV422" s="254"/>
      <c r="AW422" s="254"/>
      <c r="AX422" s="254"/>
      <c r="AY422" s="254"/>
      <c r="AZ422" s="254"/>
      <c r="BA422" s="254"/>
      <c r="BB422" s="254"/>
      <c r="BC422" s="254"/>
      <c r="BD422" s="254"/>
      <c r="BE422" s="254"/>
      <c r="BF422" s="254"/>
      <c r="BG422" s="254"/>
      <c r="BH422" s="254"/>
      <c r="BI422" s="254"/>
      <c r="BJ422" s="254"/>
      <c r="BK422" s="254"/>
      <c r="BL422" s="254"/>
      <c r="BM422" s="254"/>
      <c r="BN422" s="254"/>
      <c r="BO422" s="254"/>
      <c r="BP422" s="254"/>
      <c r="BQ422" s="254"/>
      <c r="BR422" s="254"/>
      <c r="BS422" s="254"/>
      <c r="BT422" s="254"/>
      <c r="BU422" s="254"/>
      <c r="BV422" s="254"/>
      <c r="BW422" s="254"/>
      <c r="BX422" s="254"/>
      <c r="BY422" s="254"/>
      <c r="BZ422" s="254"/>
      <c r="CA422" s="254"/>
      <c r="CB422" s="254"/>
      <c r="CC422" s="254"/>
      <c r="CD422" s="254"/>
      <c r="CE422" s="253"/>
      <c r="CF422" s="253"/>
      <c r="CG422" s="253"/>
      <c r="CH422" s="253"/>
      <c r="CI422" s="253"/>
      <c r="CJ422" s="253"/>
      <c r="CK422" s="253"/>
      <c r="CL422" s="253"/>
      <c r="CM422" s="253"/>
      <c r="CN422" s="253"/>
      <c r="CO422" s="253"/>
      <c r="CP422" s="253"/>
      <c r="CQ422" s="253"/>
    </row>
    <row r="423" spans="1:95" s="255" customFormat="1" ht="21.6" customHeight="1" thickBot="1" x14ac:dyDescent="0.25">
      <c r="A423" s="353"/>
      <c r="B423" s="213"/>
      <c r="C423" s="127"/>
      <c r="D423" s="619"/>
      <c r="E423" s="620"/>
      <c r="F423" s="822">
        <v>0</v>
      </c>
      <c r="G423" s="627"/>
      <c r="H423" s="627"/>
      <c r="I423" s="627"/>
      <c r="J423" s="627"/>
      <c r="K423" s="627"/>
      <c r="L423" s="627"/>
      <c r="M423" s="627"/>
      <c r="N423" s="627"/>
      <c r="O423" s="627"/>
      <c r="P423" s="627"/>
      <c r="Q423" s="627"/>
      <c r="R423" s="627"/>
      <c r="S423" s="627"/>
      <c r="T423" s="627"/>
      <c r="U423" s="627"/>
      <c r="V423" s="627"/>
      <c r="W423" s="627"/>
      <c r="X423" s="627"/>
      <c r="Y423" s="627"/>
      <c r="Z423" s="628"/>
      <c r="AA423" s="193"/>
      <c r="AB423" s="253"/>
      <c r="AC423" s="254"/>
      <c r="AD423" s="24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4"/>
      <c r="AY423" s="254"/>
      <c r="AZ423" s="254"/>
      <c r="BA423" s="254"/>
      <c r="BB423" s="254"/>
      <c r="BC423" s="254"/>
      <c r="BD423" s="254"/>
      <c r="BE423" s="254"/>
      <c r="BF423" s="254"/>
      <c r="BG423" s="254"/>
      <c r="BH423" s="254"/>
      <c r="BI423" s="254"/>
      <c r="BJ423" s="254"/>
      <c r="BK423" s="254"/>
      <c r="BL423" s="254"/>
      <c r="BM423" s="254"/>
      <c r="BN423" s="254"/>
      <c r="BO423" s="254"/>
      <c r="BP423" s="254"/>
      <c r="BQ423" s="254"/>
      <c r="BR423" s="254"/>
      <c r="BS423" s="254"/>
      <c r="BT423" s="254"/>
      <c r="BU423" s="254"/>
      <c r="BV423" s="254"/>
      <c r="BW423" s="254"/>
      <c r="BX423" s="254"/>
      <c r="BY423" s="254"/>
      <c r="BZ423" s="254"/>
      <c r="CA423" s="254"/>
      <c r="CB423" s="254"/>
      <c r="CC423" s="254"/>
      <c r="CD423" s="254"/>
      <c r="CE423" s="253"/>
      <c r="CF423" s="253"/>
      <c r="CG423" s="253"/>
      <c r="CH423" s="253"/>
      <c r="CI423" s="253"/>
      <c r="CJ423" s="253"/>
      <c r="CK423" s="253"/>
      <c r="CL423" s="253"/>
      <c r="CM423" s="253"/>
      <c r="CN423" s="253"/>
      <c r="CO423" s="253"/>
      <c r="CP423" s="253"/>
      <c r="CQ423" s="253"/>
    </row>
    <row r="424" spans="1:95" s="255" customFormat="1" ht="30" customHeight="1" thickBot="1" x14ac:dyDescent="0.25">
      <c r="A424" s="353"/>
      <c r="B424" s="230">
        <v>5811</v>
      </c>
      <c r="C424" s="154" t="s">
        <v>331</v>
      </c>
      <c r="D424" s="256"/>
      <c r="E424" s="257"/>
      <c r="F424" s="258"/>
      <c r="G424" s="259"/>
      <c r="H424" s="13" t="s">
        <v>284</v>
      </c>
      <c r="I424" s="257"/>
      <c r="J424" s="260"/>
      <c r="K424" s="259"/>
      <c r="L424" s="256"/>
      <c r="M424" s="257"/>
      <c r="N424" s="258"/>
      <c r="O424" s="259"/>
      <c r="P424" s="13" t="s">
        <v>284</v>
      </c>
      <c r="Q424" s="257"/>
      <c r="R424" s="258"/>
      <c r="S424" s="259"/>
      <c r="T424" s="256"/>
      <c r="U424" s="257"/>
      <c r="V424" s="258"/>
      <c r="W424" s="259"/>
      <c r="X424" s="261"/>
      <c r="Y424" s="261"/>
      <c r="Z424" s="351"/>
      <c r="AA424" s="193"/>
      <c r="AB424" s="253"/>
      <c r="AC424" s="254"/>
      <c r="AD424" s="241"/>
      <c r="AE424" s="254"/>
      <c r="AF424" s="254"/>
      <c r="AG424" s="254"/>
      <c r="AH424" s="254"/>
      <c r="AI424" s="254"/>
      <c r="AJ424" s="254"/>
      <c r="AK424" s="254"/>
      <c r="AL424" s="254"/>
      <c r="AM424" s="254"/>
      <c r="AN424" s="254"/>
      <c r="AO424" s="254"/>
      <c r="AP424" s="254"/>
      <c r="AQ424" s="254"/>
      <c r="AR424" s="254"/>
      <c r="AS424" s="254"/>
      <c r="AT424" s="254"/>
      <c r="AU424" s="254"/>
      <c r="AV424" s="254"/>
      <c r="AW424" s="254"/>
      <c r="AX424" s="254"/>
      <c r="AY424" s="254"/>
      <c r="AZ424" s="254"/>
      <c r="BA424" s="254"/>
      <c r="BB424" s="254"/>
      <c r="BC424" s="254"/>
      <c r="BD424" s="254"/>
      <c r="BE424" s="254"/>
      <c r="BF424" s="254"/>
      <c r="BG424" s="254"/>
      <c r="BH424" s="254"/>
      <c r="BI424" s="254"/>
      <c r="BJ424" s="254"/>
      <c r="BK424" s="254"/>
      <c r="BL424" s="254"/>
      <c r="BM424" s="254"/>
      <c r="BN424" s="254"/>
      <c r="BO424" s="254"/>
      <c r="BP424" s="254"/>
      <c r="BQ424" s="254"/>
      <c r="BR424" s="254"/>
      <c r="BS424" s="254"/>
      <c r="BT424" s="254"/>
      <c r="BU424" s="254"/>
      <c r="BV424" s="254"/>
      <c r="BW424" s="254"/>
      <c r="BX424" s="254"/>
      <c r="BY424" s="254"/>
      <c r="BZ424" s="254"/>
      <c r="CA424" s="254"/>
      <c r="CB424" s="254"/>
      <c r="CC424" s="254"/>
      <c r="CD424" s="254"/>
      <c r="CE424" s="253"/>
      <c r="CF424" s="253"/>
      <c r="CG424" s="253"/>
      <c r="CH424" s="253"/>
      <c r="CI424" s="253"/>
      <c r="CJ424" s="253"/>
      <c r="CK424" s="253"/>
      <c r="CL424" s="253"/>
      <c r="CM424" s="253"/>
      <c r="CN424" s="253"/>
      <c r="CO424" s="253"/>
      <c r="CP424" s="253"/>
      <c r="CQ424" s="253"/>
    </row>
    <row r="425" spans="1:95" s="255" customFormat="1" ht="45" customHeight="1" thickBot="1" x14ac:dyDescent="0.25">
      <c r="A425" s="353"/>
      <c r="B425" s="207" t="s">
        <v>231</v>
      </c>
      <c r="C425" s="116" t="s">
        <v>332</v>
      </c>
      <c r="D425" s="632"/>
      <c r="E425" s="633"/>
      <c r="F425" s="632"/>
      <c r="G425" s="633"/>
      <c r="H425" s="632"/>
      <c r="I425" s="633"/>
      <c r="J425" s="632"/>
      <c r="K425" s="633"/>
      <c r="L425" s="632"/>
      <c r="M425" s="633"/>
      <c r="N425" s="632"/>
      <c r="O425" s="633"/>
      <c r="P425" s="632"/>
      <c r="Q425" s="633"/>
      <c r="R425" s="632"/>
      <c r="S425" s="633"/>
      <c r="T425" s="632"/>
      <c r="U425" s="633"/>
      <c r="V425" s="632"/>
      <c r="W425" s="633"/>
      <c r="X425" s="187"/>
      <c r="Y425" s="92">
        <f>IF(OR(D425="s",F425="s",H425="s",J425="s",L425="s",N425="s",P425="s",R425="s",T425="s",V425="s"), 0, IF(OR(D425="a",F425="a",H425="a",J425="a",L425="a",N425="a",P425="a",R425="a",T425="a",V425="a",X425="na"),Z425,0))</f>
        <v>0</v>
      </c>
      <c r="Z425" s="357">
        <v>20</v>
      </c>
      <c r="AA425" s="193">
        <f>COUNTIF(D425:W425,"a")+COUNTIF(D425:W425,"s")+COUNTIF(X425,"na")</f>
        <v>0</v>
      </c>
      <c r="AB425" s="239"/>
      <c r="AC425" s="254"/>
      <c r="AD425" s="241"/>
      <c r="AE425" s="254"/>
      <c r="AF425" s="254"/>
      <c r="AG425" s="254"/>
      <c r="AH425" s="254"/>
      <c r="AI425" s="254"/>
      <c r="AJ425" s="254"/>
      <c r="AK425" s="254"/>
      <c r="AL425" s="254"/>
      <c r="AM425" s="254"/>
      <c r="AN425" s="254"/>
      <c r="AO425" s="254"/>
      <c r="AP425" s="254"/>
      <c r="AQ425" s="254"/>
      <c r="AR425" s="254"/>
      <c r="AS425" s="254"/>
      <c r="AT425" s="254"/>
      <c r="AU425" s="254"/>
      <c r="AV425" s="254"/>
      <c r="AW425" s="254"/>
      <c r="AX425" s="254"/>
      <c r="AY425" s="254"/>
      <c r="AZ425" s="254"/>
      <c r="BA425" s="254"/>
      <c r="BB425" s="254"/>
      <c r="BC425" s="254"/>
      <c r="BD425" s="254"/>
      <c r="BE425" s="254"/>
      <c r="BF425" s="254"/>
      <c r="BG425" s="254"/>
      <c r="BH425" s="254"/>
      <c r="BI425" s="254"/>
      <c r="BJ425" s="254"/>
      <c r="BK425" s="254"/>
      <c r="BL425" s="254"/>
      <c r="BM425" s="254"/>
      <c r="BN425" s="254"/>
      <c r="BO425" s="254"/>
      <c r="BP425" s="254"/>
      <c r="BQ425" s="254"/>
      <c r="BR425" s="254"/>
      <c r="BS425" s="254"/>
      <c r="BT425" s="254"/>
      <c r="BU425" s="254"/>
      <c r="BV425" s="254"/>
      <c r="BW425" s="254"/>
      <c r="BX425" s="254"/>
      <c r="BY425" s="254"/>
      <c r="BZ425" s="254"/>
      <c r="CA425" s="254"/>
      <c r="CB425" s="254"/>
      <c r="CC425" s="254"/>
      <c r="CD425" s="254"/>
      <c r="CE425" s="253"/>
      <c r="CF425" s="253"/>
      <c r="CG425" s="253"/>
      <c r="CH425" s="253"/>
      <c r="CI425" s="253"/>
      <c r="CJ425" s="253"/>
      <c r="CK425" s="253"/>
      <c r="CL425" s="253"/>
      <c r="CM425" s="253"/>
      <c r="CN425" s="253"/>
      <c r="CO425" s="253"/>
      <c r="CP425" s="253"/>
      <c r="CQ425" s="253"/>
    </row>
    <row r="426" spans="1:95" s="255" customFormat="1" ht="21" customHeight="1" thickTop="1" thickBot="1" x14ac:dyDescent="0.25">
      <c r="A426" s="353"/>
      <c r="B426" s="213"/>
      <c r="C426" s="127"/>
      <c r="D426" s="629" t="s">
        <v>285</v>
      </c>
      <c r="E426" s="630"/>
      <c r="F426" s="630"/>
      <c r="G426" s="630"/>
      <c r="H426" s="630"/>
      <c r="I426" s="630"/>
      <c r="J426" s="630"/>
      <c r="K426" s="630"/>
      <c r="L426" s="630"/>
      <c r="M426" s="630"/>
      <c r="N426" s="630"/>
      <c r="O426" s="630"/>
      <c r="P426" s="630"/>
      <c r="Q426" s="630"/>
      <c r="R426" s="630"/>
      <c r="S426" s="630"/>
      <c r="T426" s="630"/>
      <c r="U426" s="630"/>
      <c r="V426" s="630"/>
      <c r="W426" s="630"/>
      <c r="X426" s="683"/>
      <c r="Y426" s="6">
        <f>SUM(Y425:Y425)</f>
        <v>0</v>
      </c>
      <c r="Z426" s="350">
        <f>SUM(Z425:Z425)</f>
        <v>20</v>
      </c>
      <c r="AA426" s="193"/>
      <c r="AB426" s="253"/>
      <c r="AC426" s="254"/>
      <c r="AD426" s="241"/>
      <c r="AE426" s="254"/>
      <c r="AF426" s="254"/>
      <c r="AG426" s="254"/>
      <c r="AH426" s="254"/>
      <c r="AI426" s="254"/>
      <c r="AJ426" s="254"/>
      <c r="AK426" s="254"/>
      <c r="AL426" s="254"/>
      <c r="AM426" s="254"/>
      <c r="AN426" s="254"/>
      <c r="AO426" s="254"/>
      <c r="AP426" s="254"/>
      <c r="AQ426" s="254"/>
      <c r="AR426" s="254"/>
      <c r="AS426" s="254"/>
      <c r="AT426" s="254"/>
      <c r="AU426" s="254"/>
      <c r="AV426" s="254"/>
      <c r="AW426" s="254"/>
      <c r="AX426" s="254"/>
      <c r="AY426" s="254"/>
      <c r="AZ426" s="254"/>
      <c r="BA426" s="254"/>
      <c r="BB426" s="254"/>
      <c r="BC426" s="254"/>
      <c r="BD426" s="254"/>
      <c r="BE426" s="254"/>
      <c r="BF426" s="254"/>
      <c r="BG426" s="254"/>
      <c r="BH426" s="254"/>
      <c r="BI426" s="254"/>
      <c r="BJ426" s="254"/>
      <c r="BK426" s="254"/>
      <c r="BL426" s="254"/>
      <c r="BM426" s="254"/>
      <c r="BN426" s="254"/>
      <c r="BO426" s="254"/>
      <c r="BP426" s="254"/>
      <c r="BQ426" s="254"/>
      <c r="BR426" s="254"/>
      <c r="BS426" s="254"/>
      <c r="BT426" s="254"/>
      <c r="BU426" s="254"/>
      <c r="BV426" s="254"/>
      <c r="BW426" s="254"/>
      <c r="BX426" s="254"/>
      <c r="BY426" s="254"/>
      <c r="BZ426" s="254"/>
      <c r="CA426" s="254"/>
      <c r="CB426" s="254"/>
      <c r="CC426" s="254"/>
      <c r="CD426" s="254"/>
      <c r="CE426" s="253"/>
      <c r="CF426" s="253"/>
      <c r="CG426" s="253"/>
      <c r="CH426" s="253"/>
      <c r="CI426" s="253"/>
      <c r="CJ426" s="253"/>
      <c r="CK426" s="253"/>
      <c r="CL426" s="253"/>
      <c r="CM426" s="253"/>
      <c r="CN426" s="253"/>
      <c r="CO426" s="253"/>
      <c r="CP426" s="253"/>
      <c r="CQ426" s="253"/>
    </row>
    <row r="427" spans="1:95" s="255" customFormat="1" ht="21" customHeight="1" thickBot="1" x14ac:dyDescent="0.25">
      <c r="A427" s="339"/>
      <c r="B427" s="263"/>
      <c r="C427" s="159"/>
      <c r="D427" s="619"/>
      <c r="E427" s="620"/>
      <c r="F427" s="827">
        <v>0</v>
      </c>
      <c r="G427" s="627"/>
      <c r="H427" s="627"/>
      <c r="I427" s="627"/>
      <c r="J427" s="627"/>
      <c r="K427" s="627"/>
      <c r="L427" s="627"/>
      <c r="M427" s="627"/>
      <c r="N427" s="627"/>
      <c r="O427" s="627"/>
      <c r="P427" s="627"/>
      <c r="Q427" s="627"/>
      <c r="R427" s="627"/>
      <c r="S427" s="627"/>
      <c r="T427" s="627"/>
      <c r="U427" s="627"/>
      <c r="V427" s="627"/>
      <c r="W427" s="627"/>
      <c r="X427" s="627"/>
      <c r="Y427" s="627"/>
      <c r="Z427" s="628"/>
      <c r="AA427" s="193"/>
      <c r="AB427" s="253"/>
      <c r="AC427" s="254"/>
      <c r="AD427" s="241"/>
      <c r="AE427" s="254"/>
      <c r="AF427" s="254"/>
      <c r="AG427" s="254"/>
      <c r="AH427" s="254"/>
      <c r="AI427" s="254"/>
      <c r="AJ427" s="254"/>
      <c r="AK427" s="254"/>
      <c r="AL427" s="254"/>
      <c r="AM427" s="254"/>
      <c r="AN427" s="254"/>
      <c r="AO427" s="254"/>
      <c r="AP427" s="254"/>
      <c r="AQ427" s="254"/>
      <c r="AR427" s="254"/>
      <c r="AS427" s="254"/>
      <c r="AT427" s="254"/>
      <c r="AU427" s="254"/>
      <c r="AV427" s="254"/>
      <c r="AW427" s="254"/>
      <c r="AX427" s="254"/>
      <c r="AY427" s="254"/>
      <c r="AZ427" s="254"/>
      <c r="BA427" s="254"/>
      <c r="BB427" s="254"/>
      <c r="BC427" s="254"/>
      <c r="BD427" s="254"/>
      <c r="BE427" s="254"/>
      <c r="BF427" s="254"/>
      <c r="BG427" s="254"/>
      <c r="BH427" s="254"/>
      <c r="BI427" s="254"/>
      <c r="BJ427" s="254"/>
      <c r="BK427" s="254"/>
      <c r="BL427" s="254"/>
      <c r="BM427" s="254"/>
      <c r="BN427" s="254"/>
      <c r="BO427" s="254"/>
      <c r="BP427" s="254"/>
      <c r="BQ427" s="254"/>
      <c r="BR427" s="254"/>
      <c r="BS427" s="254"/>
      <c r="BT427" s="254"/>
      <c r="BU427" s="254"/>
      <c r="BV427" s="254"/>
      <c r="BW427" s="254"/>
      <c r="BX427" s="254"/>
      <c r="BY427" s="254"/>
      <c r="BZ427" s="254"/>
      <c r="CA427" s="254"/>
      <c r="CB427" s="254"/>
      <c r="CC427" s="254"/>
      <c r="CD427" s="254"/>
      <c r="CE427" s="253"/>
      <c r="CF427" s="253"/>
      <c r="CG427" s="253"/>
      <c r="CH427" s="253"/>
      <c r="CI427" s="253"/>
      <c r="CJ427" s="253"/>
      <c r="CK427" s="253"/>
      <c r="CL427" s="253"/>
      <c r="CM427" s="253"/>
      <c r="CN427" s="253"/>
      <c r="CO427" s="253"/>
      <c r="CP427" s="253"/>
      <c r="CQ427" s="253"/>
    </row>
    <row r="428" spans="1:95" s="255" customFormat="1" ht="30" customHeight="1" thickBot="1" x14ac:dyDescent="0.25">
      <c r="A428" s="333"/>
      <c r="B428" s="232">
        <v>5812</v>
      </c>
      <c r="C428" s="178" t="s">
        <v>333</v>
      </c>
      <c r="D428" s="309"/>
      <c r="E428" s="310"/>
      <c r="F428" s="311"/>
      <c r="G428" s="312"/>
      <c r="H428" s="423" t="s">
        <v>284</v>
      </c>
      <c r="I428" s="310"/>
      <c r="J428" s="313"/>
      <c r="K428" s="312"/>
      <c r="L428" s="309"/>
      <c r="M428" s="310"/>
      <c r="N428" s="311"/>
      <c r="O428" s="312"/>
      <c r="P428" s="423" t="s">
        <v>284</v>
      </c>
      <c r="Q428" s="310"/>
      <c r="R428" s="311"/>
      <c r="S428" s="312"/>
      <c r="T428" s="309"/>
      <c r="U428" s="310"/>
      <c r="V428" s="311"/>
      <c r="W428" s="312"/>
      <c r="X428" s="314"/>
      <c r="Y428" s="314"/>
      <c r="Z428" s="346"/>
      <c r="AA428" s="193"/>
      <c r="AB428" s="253"/>
      <c r="AC428" s="254"/>
      <c r="AD428" s="241"/>
      <c r="AE428" s="254"/>
      <c r="AF428" s="254"/>
      <c r="AG428" s="254"/>
      <c r="AH428" s="254"/>
      <c r="AI428" s="254"/>
      <c r="AJ428" s="254"/>
      <c r="AK428" s="254"/>
      <c r="AL428" s="254"/>
      <c r="AM428" s="254"/>
      <c r="AN428" s="254"/>
      <c r="AO428" s="254"/>
      <c r="AP428" s="254"/>
      <c r="AQ428" s="254"/>
      <c r="AR428" s="254"/>
      <c r="AS428" s="254"/>
      <c r="AT428" s="254"/>
      <c r="AU428" s="254"/>
      <c r="AV428" s="254"/>
      <c r="AW428" s="254"/>
      <c r="AX428" s="254"/>
      <c r="AY428" s="254"/>
      <c r="AZ428" s="254"/>
      <c r="BA428" s="254"/>
      <c r="BB428" s="254"/>
      <c r="BC428" s="254"/>
      <c r="BD428" s="254"/>
      <c r="BE428" s="254"/>
      <c r="BF428" s="254"/>
      <c r="BG428" s="254"/>
      <c r="BH428" s="254"/>
      <c r="BI428" s="254"/>
      <c r="BJ428" s="254"/>
      <c r="BK428" s="254"/>
      <c r="BL428" s="254"/>
      <c r="BM428" s="254"/>
      <c r="BN428" s="254"/>
      <c r="BO428" s="254"/>
      <c r="BP428" s="254"/>
      <c r="BQ428" s="254"/>
      <c r="BR428" s="254"/>
      <c r="BS428" s="254"/>
      <c r="BT428" s="254"/>
      <c r="BU428" s="254"/>
      <c r="BV428" s="254"/>
      <c r="BW428" s="254"/>
      <c r="BX428" s="254"/>
      <c r="BY428" s="254"/>
      <c r="BZ428" s="254"/>
      <c r="CA428" s="254"/>
      <c r="CB428" s="254"/>
      <c r="CC428" s="254"/>
      <c r="CD428" s="254"/>
      <c r="CE428" s="253"/>
      <c r="CF428" s="253"/>
      <c r="CG428" s="253"/>
      <c r="CH428" s="253"/>
      <c r="CI428" s="253"/>
      <c r="CJ428" s="253"/>
      <c r="CK428" s="253"/>
      <c r="CL428" s="253"/>
      <c r="CM428" s="253"/>
      <c r="CN428" s="253"/>
      <c r="CO428" s="253"/>
      <c r="CP428" s="253"/>
      <c r="CQ428" s="253"/>
    </row>
    <row r="429" spans="1:95" s="255" customFormat="1" ht="30" customHeight="1" x14ac:dyDescent="0.2">
      <c r="A429" s="353"/>
      <c r="B429" s="207" t="s">
        <v>131</v>
      </c>
      <c r="C429" s="116" t="s">
        <v>334</v>
      </c>
      <c r="D429" s="632"/>
      <c r="E429" s="633"/>
      <c r="F429" s="632"/>
      <c r="G429" s="633"/>
      <c r="H429" s="632"/>
      <c r="I429" s="633"/>
      <c r="J429" s="632"/>
      <c r="K429" s="633"/>
      <c r="L429" s="632"/>
      <c r="M429" s="633"/>
      <c r="N429" s="632"/>
      <c r="O429" s="633"/>
      <c r="P429" s="632"/>
      <c r="Q429" s="633"/>
      <c r="R429" s="632"/>
      <c r="S429" s="633"/>
      <c r="T429" s="632"/>
      <c r="U429" s="633"/>
      <c r="V429" s="632"/>
      <c r="W429" s="633"/>
      <c r="X429" s="262"/>
      <c r="Y429" s="92">
        <f>IF(OR(D429="s",F429="s",H429="s",J429="s",L429="s",N429="s",P429="s",R429="s",T429="s",V429="s"), 0, IF(OR(D429="a",F429="a",H429="a",J429="a",L429="a",N429="a",P429="a",R429="a",T429="a",V429="a"),Z429,0))</f>
        <v>0</v>
      </c>
      <c r="Z429" s="352">
        <v>15</v>
      </c>
      <c r="AA429" s="193">
        <f>COUNTIF(D429:W429,"a")+COUNTIF(D429:W429,"s")</f>
        <v>0</v>
      </c>
      <c r="AB429" s="239"/>
      <c r="AC429" s="254"/>
      <c r="AD429" s="241"/>
      <c r="AE429" s="254"/>
      <c r="AF429" s="254"/>
      <c r="AG429" s="254"/>
      <c r="AH429" s="254"/>
      <c r="AI429" s="254"/>
      <c r="AJ429" s="254"/>
      <c r="AK429" s="254"/>
      <c r="AL429" s="254"/>
      <c r="AM429" s="254"/>
      <c r="AN429" s="254"/>
      <c r="AO429" s="254"/>
      <c r="AP429" s="254"/>
      <c r="AQ429" s="254"/>
      <c r="AR429" s="254"/>
      <c r="AS429" s="254"/>
      <c r="AT429" s="254"/>
      <c r="AU429" s="254"/>
      <c r="AV429" s="254"/>
      <c r="AW429" s="254"/>
      <c r="AX429" s="254"/>
      <c r="AY429" s="254"/>
      <c r="AZ429" s="254"/>
      <c r="BA429" s="254"/>
      <c r="BB429" s="254"/>
      <c r="BC429" s="254"/>
      <c r="BD429" s="254"/>
      <c r="BE429" s="254"/>
      <c r="BF429" s="254"/>
      <c r="BG429" s="254"/>
      <c r="BH429" s="254"/>
      <c r="BI429" s="254"/>
      <c r="BJ429" s="254"/>
      <c r="BK429" s="254"/>
      <c r="BL429" s="254"/>
      <c r="BM429" s="254"/>
      <c r="BN429" s="254"/>
      <c r="BO429" s="254"/>
      <c r="BP429" s="254"/>
      <c r="BQ429" s="254"/>
      <c r="BR429" s="254"/>
      <c r="BS429" s="254"/>
      <c r="BT429" s="254"/>
      <c r="BU429" s="254"/>
      <c r="BV429" s="254"/>
      <c r="BW429" s="254"/>
      <c r="BX429" s="254"/>
      <c r="BY429" s="254"/>
      <c r="BZ429" s="254"/>
      <c r="CA429" s="254"/>
      <c r="CB429" s="254"/>
      <c r="CC429" s="254"/>
      <c r="CD429" s="254"/>
      <c r="CE429" s="253"/>
      <c r="CF429" s="253"/>
      <c r="CG429" s="253"/>
      <c r="CH429" s="253"/>
      <c r="CI429" s="253"/>
      <c r="CJ429" s="253"/>
      <c r="CK429" s="253"/>
      <c r="CL429" s="253"/>
      <c r="CM429" s="253"/>
      <c r="CN429" s="253"/>
      <c r="CO429" s="253"/>
      <c r="CP429" s="253"/>
      <c r="CQ429" s="253"/>
    </row>
    <row r="430" spans="1:95" s="255" customFormat="1" ht="30" customHeight="1" x14ac:dyDescent="0.2">
      <c r="A430" s="353"/>
      <c r="B430" s="217" t="s">
        <v>132</v>
      </c>
      <c r="C430" s="155" t="s">
        <v>335</v>
      </c>
      <c r="D430" s="605"/>
      <c r="E430" s="606"/>
      <c r="F430" s="605"/>
      <c r="G430" s="606"/>
      <c r="H430" s="605"/>
      <c r="I430" s="606"/>
      <c r="J430" s="605"/>
      <c r="K430" s="606"/>
      <c r="L430" s="605"/>
      <c r="M430" s="606"/>
      <c r="N430" s="605"/>
      <c r="O430" s="606"/>
      <c r="P430" s="605"/>
      <c r="Q430" s="606"/>
      <c r="R430" s="605"/>
      <c r="S430" s="606"/>
      <c r="T430" s="605"/>
      <c r="U430" s="606"/>
      <c r="V430" s="605"/>
      <c r="W430" s="606"/>
      <c r="X430" s="262"/>
      <c r="Y430" s="92">
        <f>IF(OR(D430="s",F430="s",H430="s",J430="s",L430="s",N430="s",P430="s",R430="s",T430="s",V430="s"), 0, IF(OR(D430="a",F430="a",H430="a",J430="a",L430="a",N430="a",P430="a",R430="a",T430="a",V430="a"),Z430,0))</f>
        <v>0</v>
      </c>
      <c r="Z430" s="349">
        <v>10</v>
      </c>
      <c r="AA430" s="193">
        <f>COUNTIF(D430:W430,"a")+COUNTIF(D430:W430,"s")</f>
        <v>0</v>
      </c>
      <c r="AB430" s="239"/>
      <c r="AC430" s="254"/>
      <c r="AD430" s="241"/>
      <c r="AE430" s="254"/>
      <c r="AF430" s="254"/>
      <c r="AG430" s="254"/>
      <c r="AH430" s="254"/>
      <c r="AI430" s="254"/>
      <c r="AJ430" s="254"/>
      <c r="AK430" s="254"/>
      <c r="AL430" s="254"/>
      <c r="AM430" s="254"/>
      <c r="AN430" s="254"/>
      <c r="AO430" s="254"/>
      <c r="AP430" s="254"/>
      <c r="AQ430" s="254"/>
      <c r="AR430" s="254"/>
      <c r="AS430" s="254"/>
      <c r="AT430" s="254"/>
      <c r="AU430" s="254"/>
      <c r="AV430" s="254"/>
      <c r="AW430" s="254"/>
      <c r="AX430" s="254"/>
      <c r="AY430" s="254"/>
      <c r="AZ430" s="254"/>
      <c r="BA430" s="254"/>
      <c r="BB430" s="254"/>
      <c r="BC430" s="254"/>
      <c r="BD430" s="254"/>
      <c r="BE430" s="254"/>
      <c r="BF430" s="254"/>
      <c r="BG430" s="254"/>
      <c r="BH430" s="254"/>
      <c r="BI430" s="254"/>
      <c r="BJ430" s="254"/>
      <c r="BK430" s="254"/>
      <c r="BL430" s="254"/>
      <c r="BM430" s="254"/>
      <c r="BN430" s="254"/>
      <c r="BO430" s="254"/>
      <c r="BP430" s="254"/>
      <c r="BQ430" s="254"/>
      <c r="BR430" s="254"/>
      <c r="BS430" s="254"/>
      <c r="BT430" s="254"/>
      <c r="BU430" s="254"/>
      <c r="BV430" s="254"/>
      <c r="BW430" s="254"/>
      <c r="BX430" s="254"/>
      <c r="BY430" s="254"/>
      <c r="BZ430" s="254"/>
      <c r="CA430" s="254"/>
      <c r="CB430" s="254"/>
      <c r="CC430" s="254"/>
      <c r="CD430" s="254"/>
      <c r="CE430" s="253"/>
      <c r="CF430" s="253"/>
      <c r="CG430" s="253"/>
      <c r="CH430" s="253"/>
      <c r="CI430" s="253"/>
      <c r="CJ430" s="253"/>
      <c r="CK430" s="253"/>
      <c r="CL430" s="253"/>
      <c r="CM430" s="253"/>
      <c r="CN430" s="253"/>
      <c r="CO430" s="253"/>
      <c r="CP430" s="253"/>
      <c r="CQ430" s="253"/>
    </row>
    <row r="431" spans="1:95" s="255" customFormat="1" ht="45" customHeight="1" x14ac:dyDescent="0.2">
      <c r="A431" s="353"/>
      <c r="B431" s="217" t="s">
        <v>133</v>
      </c>
      <c r="C431" s="155" t="s">
        <v>40</v>
      </c>
      <c r="D431" s="568"/>
      <c r="E431" s="581"/>
      <c r="F431" s="568"/>
      <c r="G431" s="581"/>
      <c r="H431" s="568"/>
      <c r="I431" s="581"/>
      <c r="J431" s="568"/>
      <c r="K431" s="581"/>
      <c r="L431" s="568"/>
      <c r="M431" s="581"/>
      <c r="N431" s="568"/>
      <c r="O431" s="581"/>
      <c r="P431" s="568"/>
      <c r="Q431" s="581"/>
      <c r="R431" s="568"/>
      <c r="S431" s="581"/>
      <c r="T431" s="568"/>
      <c r="U431" s="581"/>
      <c r="V431" s="568"/>
      <c r="W431" s="581"/>
      <c r="X431" s="262"/>
      <c r="Y431" s="99">
        <f>IF(OR(D431="s",F431="s",H431="s",J431="s",L431="s",N431="s",P431="s",R431="s",T431="s",V431="s"), 0, IF(OR(D431="a",F431="a",H431="a",J431="a",L431="a",N431="a",P431="a",R431="a",T431="a",V431="a"),Z431,0))</f>
        <v>0</v>
      </c>
      <c r="Z431" s="349">
        <v>10</v>
      </c>
      <c r="AA431" s="193">
        <f>COUNTIF(D431:W431,"a")+COUNTIF(D431:W431,"s")</f>
        <v>0</v>
      </c>
      <c r="AB431" s="239"/>
      <c r="AC431" s="254"/>
      <c r="AD431" s="241"/>
      <c r="AE431" s="254"/>
      <c r="AF431" s="254"/>
      <c r="AG431" s="254"/>
      <c r="AH431" s="254"/>
      <c r="AI431" s="254"/>
      <c r="AJ431" s="254"/>
      <c r="AK431" s="254"/>
      <c r="AL431" s="254"/>
      <c r="AM431" s="254"/>
      <c r="AN431" s="254"/>
      <c r="AO431" s="254"/>
      <c r="AP431" s="254"/>
      <c r="AQ431" s="254"/>
      <c r="AR431" s="254"/>
      <c r="AS431" s="254"/>
      <c r="AT431" s="254"/>
      <c r="AU431" s="254"/>
      <c r="AV431" s="254"/>
      <c r="AW431" s="254"/>
      <c r="AX431" s="254"/>
      <c r="AY431" s="254"/>
      <c r="AZ431" s="254"/>
      <c r="BA431" s="254"/>
      <c r="BB431" s="254"/>
      <c r="BC431" s="254"/>
      <c r="BD431" s="254"/>
      <c r="BE431" s="254"/>
      <c r="BF431" s="254"/>
      <c r="BG431" s="254"/>
      <c r="BH431" s="254"/>
      <c r="BI431" s="254"/>
      <c r="BJ431" s="254"/>
      <c r="BK431" s="254"/>
      <c r="BL431" s="254"/>
      <c r="BM431" s="254"/>
      <c r="BN431" s="254"/>
      <c r="BO431" s="254"/>
      <c r="BP431" s="254"/>
      <c r="BQ431" s="254"/>
      <c r="BR431" s="254"/>
      <c r="BS431" s="254"/>
      <c r="BT431" s="254"/>
      <c r="BU431" s="254"/>
      <c r="BV431" s="254"/>
      <c r="BW431" s="254"/>
      <c r="BX431" s="254"/>
      <c r="BY431" s="254"/>
      <c r="BZ431" s="254"/>
      <c r="CA431" s="254"/>
      <c r="CB431" s="254"/>
      <c r="CC431" s="254"/>
      <c r="CD431" s="254"/>
      <c r="CE431" s="253"/>
      <c r="CF431" s="253"/>
      <c r="CG431" s="253"/>
      <c r="CH431" s="253"/>
      <c r="CI431" s="253"/>
      <c r="CJ431" s="253"/>
      <c r="CK431" s="253"/>
      <c r="CL431" s="253"/>
      <c r="CM431" s="253"/>
      <c r="CN431" s="253"/>
      <c r="CO431" s="253"/>
      <c r="CP431" s="253"/>
      <c r="CQ431" s="253"/>
    </row>
    <row r="432" spans="1:95" s="255" customFormat="1" ht="30" customHeight="1" x14ac:dyDescent="0.2">
      <c r="A432" s="353"/>
      <c r="B432" s="217" t="s">
        <v>277</v>
      </c>
      <c r="C432" s="155" t="s">
        <v>41</v>
      </c>
      <c r="D432" s="605"/>
      <c r="E432" s="606"/>
      <c r="F432" s="605"/>
      <c r="G432" s="606"/>
      <c r="H432" s="605"/>
      <c r="I432" s="606"/>
      <c r="J432" s="605"/>
      <c r="K432" s="606"/>
      <c r="L432" s="605"/>
      <c r="M432" s="606"/>
      <c r="N432" s="605"/>
      <c r="O432" s="606"/>
      <c r="P432" s="605"/>
      <c r="Q432" s="606"/>
      <c r="R432" s="605"/>
      <c r="S432" s="606"/>
      <c r="T432" s="605"/>
      <c r="U432" s="606"/>
      <c r="V432" s="605"/>
      <c r="W432" s="606"/>
      <c r="X432" s="262"/>
      <c r="Y432" s="92">
        <f>IF(OR(D432="s",F432="s",H432="s",J432="s",L432="s",N432="s",P432="s",R432="s",T432="s",V432="s"), 0, IF(OR(D432="a",F432="a",H432="a",J432="a",L432="a",N432="a",P432="a",R432="a",T432="a",V432="a"),Z432,0))</f>
        <v>0</v>
      </c>
      <c r="Z432" s="349">
        <v>10</v>
      </c>
      <c r="AA432" s="193">
        <f>COUNTIF(D432:W432,"a")+COUNTIF(D432:W432,"s")</f>
        <v>0</v>
      </c>
      <c r="AB432" s="239"/>
      <c r="AC432" s="254"/>
      <c r="AD432" s="241"/>
      <c r="AE432" s="254"/>
      <c r="AF432" s="254"/>
      <c r="AG432" s="254"/>
      <c r="AH432" s="254"/>
      <c r="AI432" s="254"/>
      <c r="AJ432" s="254"/>
      <c r="AK432" s="254"/>
      <c r="AL432" s="254"/>
      <c r="AM432" s="254"/>
      <c r="AN432" s="254"/>
      <c r="AO432" s="254"/>
      <c r="AP432" s="254"/>
      <c r="AQ432" s="254"/>
      <c r="AR432" s="254"/>
      <c r="AS432" s="254"/>
      <c r="AT432" s="254"/>
      <c r="AU432" s="254"/>
      <c r="AV432" s="254"/>
      <c r="AW432" s="254"/>
      <c r="AX432" s="254"/>
      <c r="AY432" s="254"/>
      <c r="AZ432" s="254"/>
      <c r="BA432" s="254"/>
      <c r="BB432" s="254"/>
      <c r="BC432" s="254"/>
      <c r="BD432" s="254"/>
      <c r="BE432" s="254"/>
      <c r="BF432" s="254"/>
      <c r="BG432" s="254"/>
      <c r="BH432" s="254"/>
      <c r="BI432" s="254"/>
      <c r="BJ432" s="254"/>
      <c r="BK432" s="254"/>
      <c r="BL432" s="254"/>
      <c r="BM432" s="254"/>
      <c r="BN432" s="254"/>
      <c r="BO432" s="254"/>
      <c r="BP432" s="254"/>
      <c r="BQ432" s="254"/>
      <c r="BR432" s="254"/>
      <c r="BS432" s="254"/>
      <c r="BT432" s="254"/>
      <c r="BU432" s="254"/>
      <c r="BV432" s="254"/>
      <c r="BW432" s="254"/>
      <c r="BX432" s="254"/>
      <c r="BY432" s="254"/>
      <c r="BZ432" s="254"/>
      <c r="CA432" s="254"/>
      <c r="CB432" s="254"/>
      <c r="CC432" s="254"/>
      <c r="CD432" s="254"/>
      <c r="CE432" s="253"/>
      <c r="CF432" s="253"/>
      <c r="CG432" s="253"/>
      <c r="CH432" s="253"/>
      <c r="CI432" s="253"/>
      <c r="CJ432" s="253"/>
      <c r="CK432" s="253"/>
      <c r="CL432" s="253"/>
      <c r="CM432" s="253"/>
      <c r="CN432" s="253"/>
      <c r="CO432" s="253"/>
      <c r="CP432" s="253"/>
      <c r="CQ432" s="253"/>
    </row>
    <row r="433" spans="1:95" s="255" customFormat="1" ht="67.7" customHeight="1" thickBot="1" x14ac:dyDescent="0.2">
      <c r="A433" s="353"/>
      <c r="B433" s="217" t="s">
        <v>278</v>
      </c>
      <c r="C433" s="155" t="s">
        <v>214</v>
      </c>
      <c r="D433" s="568"/>
      <c r="E433" s="581"/>
      <c r="F433" s="568"/>
      <c r="G433" s="581"/>
      <c r="H433" s="568"/>
      <c r="I433" s="581"/>
      <c r="J433" s="568"/>
      <c r="K433" s="581"/>
      <c r="L433" s="568"/>
      <c r="M433" s="581"/>
      <c r="N433" s="568"/>
      <c r="O433" s="581"/>
      <c r="P433" s="568"/>
      <c r="Q433" s="581"/>
      <c r="R433" s="568"/>
      <c r="S433" s="581"/>
      <c r="T433" s="568"/>
      <c r="U433" s="581"/>
      <c r="V433" s="568"/>
      <c r="W433" s="581"/>
      <c r="X433" s="187"/>
      <c r="Y433" s="92">
        <f>IF(OR(D433="s",F433="s",H433="s",J433="s",L433="s",N433="s",P433="s",R433="s",T433="s",V433="s"), 0, IF(OR(D433="a",F433="a",H433="a",J433="a",L433="a",N433="a",P433="a",R433="a",T433="a",V433="a"),Z433,0))</f>
        <v>0</v>
      </c>
      <c r="Z433" s="349">
        <v>10</v>
      </c>
      <c r="AA433" s="193">
        <f>COUNTIF(D433:W433,"a")+COUNTIF(D433:W433,"s")+COUNTIF(X433,"na")</f>
        <v>0</v>
      </c>
      <c r="AB433" s="239"/>
      <c r="AC433" s="254"/>
      <c r="AD433" s="241"/>
      <c r="AE433" s="254"/>
      <c r="AF433" s="254"/>
      <c r="AG433" s="254"/>
      <c r="AH433" s="254"/>
      <c r="AI433" s="254"/>
      <c r="AJ433" s="254"/>
      <c r="AK433" s="254"/>
      <c r="AL433" s="254"/>
      <c r="AM433" s="254"/>
      <c r="AN433" s="254"/>
      <c r="AO433" s="254"/>
      <c r="AP433" s="254"/>
      <c r="AQ433" s="254"/>
      <c r="AR433" s="254"/>
      <c r="AS433" s="254"/>
      <c r="AT433" s="254"/>
      <c r="AU433" s="254"/>
      <c r="AV433" s="254"/>
      <c r="AW433" s="254"/>
      <c r="AX433" s="254"/>
      <c r="AY433" s="254"/>
      <c r="AZ433" s="254"/>
      <c r="BA433" s="254"/>
      <c r="BB433" s="254"/>
      <c r="BC433" s="254"/>
      <c r="BD433" s="254"/>
      <c r="BE433" s="254"/>
      <c r="BF433" s="254"/>
      <c r="BG433" s="254"/>
      <c r="BH433" s="254"/>
      <c r="BI433" s="254"/>
      <c r="BJ433" s="254"/>
      <c r="BK433" s="254"/>
      <c r="BL433" s="254"/>
      <c r="BM433" s="254"/>
      <c r="BN433" s="254"/>
      <c r="BO433" s="254"/>
      <c r="BP433" s="254"/>
      <c r="BQ433" s="254"/>
      <c r="BR433" s="254"/>
      <c r="BS433" s="254"/>
      <c r="BT433" s="254"/>
      <c r="BU433" s="254"/>
      <c r="BV433" s="254"/>
      <c r="BW433" s="254"/>
      <c r="BX433" s="254"/>
      <c r="BY433" s="254"/>
      <c r="BZ433" s="254"/>
      <c r="CA433" s="254"/>
      <c r="CB433" s="254"/>
      <c r="CC433" s="254"/>
      <c r="CD433" s="254"/>
      <c r="CE433" s="253"/>
      <c r="CF433" s="253"/>
      <c r="CG433" s="253"/>
      <c r="CH433" s="253"/>
      <c r="CI433" s="253"/>
      <c r="CJ433" s="253"/>
      <c r="CK433" s="253"/>
      <c r="CL433" s="253"/>
      <c r="CM433" s="253"/>
      <c r="CN433" s="253"/>
      <c r="CO433" s="253"/>
      <c r="CP433" s="253"/>
      <c r="CQ433" s="253"/>
    </row>
    <row r="434" spans="1:95" s="255" customFormat="1" ht="21" customHeight="1" thickTop="1" thickBot="1" x14ac:dyDescent="0.25">
      <c r="A434" s="353"/>
      <c r="B434" s="213"/>
      <c r="C434" s="127"/>
      <c r="D434" s="629" t="s">
        <v>285</v>
      </c>
      <c r="E434" s="630"/>
      <c r="F434" s="630"/>
      <c r="G434" s="630"/>
      <c r="H434" s="630"/>
      <c r="I434" s="630"/>
      <c r="J434" s="630"/>
      <c r="K434" s="630"/>
      <c r="L434" s="630"/>
      <c r="M434" s="630"/>
      <c r="N434" s="630"/>
      <c r="O434" s="630"/>
      <c r="P434" s="630"/>
      <c r="Q434" s="630"/>
      <c r="R434" s="630"/>
      <c r="S434" s="630"/>
      <c r="T434" s="630"/>
      <c r="U434" s="630"/>
      <c r="V434" s="630"/>
      <c r="W434" s="630"/>
      <c r="X434" s="683"/>
      <c r="Y434" s="6">
        <f>SUM(Y429:Y433)</f>
        <v>0</v>
      </c>
      <c r="Z434" s="350">
        <f>SUM(Z429:Z433)</f>
        <v>55</v>
      </c>
      <c r="AA434" s="193"/>
      <c r="AB434" s="253"/>
      <c r="AC434" s="254"/>
      <c r="AD434" s="241"/>
      <c r="AE434" s="254"/>
      <c r="AF434" s="254"/>
      <c r="AG434" s="254"/>
      <c r="AH434" s="254"/>
      <c r="AI434" s="254"/>
      <c r="AJ434" s="254"/>
      <c r="AK434" s="254"/>
      <c r="AL434" s="254"/>
      <c r="AM434" s="254"/>
      <c r="AN434" s="254"/>
      <c r="AO434" s="254"/>
      <c r="AP434" s="254"/>
      <c r="AQ434" s="254"/>
      <c r="AR434" s="254"/>
      <c r="AS434" s="254"/>
      <c r="AT434" s="254"/>
      <c r="AU434" s="254"/>
      <c r="AV434" s="254"/>
      <c r="AW434" s="254"/>
      <c r="AX434" s="254"/>
      <c r="AY434" s="254"/>
      <c r="AZ434" s="254"/>
      <c r="BA434" s="254"/>
      <c r="BB434" s="254"/>
      <c r="BC434" s="254"/>
      <c r="BD434" s="254"/>
      <c r="BE434" s="254"/>
      <c r="BF434" s="254"/>
      <c r="BG434" s="254"/>
      <c r="BH434" s="254"/>
      <c r="BI434" s="254"/>
      <c r="BJ434" s="254"/>
      <c r="BK434" s="254"/>
      <c r="BL434" s="254"/>
      <c r="BM434" s="254"/>
      <c r="BN434" s="254"/>
      <c r="BO434" s="254"/>
      <c r="BP434" s="254"/>
      <c r="BQ434" s="254"/>
      <c r="BR434" s="254"/>
      <c r="BS434" s="254"/>
      <c r="BT434" s="254"/>
      <c r="BU434" s="254"/>
      <c r="BV434" s="254"/>
      <c r="BW434" s="254"/>
      <c r="BX434" s="254"/>
      <c r="BY434" s="254"/>
      <c r="BZ434" s="254"/>
      <c r="CA434" s="254"/>
      <c r="CB434" s="254"/>
      <c r="CC434" s="254"/>
      <c r="CD434" s="254"/>
      <c r="CE434" s="253"/>
      <c r="CF434" s="253"/>
      <c r="CG434" s="253"/>
      <c r="CH434" s="253"/>
      <c r="CI434" s="253"/>
      <c r="CJ434" s="253"/>
      <c r="CK434" s="253"/>
      <c r="CL434" s="253"/>
      <c r="CM434" s="253"/>
      <c r="CN434" s="253"/>
      <c r="CO434" s="253"/>
      <c r="CP434" s="253"/>
      <c r="CQ434" s="253"/>
    </row>
    <row r="435" spans="1:95" s="255" customFormat="1" ht="21" customHeight="1" thickBot="1" x14ac:dyDescent="0.25">
      <c r="A435" s="339"/>
      <c r="B435" s="263"/>
      <c r="C435" s="159"/>
      <c r="D435" s="619"/>
      <c r="E435" s="620"/>
      <c r="F435" s="708">
        <v>0</v>
      </c>
      <c r="G435" s="627"/>
      <c r="H435" s="627"/>
      <c r="I435" s="627"/>
      <c r="J435" s="627"/>
      <c r="K435" s="627"/>
      <c r="L435" s="627"/>
      <c r="M435" s="627"/>
      <c r="N435" s="627"/>
      <c r="O435" s="627"/>
      <c r="P435" s="627"/>
      <c r="Q435" s="627"/>
      <c r="R435" s="627"/>
      <c r="S435" s="627"/>
      <c r="T435" s="627"/>
      <c r="U435" s="627"/>
      <c r="V435" s="627"/>
      <c r="W435" s="627"/>
      <c r="X435" s="627"/>
      <c r="Y435" s="627"/>
      <c r="Z435" s="628"/>
      <c r="AA435" s="193"/>
      <c r="AB435" s="253"/>
      <c r="AC435" s="254"/>
      <c r="AD435" s="241"/>
      <c r="AE435" s="254"/>
      <c r="AF435" s="254"/>
      <c r="AG435" s="254"/>
      <c r="AH435" s="254"/>
      <c r="AI435" s="254"/>
      <c r="AJ435" s="254"/>
      <c r="AK435" s="254"/>
      <c r="AL435" s="254"/>
      <c r="AM435" s="254"/>
      <c r="AN435" s="254"/>
      <c r="AO435" s="254"/>
      <c r="AP435" s="254"/>
      <c r="AQ435" s="254"/>
      <c r="AR435" s="254"/>
      <c r="AS435" s="254"/>
      <c r="AT435" s="254"/>
      <c r="AU435" s="254"/>
      <c r="AV435" s="254"/>
      <c r="AW435" s="254"/>
      <c r="AX435" s="254"/>
      <c r="AY435" s="254"/>
      <c r="AZ435" s="254"/>
      <c r="BA435" s="254"/>
      <c r="BB435" s="254"/>
      <c r="BC435" s="254"/>
      <c r="BD435" s="254"/>
      <c r="BE435" s="254"/>
      <c r="BF435" s="254"/>
      <c r="BG435" s="254"/>
      <c r="BH435" s="254"/>
      <c r="BI435" s="254"/>
      <c r="BJ435" s="254"/>
      <c r="BK435" s="254"/>
      <c r="BL435" s="254"/>
      <c r="BM435" s="254"/>
      <c r="BN435" s="254"/>
      <c r="BO435" s="254"/>
      <c r="BP435" s="254"/>
      <c r="BQ435" s="254"/>
      <c r="BR435" s="254"/>
      <c r="BS435" s="254"/>
      <c r="BT435" s="254"/>
      <c r="BU435" s="254"/>
      <c r="BV435" s="254"/>
      <c r="BW435" s="254"/>
      <c r="BX435" s="254"/>
      <c r="BY435" s="254"/>
      <c r="BZ435" s="254"/>
      <c r="CA435" s="254"/>
      <c r="CB435" s="254"/>
      <c r="CC435" s="254"/>
      <c r="CD435" s="254"/>
      <c r="CE435" s="253"/>
      <c r="CF435" s="253"/>
      <c r="CG435" s="253"/>
      <c r="CH435" s="253"/>
      <c r="CI435" s="253"/>
      <c r="CJ435" s="253"/>
      <c r="CK435" s="253"/>
      <c r="CL435" s="253"/>
      <c r="CM435" s="253"/>
      <c r="CN435" s="253"/>
      <c r="CO435" s="253"/>
      <c r="CP435" s="253"/>
      <c r="CQ435" s="253"/>
    </row>
    <row r="436" spans="1:95" s="255" customFormat="1" ht="30" customHeight="1" thickBot="1" x14ac:dyDescent="0.25">
      <c r="A436" s="333"/>
      <c r="B436" s="232" t="s">
        <v>0</v>
      </c>
      <c r="C436" s="161" t="s">
        <v>1</v>
      </c>
      <c r="D436" s="309"/>
      <c r="E436" s="310"/>
      <c r="F436" s="277" t="s">
        <v>284</v>
      </c>
      <c r="G436" s="51"/>
      <c r="H436" s="423" t="s">
        <v>284</v>
      </c>
      <c r="I436" s="422"/>
      <c r="J436" s="176" t="s">
        <v>284</v>
      </c>
      <c r="K436" s="51"/>
      <c r="L436" s="423" t="s">
        <v>284</v>
      </c>
      <c r="M436" s="182"/>
      <c r="N436" s="423" t="s">
        <v>284</v>
      </c>
      <c r="O436" s="312"/>
      <c r="P436" s="423"/>
      <c r="Q436" s="310"/>
      <c r="R436" s="311"/>
      <c r="S436" s="312"/>
      <c r="T436" s="309"/>
      <c r="U436" s="310"/>
      <c r="V436" s="311"/>
      <c r="W436" s="312"/>
      <c r="X436" s="314"/>
      <c r="Y436" s="314"/>
      <c r="Z436" s="346"/>
      <c r="AA436" s="193"/>
      <c r="AB436" s="253"/>
      <c r="AC436" s="254"/>
      <c r="AD436" s="241"/>
      <c r="AE436" s="254"/>
      <c r="AF436" s="254"/>
      <c r="AG436" s="254"/>
      <c r="AH436" s="254"/>
      <c r="AI436" s="254"/>
      <c r="AJ436" s="254"/>
      <c r="AK436" s="254"/>
      <c r="AL436" s="254"/>
      <c r="AM436" s="254"/>
      <c r="AN436" s="254"/>
      <c r="AO436" s="254"/>
      <c r="AP436" s="254"/>
      <c r="AQ436" s="254"/>
      <c r="AR436" s="254"/>
      <c r="AS436" s="254"/>
      <c r="AT436" s="254"/>
      <c r="AU436" s="254"/>
      <c r="AV436" s="254"/>
      <c r="AW436" s="254"/>
      <c r="AX436" s="254"/>
      <c r="AY436" s="254"/>
      <c r="AZ436" s="254"/>
      <c r="BA436" s="254"/>
      <c r="BB436" s="254"/>
      <c r="BC436" s="254"/>
      <c r="BD436" s="254"/>
      <c r="BE436" s="254"/>
      <c r="BF436" s="254"/>
      <c r="BG436" s="254"/>
      <c r="BH436" s="254"/>
      <c r="BI436" s="254"/>
      <c r="BJ436" s="254"/>
      <c r="BK436" s="254"/>
      <c r="BL436" s="254"/>
      <c r="BM436" s="254"/>
      <c r="BN436" s="254"/>
      <c r="BO436" s="254"/>
      <c r="BP436" s="254"/>
      <c r="BQ436" s="254"/>
      <c r="BR436" s="254"/>
      <c r="BS436" s="254"/>
      <c r="BT436" s="254"/>
      <c r="BU436" s="254"/>
      <c r="BV436" s="254"/>
      <c r="BW436" s="254"/>
      <c r="BX436" s="254"/>
      <c r="BY436" s="254"/>
      <c r="BZ436" s="254"/>
      <c r="CA436" s="254"/>
      <c r="CB436" s="254"/>
      <c r="CC436" s="254"/>
      <c r="CD436" s="254"/>
      <c r="CE436" s="253"/>
      <c r="CF436" s="253"/>
      <c r="CG436" s="253"/>
      <c r="CH436" s="253"/>
      <c r="CI436" s="253"/>
      <c r="CJ436" s="253"/>
      <c r="CK436" s="253"/>
      <c r="CL436" s="253"/>
      <c r="CM436" s="253"/>
      <c r="CN436" s="253"/>
      <c r="CO436" s="253"/>
      <c r="CP436" s="253"/>
      <c r="CQ436" s="253"/>
    </row>
    <row r="437" spans="1:95" s="255" customFormat="1" ht="45" customHeight="1" x14ac:dyDescent="0.2">
      <c r="A437" s="353"/>
      <c r="B437" s="217" t="s">
        <v>375</v>
      </c>
      <c r="C437" s="155" t="s">
        <v>969</v>
      </c>
      <c r="D437" s="568"/>
      <c r="E437" s="581"/>
      <c r="F437" s="568"/>
      <c r="G437" s="581"/>
      <c r="H437" s="568"/>
      <c r="I437" s="581"/>
      <c r="J437" s="568"/>
      <c r="K437" s="581"/>
      <c r="L437" s="568"/>
      <c r="M437" s="581"/>
      <c r="N437" s="568"/>
      <c r="O437" s="581"/>
      <c r="P437" s="568"/>
      <c r="Q437" s="581"/>
      <c r="R437" s="568"/>
      <c r="S437" s="581"/>
      <c r="T437" s="568"/>
      <c r="U437" s="581"/>
      <c r="V437" s="568"/>
      <c r="W437" s="581"/>
      <c r="X437" s="262"/>
      <c r="Y437" s="30">
        <f>IF(OR(D437="s",F437="s",H437="s",J437="s",L437="s",N437="s",P437="s",R437="s",T437="s",V437="s"), 0, IF(OR(D437="a",F437="a",H437="a",J437="a",L437="a",N437="a",P437="a",R437="a",T437="a",V437="a"),Z437,0))</f>
        <v>0</v>
      </c>
      <c r="Z437" s="349">
        <v>10</v>
      </c>
      <c r="AA437" s="193">
        <f>COUNTIF(D437:W437,"a")+COUNTIF(D437:W437,"s")</f>
        <v>0</v>
      </c>
      <c r="AB437" s="389"/>
      <c r="AC437" s="254"/>
      <c r="AD437" s="241" t="s">
        <v>282</v>
      </c>
      <c r="AE437" s="398"/>
      <c r="AF437" s="254"/>
      <c r="AG437" s="254"/>
      <c r="AH437" s="254"/>
      <c r="AI437" s="254"/>
      <c r="AJ437" s="254"/>
      <c r="AK437" s="254"/>
      <c r="AL437" s="254"/>
      <c r="AM437" s="254"/>
      <c r="AN437" s="254"/>
      <c r="AO437" s="254"/>
      <c r="AP437" s="254"/>
      <c r="AQ437" s="254"/>
      <c r="AR437" s="254"/>
      <c r="AS437" s="254"/>
      <c r="AT437" s="254"/>
      <c r="AU437" s="254"/>
      <c r="AV437" s="254"/>
      <c r="AW437" s="254"/>
      <c r="AX437" s="254"/>
      <c r="AY437" s="254"/>
      <c r="AZ437" s="254"/>
      <c r="BA437" s="254"/>
      <c r="BB437" s="254"/>
      <c r="BC437" s="254"/>
      <c r="BD437" s="254"/>
      <c r="BE437" s="254"/>
      <c r="BF437" s="254"/>
      <c r="BG437" s="254"/>
      <c r="BH437" s="254"/>
      <c r="BI437" s="254"/>
      <c r="BJ437" s="254"/>
      <c r="BK437" s="254"/>
      <c r="BL437" s="254"/>
      <c r="BM437" s="254"/>
      <c r="BN437" s="254"/>
      <c r="BO437" s="254"/>
      <c r="BP437" s="254"/>
      <c r="BQ437" s="254"/>
      <c r="BR437" s="254"/>
      <c r="BS437" s="254"/>
      <c r="BT437" s="254"/>
      <c r="BU437" s="254"/>
      <c r="BV437" s="254"/>
      <c r="BW437" s="254"/>
      <c r="BX437" s="254"/>
      <c r="BY437" s="254"/>
      <c r="BZ437" s="254"/>
      <c r="CA437" s="254"/>
      <c r="CB437" s="254"/>
      <c r="CC437" s="254"/>
      <c r="CD437" s="254"/>
      <c r="CE437" s="253"/>
      <c r="CF437" s="253"/>
      <c r="CG437" s="253"/>
      <c r="CH437" s="253"/>
      <c r="CI437" s="253"/>
      <c r="CJ437" s="253"/>
      <c r="CK437" s="253"/>
      <c r="CL437" s="253"/>
      <c r="CM437" s="253"/>
      <c r="CN437" s="253"/>
      <c r="CO437" s="253"/>
      <c r="CP437" s="253"/>
      <c r="CQ437" s="253"/>
    </row>
    <row r="438" spans="1:95" s="255" customFormat="1" ht="45" customHeight="1" x14ac:dyDescent="0.2">
      <c r="A438" s="353"/>
      <c r="B438" s="207" t="s">
        <v>376</v>
      </c>
      <c r="C438" s="155" t="s">
        <v>970</v>
      </c>
      <c r="D438" s="568"/>
      <c r="E438" s="581"/>
      <c r="F438" s="568"/>
      <c r="G438" s="581"/>
      <c r="H438" s="568"/>
      <c r="I438" s="581"/>
      <c r="J438" s="568"/>
      <c r="K438" s="581"/>
      <c r="L438" s="568"/>
      <c r="M438" s="581"/>
      <c r="N438" s="568"/>
      <c r="O438" s="581"/>
      <c r="P438" s="568"/>
      <c r="Q438" s="581"/>
      <c r="R438" s="568"/>
      <c r="S438" s="581"/>
      <c r="T438" s="568"/>
      <c r="U438" s="581"/>
      <c r="V438" s="568"/>
      <c r="W438" s="581"/>
      <c r="X438" s="262"/>
      <c r="Y438" s="99">
        <f>IF(OR(D438="s",F438="s",H438="s",J438="s",L438="s",N438="s",P438="s",R438="s",T438="s",V438="s"), 0, IF(OR(D438="a",F438="a",H438="a",J438="a",L438="a",N438="a",P438="a",R438="a",T438="a",V438="a"),Z438,0))</f>
        <v>0</v>
      </c>
      <c r="Z438" s="349">
        <v>5</v>
      </c>
      <c r="AA438" s="193">
        <f>COUNTIF(D438:W438,"a")+COUNTIF(D438:W438,"s")</f>
        <v>0</v>
      </c>
      <c r="AB438" s="389"/>
      <c r="AC438" s="254"/>
      <c r="AD438" s="241" t="s">
        <v>282</v>
      </c>
      <c r="AE438" s="398"/>
      <c r="AF438" s="254"/>
      <c r="AG438" s="254"/>
      <c r="AH438" s="254"/>
      <c r="AI438" s="254"/>
      <c r="AJ438" s="254"/>
      <c r="AK438" s="254"/>
      <c r="AL438" s="254"/>
      <c r="AM438" s="254"/>
      <c r="AN438" s="254"/>
      <c r="AO438" s="254"/>
      <c r="AP438" s="254"/>
      <c r="AQ438" s="254"/>
      <c r="AR438" s="254"/>
      <c r="AS438" s="254"/>
      <c r="AT438" s="254"/>
      <c r="AU438" s="254"/>
      <c r="AV438" s="254"/>
      <c r="AW438" s="254"/>
      <c r="AX438" s="254"/>
      <c r="AY438" s="254"/>
      <c r="AZ438" s="254"/>
      <c r="BA438" s="254"/>
      <c r="BB438" s="254"/>
      <c r="BC438" s="254"/>
      <c r="BD438" s="254"/>
      <c r="BE438" s="254"/>
      <c r="BF438" s="254"/>
      <c r="BG438" s="254"/>
      <c r="BH438" s="254"/>
      <c r="BI438" s="254"/>
      <c r="BJ438" s="254"/>
      <c r="BK438" s="254"/>
      <c r="BL438" s="254"/>
      <c r="BM438" s="254"/>
      <c r="BN438" s="254"/>
      <c r="BO438" s="254"/>
      <c r="BP438" s="254"/>
      <c r="BQ438" s="254"/>
      <c r="BR438" s="254"/>
      <c r="BS438" s="254"/>
      <c r="BT438" s="254"/>
      <c r="BU438" s="254"/>
      <c r="BV438" s="254"/>
      <c r="BW438" s="254"/>
      <c r="BX438" s="254"/>
      <c r="BY438" s="254"/>
      <c r="BZ438" s="254"/>
      <c r="CA438" s="254"/>
      <c r="CB438" s="254"/>
      <c r="CC438" s="254"/>
      <c r="CD438" s="254"/>
      <c r="CE438" s="253"/>
      <c r="CF438" s="253"/>
      <c r="CG438" s="253"/>
      <c r="CH438" s="253"/>
      <c r="CI438" s="253"/>
      <c r="CJ438" s="253"/>
      <c r="CK438" s="253"/>
      <c r="CL438" s="253"/>
      <c r="CM438" s="253"/>
      <c r="CN438" s="253"/>
      <c r="CO438" s="253"/>
      <c r="CP438" s="253"/>
      <c r="CQ438" s="253"/>
    </row>
    <row r="439" spans="1:95" s="255" customFormat="1" ht="45" customHeight="1" x14ac:dyDescent="0.2">
      <c r="A439" s="353"/>
      <c r="B439" s="217" t="s">
        <v>377</v>
      </c>
      <c r="C439" s="155" t="s">
        <v>378</v>
      </c>
      <c r="D439" s="605"/>
      <c r="E439" s="606"/>
      <c r="F439" s="605"/>
      <c r="G439" s="606"/>
      <c r="H439" s="605"/>
      <c r="I439" s="606"/>
      <c r="J439" s="605"/>
      <c r="K439" s="606"/>
      <c r="L439" s="605"/>
      <c r="M439" s="606"/>
      <c r="N439" s="605"/>
      <c r="O439" s="606"/>
      <c r="P439" s="605"/>
      <c r="Q439" s="606"/>
      <c r="R439" s="605"/>
      <c r="S439" s="606"/>
      <c r="T439" s="605"/>
      <c r="U439" s="606"/>
      <c r="V439" s="605"/>
      <c r="W439" s="606"/>
      <c r="X439" s="187"/>
      <c r="Y439" s="92">
        <f>IF(OR(D439="s",F439="s",H439="s",J439="s",L439="s",N439="s",P439="s",R439="s",T439="s",V439="s"), 0, IF(OR(D439="a",F439="a",H439="a",J439="a",L439="a",N439="a",P439="a",R439="a",T439="a",V439="a",X439="na"),Z439,0))</f>
        <v>0</v>
      </c>
      <c r="Z439" s="349">
        <v>5</v>
      </c>
      <c r="AA439" s="193">
        <f>COUNTIF(D439:W439,"a")+COUNTIF(D439:W439,"s")+COUNTIF(X439,"na")</f>
        <v>0</v>
      </c>
      <c r="AB439" s="389"/>
      <c r="AC439" s="254"/>
      <c r="AD439" s="241"/>
      <c r="AE439" s="398"/>
      <c r="AF439" s="254"/>
      <c r="AG439" s="254"/>
      <c r="AH439" s="254"/>
      <c r="AI439" s="254"/>
      <c r="AJ439" s="254"/>
      <c r="AK439" s="254"/>
      <c r="AL439" s="254"/>
      <c r="AM439" s="254"/>
      <c r="AN439" s="254"/>
      <c r="AO439" s="254"/>
      <c r="AP439" s="254"/>
      <c r="AQ439" s="254"/>
      <c r="AR439" s="254"/>
      <c r="AS439" s="254"/>
      <c r="AT439" s="254"/>
      <c r="AU439" s="254"/>
      <c r="AV439" s="254"/>
      <c r="AW439" s="254"/>
      <c r="AX439" s="254"/>
      <c r="AY439" s="254"/>
      <c r="AZ439" s="254"/>
      <c r="BA439" s="254"/>
      <c r="BB439" s="254"/>
      <c r="BC439" s="254"/>
      <c r="BD439" s="254"/>
      <c r="BE439" s="254"/>
      <c r="BF439" s="254"/>
      <c r="BG439" s="254"/>
      <c r="BH439" s="254"/>
      <c r="BI439" s="254"/>
      <c r="BJ439" s="254"/>
      <c r="BK439" s="254"/>
      <c r="BL439" s="254"/>
      <c r="BM439" s="254"/>
      <c r="BN439" s="254"/>
      <c r="BO439" s="254"/>
      <c r="BP439" s="254"/>
      <c r="BQ439" s="254"/>
      <c r="BR439" s="254"/>
      <c r="BS439" s="254"/>
      <c r="BT439" s="254"/>
      <c r="BU439" s="254"/>
      <c r="BV439" s="254"/>
      <c r="BW439" s="254"/>
      <c r="BX439" s="254"/>
      <c r="BY439" s="254"/>
      <c r="BZ439" s="254"/>
      <c r="CA439" s="254"/>
      <c r="CB439" s="254"/>
      <c r="CC439" s="254"/>
      <c r="CD439" s="254"/>
      <c r="CE439" s="253"/>
      <c r="CF439" s="253"/>
      <c r="CG439" s="253"/>
      <c r="CH439" s="253"/>
      <c r="CI439" s="253"/>
      <c r="CJ439" s="253"/>
      <c r="CK439" s="253"/>
      <c r="CL439" s="253"/>
      <c r="CM439" s="253"/>
      <c r="CN439" s="253"/>
      <c r="CO439" s="253"/>
      <c r="CP439" s="253"/>
      <c r="CQ439" s="253"/>
    </row>
    <row r="440" spans="1:95" s="255" customFormat="1" ht="45" customHeight="1" thickBot="1" x14ac:dyDescent="0.2">
      <c r="A440" s="353"/>
      <c r="B440" s="217" t="s">
        <v>379</v>
      </c>
      <c r="C440" s="155" t="s">
        <v>971</v>
      </c>
      <c r="D440" s="568"/>
      <c r="E440" s="581"/>
      <c r="F440" s="568"/>
      <c r="G440" s="581"/>
      <c r="H440" s="568"/>
      <c r="I440" s="581"/>
      <c r="J440" s="568"/>
      <c r="K440" s="581"/>
      <c r="L440" s="568"/>
      <c r="M440" s="581"/>
      <c r="N440" s="568"/>
      <c r="O440" s="581"/>
      <c r="P440" s="568"/>
      <c r="Q440" s="581"/>
      <c r="R440" s="568"/>
      <c r="S440" s="581"/>
      <c r="T440" s="568"/>
      <c r="U440" s="581"/>
      <c r="V440" s="568"/>
      <c r="W440" s="581"/>
      <c r="X440" s="315"/>
      <c r="Y440" s="92">
        <f>IF(OR(D440="s",F440="s",H440="s",J440="s",L440="s",N440="s",P440="s",R440="s",T440="s",V440="s"), 0, IF(OR(D440="a",F440="a",H440="a",J440="a",L440="a",N440="a",P440="a",R440="a",T440="a",V440="a"),Z440,0))</f>
        <v>0</v>
      </c>
      <c r="Z440" s="349">
        <v>5</v>
      </c>
      <c r="AA440" s="193">
        <f>COUNTIF(D440:W440,"a")+COUNTIF(D440:W440,"s")</f>
        <v>0</v>
      </c>
      <c r="AB440" s="389"/>
      <c r="AC440" s="254"/>
      <c r="AD440" s="241"/>
      <c r="AE440" s="398"/>
      <c r="AF440" s="254"/>
      <c r="AG440" s="254"/>
      <c r="AH440" s="254"/>
      <c r="AI440" s="254"/>
      <c r="AJ440" s="254"/>
      <c r="AK440" s="254"/>
      <c r="AL440" s="254"/>
      <c r="AM440" s="254"/>
      <c r="AN440" s="254"/>
      <c r="AO440" s="254"/>
      <c r="AP440" s="254"/>
      <c r="AQ440" s="254"/>
      <c r="AR440" s="254"/>
      <c r="AS440" s="254"/>
      <c r="AT440" s="254"/>
      <c r="AU440" s="254"/>
      <c r="AV440" s="254"/>
      <c r="AW440" s="254"/>
      <c r="AX440" s="254"/>
      <c r="AY440" s="254"/>
      <c r="AZ440" s="254"/>
      <c r="BA440" s="254"/>
      <c r="BB440" s="254"/>
      <c r="BC440" s="254"/>
      <c r="BD440" s="254"/>
      <c r="BE440" s="254"/>
      <c r="BF440" s="254"/>
      <c r="BG440" s="254"/>
      <c r="BH440" s="254"/>
      <c r="BI440" s="254"/>
      <c r="BJ440" s="254"/>
      <c r="BK440" s="254"/>
      <c r="BL440" s="254"/>
      <c r="BM440" s="254"/>
      <c r="BN440" s="254"/>
      <c r="BO440" s="254"/>
      <c r="BP440" s="254"/>
      <c r="BQ440" s="254"/>
      <c r="BR440" s="254"/>
      <c r="BS440" s="254"/>
      <c r="BT440" s="254"/>
      <c r="BU440" s="254"/>
      <c r="BV440" s="254"/>
      <c r="BW440" s="254"/>
      <c r="BX440" s="254"/>
      <c r="BY440" s="254"/>
      <c r="BZ440" s="254"/>
      <c r="CA440" s="254"/>
      <c r="CB440" s="254"/>
      <c r="CC440" s="254"/>
      <c r="CD440" s="254"/>
      <c r="CE440" s="253"/>
      <c r="CF440" s="253"/>
      <c r="CG440" s="253"/>
      <c r="CH440" s="253"/>
      <c r="CI440" s="253"/>
      <c r="CJ440" s="253"/>
      <c r="CK440" s="253"/>
      <c r="CL440" s="253"/>
      <c r="CM440" s="253"/>
      <c r="CN440" s="253"/>
      <c r="CO440" s="253"/>
      <c r="CP440" s="253"/>
      <c r="CQ440" s="253"/>
    </row>
    <row r="441" spans="1:95" s="255" customFormat="1" ht="21" customHeight="1" thickTop="1" thickBot="1" x14ac:dyDescent="0.25">
      <c r="A441" s="353"/>
      <c r="B441" s="213"/>
      <c r="C441" s="127"/>
      <c r="D441" s="629" t="s">
        <v>285</v>
      </c>
      <c r="E441" s="630"/>
      <c r="F441" s="630"/>
      <c r="G441" s="630"/>
      <c r="H441" s="630"/>
      <c r="I441" s="630"/>
      <c r="J441" s="630"/>
      <c r="K441" s="630"/>
      <c r="L441" s="630"/>
      <c r="M441" s="630"/>
      <c r="N441" s="630"/>
      <c r="O441" s="630"/>
      <c r="P441" s="630"/>
      <c r="Q441" s="630"/>
      <c r="R441" s="630"/>
      <c r="S441" s="630"/>
      <c r="T441" s="630"/>
      <c r="U441" s="630"/>
      <c r="V441" s="630"/>
      <c r="W441" s="630"/>
      <c r="X441" s="683"/>
      <c r="Y441" s="6">
        <f>SUM(Y437:Y440)</f>
        <v>0</v>
      </c>
      <c r="Z441" s="350">
        <f>SUM(Z437:Z440)</f>
        <v>25</v>
      </c>
      <c r="AA441" s="193"/>
      <c r="AB441" s="253"/>
      <c r="AC441" s="254"/>
      <c r="AD441" s="241"/>
      <c r="AE441" s="254"/>
      <c r="AF441" s="254"/>
      <c r="AG441" s="254"/>
      <c r="AH441" s="254"/>
      <c r="AI441" s="254"/>
      <c r="AJ441" s="254"/>
      <c r="AK441" s="254"/>
      <c r="AL441" s="254"/>
      <c r="AM441" s="254"/>
      <c r="AN441" s="254"/>
      <c r="AO441" s="254"/>
      <c r="AP441" s="254"/>
      <c r="AQ441" s="254"/>
      <c r="AR441" s="254"/>
      <c r="AS441" s="254"/>
      <c r="AT441" s="254"/>
      <c r="AU441" s="254"/>
      <c r="AV441" s="254"/>
      <c r="AW441" s="254"/>
      <c r="AX441" s="254"/>
      <c r="AY441" s="254"/>
      <c r="AZ441" s="254"/>
      <c r="BA441" s="254"/>
      <c r="BB441" s="254"/>
      <c r="BC441" s="254"/>
      <c r="BD441" s="254"/>
      <c r="BE441" s="254"/>
      <c r="BF441" s="254"/>
      <c r="BG441" s="254"/>
      <c r="BH441" s="254"/>
      <c r="BI441" s="254"/>
      <c r="BJ441" s="254"/>
      <c r="BK441" s="254"/>
      <c r="BL441" s="254"/>
      <c r="BM441" s="254"/>
      <c r="BN441" s="254"/>
      <c r="BO441" s="254"/>
      <c r="BP441" s="254"/>
      <c r="BQ441" s="254"/>
      <c r="BR441" s="254"/>
      <c r="BS441" s="254"/>
      <c r="BT441" s="254"/>
      <c r="BU441" s="254"/>
      <c r="BV441" s="254"/>
      <c r="BW441" s="254"/>
      <c r="BX441" s="254"/>
      <c r="BY441" s="254"/>
      <c r="BZ441" s="254"/>
      <c r="CA441" s="254"/>
      <c r="CB441" s="254"/>
      <c r="CC441" s="254"/>
      <c r="CD441" s="254"/>
      <c r="CE441" s="253"/>
      <c r="CF441" s="253"/>
      <c r="CG441" s="253"/>
      <c r="CH441" s="253"/>
      <c r="CI441" s="253"/>
      <c r="CJ441" s="253"/>
      <c r="CK441" s="253"/>
      <c r="CL441" s="253"/>
      <c r="CM441" s="253"/>
      <c r="CN441" s="253"/>
      <c r="CO441" s="253"/>
      <c r="CP441" s="253"/>
      <c r="CQ441" s="253"/>
    </row>
    <row r="442" spans="1:95" s="255" customFormat="1" ht="21" customHeight="1" thickBot="1" x14ac:dyDescent="0.25">
      <c r="A442" s="339"/>
      <c r="B442" s="263"/>
      <c r="C442" s="159"/>
      <c r="D442" s="619"/>
      <c r="E442" s="620"/>
      <c r="F442" s="792">
        <v>15</v>
      </c>
      <c r="G442" s="793"/>
      <c r="H442" s="793"/>
      <c r="I442" s="793"/>
      <c r="J442" s="793"/>
      <c r="K442" s="793"/>
      <c r="L442" s="793"/>
      <c r="M442" s="793"/>
      <c r="N442" s="793"/>
      <c r="O442" s="793"/>
      <c r="P442" s="793"/>
      <c r="Q442" s="793"/>
      <c r="R442" s="793"/>
      <c r="S442" s="793"/>
      <c r="T442" s="793"/>
      <c r="U442" s="793"/>
      <c r="V442" s="793"/>
      <c r="W442" s="793"/>
      <c r="X442" s="793"/>
      <c r="Y442" s="793"/>
      <c r="Z442" s="794"/>
      <c r="AA442" s="193"/>
      <c r="AB442" s="253"/>
      <c r="AC442" s="254"/>
      <c r="AD442" s="241"/>
      <c r="AE442" s="254"/>
      <c r="AF442" s="254"/>
      <c r="AG442" s="254"/>
      <c r="AH442" s="254"/>
      <c r="AI442" s="254"/>
      <c r="AJ442" s="254"/>
      <c r="AK442" s="254"/>
      <c r="AL442" s="254"/>
      <c r="AM442" s="254"/>
      <c r="AN442" s="254"/>
      <c r="AO442" s="254"/>
      <c r="AP442" s="254"/>
      <c r="AQ442" s="254"/>
      <c r="AR442" s="254"/>
      <c r="AS442" s="254"/>
      <c r="AT442" s="254"/>
      <c r="AU442" s="254"/>
      <c r="AV442" s="254"/>
      <c r="AW442" s="254"/>
      <c r="AX442" s="254"/>
      <c r="AY442" s="254"/>
      <c r="AZ442" s="254"/>
      <c r="BA442" s="254"/>
      <c r="BB442" s="254"/>
      <c r="BC442" s="254"/>
      <c r="BD442" s="254"/>
      <c r="BE442" s="254"/>
      <c r="BF442" s="254"/>
      <c r="BG442" s="254"/>
      <c r="BH442" s="254"/>
      <c r="BI442" s="254"/>
      <c r="BJ442" s="254"/>
      <c r="BK442" s="254"/>
      <c r="BL442" s="254"/>
      <c r="BM442" s="254"/>
      <c r="BN442" s="254"/>
      <c r="BO442" s="254"/>
      <c r="BP442" s="254"/>
      <c r="BQ442" s="254"/>
      <c r="BR442" s="254"/>
      <c r="BS442" s="254"/>
      <c r="BT442" s="254"/>
      <c r="BU442" s="254"/>
      <c r="BV442" s="254"/>
      <c r="BW442" s="254"/>
      <c r="BX442" s="254"/>
      <c r="BY442" s="254"/>
      <c r="BZ442" s="254"/>
      <c r="CA442" s="254"/>
      <c r="CB442" s="254"/>
      <c r="CC442" s="254"/>
      <c r="CD442" s="254"/>
      <c r="CE442" s="253"/>
      <c r="CF442" s="253"/>
      <c r="CG442" s="253"/>
      <c r="CH442" s="253"/>
      <c r="CI442" s="253"/>
      <c r="CJ442" s="253"/>
      <c r="CK442" s="253"/>
      <c r="CL442" s="253"/>
      <c r="CM442" s="253"/>
      <c r="CN442" s="253"/>
      <c r="CO442" s="253"/>
      <c r="CP442" s="253"/>
      <c r="CQ442" s="253"/>
    </row>
    <row r="443" spans="1:95" s="255" customFormat="1" ht="30" customHeight="1" thickBot="1" x14ac:dyDescent="0.25">
      <c r="A443" s="333"/>
      <c r="B443" s="215" t="s">
        <v>380</v>
      </c>
      <c r="C443" s="161" t="s">
        <v>381</v>
      </c>
      <c r="D443" s="309"/>
      <c r="E443" s="310"/>
      <c r="F443" s="277" t="s">
        <v>284</v>
      </c>
      <c r="G443" s="51"/>
      <c r="H443" s="423" t="s">
        <v>284</v>
      </c>
      <c r="I443" s="422"/>
      <c r="J443" s="176" t="s">
        <v>284</v>
      </c>
      <c r="K443" s="51"/>
      <c r="L443" s="423" t="s">
        <v>284</v>
      </c>
      <c r="M443" s="182"/>
      <c r="N443" s="423" t="s">
        <v>284</v>
      </c>
      <c r="O443" s="312"/>
      <c r="P443" s="423"/>
      <c r="Q443" s="310"/>
      <c r="R443" s="311"/>
      <c r="S443" s="312"/>
      <c r="T443" s="309"/>
      <c r="U443" s="310"/>
      <c r="V443" s="311"/>
      <c r="W443" s="312"/>
      <c r="X443" s="314"/>
      <c r="Y443" s="314"/>
      <c r="Z443" s="346"/>
      <c r="AA443" s="193"/>
      <c r="AB443" s="253"/>
      <c r="AC443" s="254"/>
      <c r="AD443" s="241"/>
      <c r="AE443" s="254"/>
      <c r="AF443" s="254"/>
      <c r="AG443" s="254"/>
      <c r="AH443" s="254"/>
      <c r="AI443" s="254"/>
      <c r="AJ443" s="254"/>
      <c r="AK443" s="254"/>
      <c r="AL443" s="254"/>
      <c r="AM443" s="254"/>
      <c r="AN443" s="254"/>
      <c r="AO443" s="254"/>
      <c r="AP443" s="254"/>
      <c r="AQ443" s="254"/>
      <c r="AR443" s="254"/>
      <c r="AS443" s="254"/>
      <c r="AT443" s="254"/>
      <c r="AU443" s="254"/>
      <c r="AV443" s="254"/>
      <c r="AW443" s="254"/>
      <c r="AX443" s="254"/>
      <c r="AY443" s="254"/>
      <c r="AZ443" s="254"/>
      <c r="BA443" s="254"/>
      <c r="BB443" s="254"/>
      <c r="BC443" s="254"/>
      <c r="BD443" s="254"/>
      <c r="BE443" s="254"/>
      <c r="BF443" s="254"/>
      <c r="BG443" s="254"/>
      <c r="BH443" s="254"/>
      <c r="BI443" s="254"/>
      <c r="BJ443" s="254"/>
      <c r="BK443" s="254"/>
      <c r="BL443" s="254"/>
      <c r="BM443" s="254"/>
      <c r="BN443" s="254"/>
      <c r="BO443" s="254"/>
      <c r="BP443" s="254"/>
      <c r="BQ443" s="254"/>
      <c r="BR443" s="254"/>
      <c r="BS443" s="254"/>
      <c r="BT443" s="254"/>
      <c r="BU443" s="254"/>
      <c r="BV443" s="254"/>
      <c r="BW443" s="254"/>
      <c r="BX443" s="254"/>
      <c r="BY443" s="254"/>
      <c r="BZ443" s="254"/>
      <c r="CA443" s="254"/>
      <c r="CB443" s="254"/>
      <c r="CC443" s="254"/>
      <c r="CD443" s="254"/>
      <c r="CE443" s="253"/>
      <c r="CF443" s="253"/>
      <c r="CG443" s="253"/>
      <c r="CH443" s="253"/>
      <c r="CI443" s="253"/>
      <c r="CJ443" s="253"/>
      <c r="CK443" s="253"/>
      <c r="CL443" s="253"/>
      <c r="CM443" s="253"/>
      <c r="CN443" s="253"/>
      <c r="CO443" s="253"/>
      <c r="CP443" s="253"/>
      <c r="CQ443" s="253"/>
    </row>
    <row r="444" spans="1:95" ht="30" customHeight="1" x14ac:dyDescent="0.2">
      <c r="A444" s="353"/>
      <c r="B444" s="207"/>
      <c r="C444" s="327" t="s">
        <v>972</v>
      </c>
      <c r="D444" s="716"/>
      <c r="E444" s="716"/>
      <c r="F444" s="716"/>
      <c r="G444" s="716"/>
      <c r="H444" s="716"/>
      <c r="I444" s="716"/>
      <c r="J444" s="716"/>
      <c r="K444" s="716"/>
      <c r="L444" s="716"/>
      <c r="M444" s="716"/>
      <c r="N444" s="716"/>
      <c r="O444" s="716"/>
      <c r="P444" s="716"/>
      <c r="Q444" s="716"/>
      <c r="R444" s="716"/>
      <c r="S444" s="716"/>
      <c r="T444" s="716"/>
      <c r="U444" s="716"/>
      <c r="V444" s="716"/>
      <c r="W444" s="716"/>
      <c r="X444" s="716"/>
      <c r="Y444" s="716"/>
      <c r="Z444" s="717"/>
      <c r="CF444" s="2"/>
    </row>
    <row r="445" spans="1:95" s="255" customFormat="1" ht="45" customHeight="1" x14ac:dyDescent="0.2">
      <c r="A445" s="353"/>
      <c r="B445" s="217" t="s">
        <v>382</v>
      </c>
      <c r="C445" s="116" t="s">
        <v>973</v>
      </c>
      <c r="D445" s="607"/>
      <c r="E445" s="608"/>
      <c r="F445" s="607"/>
      <c r="G445" s="608"/>
      <c r="H445" s="607"/>
      <c r="I445" s="608"/>
      <c r="J445" s="607"/>
      <c r="K445" s="608"/>
      <c r="L445" s="607"/>
      <c r="M445" s="608"/>
      <c r="N445" s="607"/>
      <c r="O445" s="608"/>
      <c r="P445" s="607"/>
      <c r="Q445" s="608"/>
      <c r="R445" s="607"/>
      <c r="S445" s="608"/>
      <c r="T445" s="607"/>
      <c r="U445" s="608"/>
      <c r="V445" s="607"/>
      <c r="W445" s="608"/>
      <c r="X445" s="34"/>
      <c r="Y445" s="94">
        <f>IF(OR(D445="s",F445="s",H445="s",J445="s",L445="s",N445="s",P445="s",R445="s",T445="s",V445="s"), 0, IF(OR(D445="a",F445="a",H445="a",J445="a",L445="a",N445="a",P445="a",R445="a",T445="a",V445="a"),Z445,0))</f>
        <v>0</v>
      </c>
      <c r="Z445" s="352">
        <f>IF(X445="na",0,5)</f>
        <v>5</v>
      </c>
      <c r="AA445" s="39">
        <f>IF(OR(COUNTIF(D457:W457,"a")+COUNTIF(D457:W457,"s")&gt;0),0,(COUNTIF(D445:W445,"a")+COUNTIF(D445:W445,"s")+COUNTIF(X445,"na")))</f>
        <v>0</v>
      </c>
      <c r="AB445" s="194"/>
      <c r="AC445" s="254"/>
      <c r="AD445" s="241" t="s">
        <v>282</v>
      </c>
      <c r="AE445" s="398"/>
      <c r="AF445" s="254"/>
      <c r="AG445" s="254"/>
      <c r="AH445" s="254"/>
      <c r="AI445" s="254"/>
      <c r="AJ445" s="254"/>
      <c r="AK445" s="254"/>
      <c r="AL445" s="254"/>
      <c r="AM445" s="254"/>
      <c r="AN445" s="254"/>
      <c r="AO445" s="254"/>
      <c r="AP445" s="254"/>
      <c r="AQ445" s="254"/>
      <c r="AR445" s="254"/>
      <c r="AS445" s="254"/>
      <c r="AT445" s="254"/>
      <c r="AU445" s="254"/>
      <c r="AV445" s="254"/>
      <c r="AW445" s="254"/>
      <c r="AX445" s="254"/>
      <c r="AY445" s="254"/>
      <c r="AZ445" s="254"/>
      <c r="BA445" s="254"/>
      <c r="BB445" s="254"/>
      <c r="BC445" s="254"/>
      <c r="BD445" s="254"/>
      <c r="BE445" s="254"/>
      <c r="BF445" s="254"/>
      <c r="BG445" s="254"/>
      <c r="BH445" s="254"/>
      <c r="BI445" s="254"/>
      <c r="BJ445" s="254"/>
      <c r="BK445" s="254"/>
      <c r="BL445" s="254"/>
      <c r="BM445" s="254"/>
      <c r="BN445" s="254"/>
      <c r="BO445" s="254"/>
      <c r="BP445" s="254"/>
      <c r="BQ445" s="254"/>
      <c r="BR445" s="254"/>
      <c r="BS445" s="254"/>
      <c r="BT445" s="254"/>
      <c r="BU445" s="254"/>
      <c r="BV445" s="254"/>
      <c r="BW445" s="254"/>
      <c r="BX445" s="254"/>
      <c r="BY445" s="254"/>
      <c r="BZ445" s="254"/>
      <c r="CA445" s="254"/>
      <c r="CB445" s="254"/>
      <c r="CC445" s="254"/>
      <c r="CD445" s="254"/>
      <c r="CE445" s="253"/>
      <c r="CF445" s="253"/>
      <c r="CG445" s="253"/>
      <c r="CH445" s="253"/>
      <c r="CI445" s="253"/>
      <c r="CJ445" s="253"/>
      <c r="CK445" s="253"/>
      <c r="CL445" s="253"/>
      <c r="CM445" s="253"/>
      <c r="CN445" s="253"/>
      <c r="CO445" s="253"/>
      <c r="CP445" s="253"/>
      <c r="CQ445" s="253"/>
    </row>
    <row r="446" spans="1:95" s="255" customFormat="1" ht="45" customHeight="1" x14ac:dyDescent="0.2">
      <c r="A446" s="353"/>
      <c r="B446" s="217" t="s">
        <v>974</v>
      </c>
      <c r="C446" s="116" t="s">
        <v>975</v>
      </c>
      <c r="D446" s="607"/>
      <c r="E446" s="608"/>
      <c r="F446" s="607"/>
      <c r="G446" s="608"/>
      <c r="H446" s="607"/>
      <c r="I446" s="608"/>
      <c r="J446" s="607"/>
      <c r="K446" s="608"/>
      <c r="L446" s="607"/>
      <c r="M446" s="608"/>
      <c r="N446" s="607"/>
      <c r="O446" s="608"/>
      <c r="P446" s="607"/>
      <c r="Q446" s="608"/>
      <c r="R446" s="607"/>
      <c r="S446" s="608"/>
      <c r="T446" s="607"/>
      <c r="U446" s="608"/>
      <c r="V446" s="607"/>
      <c r="W446" s="608"/>
      <c r="X446" s="337" t="str">
        <f>IF(X445="na","na","")</f>
        <v/>
      </c>
      <c r="Y446" s="94">
        <f>IF(OR(D446="s",F446="s",H446="s",J446="s",L446="s",N446="s",P446="s",R446="s",T446="s",V446="s"), 0, IF(OR(D446="a",F446="a",H446="a",J446="a",L446="a",N446="a",P446="a",R446="a",T446="a",V446="a"),Z446,0))</f>
        <v>0</v>
      </c>
      <c r="Z446" s="352">
        <f>IF(X446="na",0,5)</f>
        <v>5</v>
      </c>
      <c r="AA446" s="39">
        <f>IF(OR(COUNTIF(D457:W457,"a")+COUNTIF(D457:W457,"s")&gt;0),0,(COUNTIF(D446:W446,"a")+COUNTIF(D446:W446,"s")+COUNTIF(X446,"na")))</f>
        <v>0</v>
      </c>
      <c r="AB446" s="194"/>
      <c r="AC446" s="254"/>
      <c r="AD446" s="241"/>
      <c r="AE446" s="398"/>
      <c r="AF446" s="254"/>
      <c r="AG446" s="254"/>
      <c r="AH446" s="254"/>
      <c r="AI446" s="254"/>
      <c r="AJ446" s="254"/>
      <c r="AK446" s="254"/>
      <c r="AL446" s="254"/>
      <c r="AM446" s="254"/>
      <c r="AN446" s="254"/>
      <c r="AO446" s="254"/>
      <c r="AP446" s="254"/>
      <c r="AQ446" s="254"/>
      <c r="AR446" s="254"/>
      <c r="AS446" s="254"/>
      <c r="AT446" s="254"/>
      <c r="AU446" s="254"/>
      <c r="AV446" s="254"/>
      <c r="AW446" s="254"/>
      <c r="AX446" s="254"/>
      <c r="AY446" s="254"/>
      <c r="AZ446" s="254"/>
      <c r="BA446" s="254"/>
      <c r="BB446" s="254"/>
      <c r="BC446" s="254"/>
      <c r="BD446" s="254"/>
      <c r="BE446" s="254"/>
      <c r="BF446" s="254"/>
      <c r="BG446" s="254"/>
      <c r="BH446" s="254"/>
      <c r="BI446" s="254"/>
      <c r="BJ446" s="254"/>
      <c r="BK446" s="254"/>
      <c r="BL446" s="254"/>
      <c r="BM446" s="254"/>
      <c r="BN446" s="254"/>
      <c r="BO446" s="254"/>
      <c r="BP446" s="254"/>
      <c r="BQ446" s="254"/>
      <c r="BR446" s="254"/>
      <c r="BS446" s="254"/>
      <c r="BT446" s="254"/>
      <c r="BU446" s="254"/>
      <c r="BV446" s="254"/>
      <c r="BW446" s="254"/>
      <c r="BX446" s="254"/>
      <c r="BY446" s="254"/>
      <c r="BZ446" s="254"/>
      <c r="CA446" s="254"/>
      <c r="CB446" s="254"/>
      <c r="CC446" s="254"/>
      <c r="CD446" s="254"/>
      <c r="CE446" s="253"/>
      <c r="CF446" s="253"/>
      <c r="CG446" s="253"/>
      <c r="CH446" s="253"/>
      <c r="CI446" s="253"/>
      <c r="CJ446" s="253"/>
      <c r="CK446" s="253"/>
      <c r="CL446" s="253"/>
      <c r="CM446" s="253"/>
      <c r="CN446" s="253"/>
      <c r="CO446" s="253"/>
      <c r="CP446" s="253"/>
      <c r="CQ446" s="253"/>
    </row>
    <row r="447" spans="1:95" ht="30" customHeight="1" x14ac:dyDescent="0.2">
      <c r="A447" s="353"/>
      <c r="B447" s="217"/>
      <c r="C447" s="328" t="s">
        <v>976</v>
      </c>
      <c r="D447" s="765"/>
      <c r="E447" s="765"/>
      <c r="F447" s="765"/>
      <c r="G447" s="765"/>
      <c r="H447" s="765"/>
      <c r="I447" s="765"/>
      <c r="J447" s="765"/>
      <c r="K447" s="765"/>
      <c r="L447" s="765"/>
      <c r="M447" s="765"/>
      <c r="N447" s="765"/>
      <c r="O447" s="765"/>
      <c r="P447" s="765"/>
      <c r="Q447" s="765"/>
      <c r="R447" s="765"/>
      <c r="S447" s="765"/>
      <c r="T447" s="765"/>
      <c r="U447" s="765"/>
      <c r="V447" s="765"/>
      <c r="W447" s="765"/>
      <c r="X447" s="765"/>
      <c r="Y447" s="765"/>
      <c r="Z447" s="766"/>
      <c r="CF447" s="2"/>
    </row>
    <row r="448" spans="1:95" s="255" customFormat="1" ht="45" customHeight="1" x14ac:dyDescent="0.2">
      <c r="A448" s="353"/>
      <c r="B448" s="217" t="s">
        <v>383</v>
      </c>
      <c r="C448" s="155" t="s">
        <v>294</v>
      </c>
      <c r="D448" s="605"/>
      <c r="E448" s="606"/>
      <c r="F448" s="605"/>
      <c r="G448" s="606"/>
      <c r="H448" s="605"/>
      <c r="I448" s="606"/>
      <c r="J448" s="605"/>
      <c r="K448" s="606"/>
      <c r="L448" s="605"/>
      <c r="M448" s="606"/>
      <c r="N448" s="605"/>
      <c r="O448" s="606"/>
      <c r="P448" s="605"/>
      <c r="Q448" s="606"/>
      <c r="R448" s="605"/>
      <c r="S448" s="606"/>
      <c r="T448" s="605"/>
      <c r="U448" s="606"/>
      <c r="V448" s="605"/>
      <c r="W448" s="606"/>
      <c r="X448" s="34"/>
      <c r="Y448" s="92">
        <f>IF(OR(D448="s",F448="s",H448="s",J448="s",L448="s",N448="s",P448="s",R448="s",T448="s",V448="s"), 0, IF(OR(D448="a",F448="a",H448="a",J448="a",L448="a",N448="a",P448="a",R448="a",T448="a",V448="a"),Z448,0))</f>
        <v>0</v>
      </c>
      <c r="Z448" s="349">
        <f>IF(X448="na",0,5)</f>
        <v>5</v>
      </c>
      <c r="AA448" s="39">
        <f>IF(OR(COUNTIF(D457:W457,"a")+COUNTIF(D457:W457,"s")&gt;0),0,(COUNTIF(D448:W448,"a")+COUNTIF(D448:W448,"s")+COUNTIF(X448,"na")))</f>
        <v>0</v>
      </c>
      <c r="AB448" s="194"/>
      <c r="AC448" s="254"/>
      <c r="AD448" s="241" t="s">
        <v>282</v>
      </c>
      <c r="AE448" s="398"/>
      <c r="AF448" s="254"/>
      <c r="AG448" s="254"/>
      <c r="AH448" s="254"/>
      <c r="AI448" s="254"/>
      <c r="AJ448" s="254"/>
      <c r="AK448" s="254"/>
      <c r="AL448" s="254"/>
      <c r="AM448" s="254"/>
      <c r="AN448" s="254"/>
      <c r="AO448" s="254"/>
      <c r="AP448" s="254"/>
      <c r="AQ448" s="254"/>
      <c r="AR448" s="254"/>
      <c r="AS448" s="254"/>
      <c r="AT448" s="254"/>
      <c r="AU448" s="254"/>
      <c r="AV448" s="254"/>
      <c r="AW448" s="254"/>
      <c r="AX448" s="254"/>
      <c r="AY448" s="254"/>
      <c r="AZ448" s="254"/>
      <c r="BA448" s="254"/>
      <c r="BB448" s="254"/>
      <c r="BC448" s="254"/>
      <c r="BD448" s="254"/>
      <c r="BE448" s="254"/>
      <c r="BF448" s="254"/>
      <c r="BG448" s="254"/>
      <c r="BH448" s="254"/>
      <c r="BI448" s="254"/>
      <c r="BJ448" s="254"/>
      <c r="BK448" s="254"/>
      <c r="BL448" s="254"/>
      <c r="BM448" s="254"/>
      <c r="BN448" s="254"/>
      <c r="BO448" s="254"/>
      <c r="BP448" s="254"/>
      <c r="BQ448" s="254"/>
      <c r="BR448" s="254"/>
      <c r="BS448" s="254"/>
      <c r="BT448" s="254"/>
      <c r="BU448" s="254"/>
      <c r="BV448" s="254"/>
      <c r="BW448" s="254"/>
      <c r="BX448" s="254"/>
      <c r="BY448" s="254"/>
      <c r="BZ448" s="254"/>
      <c r="CA448" s="254"/>
      <c r="CB448" s="254"/>
      <c r="CC448" s="254"/>
      <c r="CD448" s="254"/>
      <c r="CE448" s="253"/>
      <c r="CF448" s="253"/>
      <c r="CG448" s="253"/>
      <c r="CH448" s="253"/>
      <c r="CI448" s="253"/>
      <c r="CJ448" s="253"/>
      <c r="CK448" s="253"/>
      <c r="CL448" s="253"/>
      <c r="CM448" s="253"/>
      <c r="CN448" s="253"/>
      <c r="CO448" s="253"/>
      <c r="CP448" s="253"/>
      <c r="CQ448" s="253"/>
    </row>
    <row r="449" spans="1:95" ht="30" customHeight="1" x14ac:dyDescent="0.2">
      <c r="A449" s="353"/>
      <c r="B449" s="217"/>
      <c r="C449" s="328" t="s">
        <v>977</v>
      </c>
      <c r="D449" s="672"/>
      <c r="E449" s="672"/>
      <c r="F449" s="672"/>
      <c r="G449" s="672"/>
      <c r="H449" s="672"/>
      <c r="I449" s="672"/>
      <c r="J449" s="672"/>
      <c r="K449" s="672"/>
      <c r="L449" s="672"/>
      <c r="M449" s="672"/>
      <c r="N449" s="672"/>
      <c r="O449" s="672"/>
      <c r="P449" s="672"/>
      <c r="Q449" s="672"/>
      <c r="R449" s="672"/>
      <c r="S449" s="672"/>
      <c r="T449" s="672"/>
      <c r="U449" s="672"/>
      <c r="V449" s="672"/>
      <c r="W449" s="672"/>
      <c r="X449" s="672"/>
      <c r="Y449" s="672"/>
      <c r="Z449" s="673"/>
      <c r="CF449" s="2"/>
    </row>
    <row r="450" spans="1:95" s="255" customFormat="1" ht="45" customHeight="1" x14ac:dyDescent="0.15">
      <c r="A450" s="353"/>
      <c r="B450" s="217" t="s">
        <v>295</v>
      </c>
      <c r="C450" s="155" t="s">
        <v>227</v>
      </c>
      <c r="D450" s="568"/>
      <c r="E450" s="581"/>
      <c r="F450" s="568"/>
      <c r="G450" s="581"/>
      <c r="H450" s="568"/>
      <c r="I450" s="581"/>
      <c r="J450" s="568"/>
      <c r="K450" s="581"/>
      <c r="L450" s="568"/>
      <c r="M450" s="581"/>
      <c r="N450" s="568"/>
      <c r="O450" s="581"/>
      <c r="P450" s="568"/>
      <c r="Q450" s="581"/>
      <c r="R450" s="568"/>
      <c r="S450" s="581"/>
      <c r="T450" s="568"/>
      <c r="U450" s="581"/>
      <c r="V450" s="568"/>
      <c r="W450" s="581"/>
      <c r="X450" s="34"/>
      <c r="Y450" s="30">
        <f>IF(OR(D450="s",F450="s",H450="s",J450="s",L450="s",N450="s",P450="s",R450="s",T450="s",V450="s"), 0, IF(OR(D450="a",F450="a",H450="a",J450="a",L450="a",N450="a",P450="a",R450="a",T450="a",V450="a"),Z450,0))</f>
        <v>0</v>
      </c>
      <c r="Z450" s="349">
        <f>IF(X450="na",0,10)</f>
        <v>10</v>
      </c>
      <c r="AA450" s="39">
        <f>IF(OR(COUNTIF(D457:W457,"a")+COUNTIF(D457:W457,"s")&gt;0),0,(COUNTIF(D450:W450,"a")+COUNTIF(D450:W450,"s")+COUNTIF(X450,"na")))</f>
        <v>0</v>
      </c>
      <c r="AB450" s="194"/>
      <c r="AC450" s="254"/>
      <c r="AD450" s="241"/>
      <c r="AE450" s="398"/>
      <c r="AF450" s="254"/>
      <c r="AG450" s="254"/>
      <c r="AH450" s="254"/>
      <c r="AI450" s="254"/>
      <c r="AJ450" s="254"/>
      <c r="AK450" s="254"/>
      <c r="AL450" s="254"/>
      <c r="AM450" s="254"/>
      <c r="AN450" s="254"/>
      <c r="AO450" s="254"/>
      <c r="AP450" s="254"/>
      <c r="AQ450" s="254"/>
      <c r="AR450" s="254"/>
      <c r="AS450" s="254"/>
      <c r="AT450" s="254"/>
      <c r="AU450" s="254"/>
      <c r="AV450" s="254"/>
      <c r="AW450" s="254"/>
      <c r="AX450" s="254"/>
      <c r="AY450" s="254"/>
      <c r="AZ450" s="254"/>
      <c r="BA450" s="254"/>
      <c r="BB450" s="254"/>
      <c r="BC450" s="254"/>
      <c r="BD450" s="254"/>
      <c r="BE450" s="254"/>
      <c r="BF450" s="254"/>
      <c r="BG450" s="254"/>
      <c r="BH450" s="254"/>
      <c r="BI450" s="254"/>
      <c r="BJ450" s="254"/>
      <c r="BK450" s="254"/>
      <c r="BL450" s="254"/>
      <c r="BM450" s="254"/>
      <c r="BN450" s="254"/>
      <c r="BO450" s="254"/>
      <c r="BP450" s="254"/>
      <c r="BQ450" s="254"/>
      <c r="BR450" s="254"/>
      <c r="BS450" s="254"/>
      <c r="BT450" s="254"/>
      <c r="BU450" s="254"/>
      <c r="BV450" s="254"/>
      <c r="BW450" s="254"/>
      <c r="BX450" s="254"/>
      <c r="BY450" s="254"/>
      <c r="BZ450" s="254"/>
      <c r="CA450" s="254"/>
      <c r="CB450" s="254"/>
      <c r="CC450" s="254"/>
      <c r="CD450" s="254"/>
      <c r="CE450" s="253"/>
      <c r="CF450" s="253"/>
      <c r="CG450" s="253"/>
      <c r="CH450" s="253"/>
      <c r="CI450" s="253"/>
      <c r="CJ450" s="253"/>
      <c r="CK450" s="253"/>
      <c r="CL450" s="253"/>
      <c r="CM450" s="253"/>
      <c r="CN450" s="253"/>
      <c r="CO450" s="253"/>
      <c r="CP450" s="253"/>
      <c r="CQ450" s="253"/>
    </row>
    <row r="451" spans="1:95" s="255" customFormat="1" ht="45" customHeight="1" x14ac:dyDescent="0.15">
      <c r="A451" s="353"/>
      <c r="B451" s="217" t="s">
        <v>296</v>
      </c>
      <c r="C451" s="155" t="s">
        <v>978</v>
      </c>
      <c r="D451" s="568"/>
      <c r="E451" s="581"/>
      <c r="F451" s="568"/>
      <c r="G451" s="581"/>
      <c r="H451" s="568"/>
      <c r="I451" s="581"/>
      <c r="J451" s="568"/>
      <c r="K451" s="581"/>
      <c r="L451" s="568"/>
      <c r="M451" s="581"/>
      <c r="N451" s="568"/>
      <c r="O451" s="581"/>
      <c r="P451" s="568"/>
      <c r="Q451" s="581"/>
      <c r="R451" s="568"/>
      <c r="S451" s="581"/>
      <c r="T451" s="568"/>
      <c r="U451" s="581"/>
      <c r="V451" s="568"/>
      <c r="W451" s="581"/>
      <c r="X451" s="337" t="str">
        <f>IF(X450="na","na","")</f>
        <v/>
      </c>
      <c r="Y451" s="30">
        <f>IF(OR(D451="s",F451="s",H451="s",J451="s",L451="s",N451="s",P451="s",R451="s",T451="s",V451="s"), 0, IF(OR(D451="a",F451="a",H451="a",J451="a",L451="a",N451="a",P451="a",R451="a",T451="a",V451="a"),Z451,0))</f>
        <v>0</v>
      </c>
      <c r="Z451" s="349">
        <f>IF(X451="na",0,5)</f>
        <v>5</v>
      </c>
      <c r="AA451" s="39">
        <f>IF(OR(COUNTIF(D457:W457,"a")+COUNTIF(D457:W457,"s")&gt;0),0,(COUNTIF(D451:W451,"a")+COUNTIF(D451:W451,"s")+COUNTIF(X451,"na")))</f>
        <v>0</v>
      </c>
      <c r="AB451" s="194"/>
      <c r="AC451" s="254"/>
      <c r="AD451" s="241"/>
      <c r="AE451" s="398"/>
      <c r="AF451" s="254"/>
      <c r="AG451" s="254"/>
      <c r="AH451" s="254"/>
      <c r="AI451" s="254"/>
      <c r="AJ451" s="254"/>
      <c r="AK451" s="254"/>
      <c r="AL451" s="254"/>
      <c r="AM451" s="254"/>
      <c r="AN451" s="254"/>
      <c r="AO451" s="254"/>
      <c r="AP451" s="254"/>
      <c r="AQ451" s="254"/>
      <c r="AR451" s="254"/>
      <c r="AS451" s="254"/>
      <c r="AT451" s="254"/>
      <c r="AU451" s="254"/>
      <c r="AV451" s="254"/>
      <c r="AW451" s="254"/>
      <c r="AX451" s="254"/>
      <c r="AY451" s="254"/>
      <c r="AZ451" s="254"/>
      <c r="BA451" s="254"/>
      <c r="BB451" s="254"/>
      <c r="BC451" s="254"/>
      <c r="BD451" s="254"/>
      <c r="BE451" s="254"/>
      <c r="BF451" s="254"/>
      <c r="BG451" s="254"/>
      <c r="BH451" s="254"/>
      <c r="BI451" s="254"/>
      <c r="BJ451" s="254"/>
      <c r="BK451" s="254"/>
      <c r="BL451" s="254"/>
      <c r="BM451" s="254"/>
      <c r="BN451" s="254"/>
      <c r="BO451" s="254"/>
      <c r="BP451" s="254"/>
      <c r="BQ451" s="254"/>
      <c r="BR451" s="254"/>
      <c r="BS451" s="254"/>
      <c r="BT451" s="254"/>
      <c r="BU451" s="254"/>
      <c r="BV451" s="254"/>
      <c r="BW451" s="254"/>
      <c r="BX451" s="254"/>
      <c r="BY451" s="254"/>
      <c r="BZ451" s="254"/>
      <c r="CA451" s="254"/>
      <c r="CB451" s="254"/>
      <c r="CC451" s="254"/>
      <c r="CD451" s="254"/>
      <c r="CE451" s="253"/>
      <c r="CF451" s="253"/>
      <c r="CG451" s="253"/>
      <c r="CH451" s="253"/>
      <c r="CI451" s="253"/>
      <c r="CJ451" s="253"/>
      <c r="CK451" s="253"/>
      <c r="CL451" s="253"/>
      <c r="CM451" s="253"/>
      <c r="CN451" s="253"/>
      <c r="CO451" s="253"/>
      <c r="CP451" s="253"/>
      <c r="CQ451" s="253"/>
    </row>
    <row r="452" spans="1:95" ht="30" customHeight="1" x14ac:dyDescent="0.2">
      <c r="A452" s="353"/>
      <c r="B452" s="210"/>
      <c r="C452" s="328" t="s">
        <v>979</v>
      </c>
      <c r="D452" s="671"/>
      <c r="E452" s="672"/>
      <c r="F452" s="672"/>
      <c r="G452" s="672"/>
      <c r="H452" s="672"/>
      <c r="I452" s="672"/>
      <c r="J452" s="672"/>
      <c r="K452" s="672"/>
      <c r="L452" s="672"/>
      <c r="M452" s="672"/>
      <c r="N452" s="672"/>
      <c r="O452" s="672"/>
      <c r="P452" s="672"/>
      <c r="Q452" s="672"/>
      <c r="R452" s="672"/>
      <c r="S452" s="672"/>
      <c r="T452" s="672"/>
      <c r="U452" s="672"/>
      <c r="V452" s="672"/>
      <c r="W452" s="672"/>
      <c r="X452" s="672"/>
      <c r="Y452" s="672"/>
      <c r="Z452" s="673"/>
      <c r="CF452" s="2"/>
    </row>
    <row r="453" spans="1:95" s="255" customFormat="1" ht="67.7" customHeight="1" x14ac:dyDescent="0.15">
      <c r="A453" s="353"/>
      <c r="B453" s="217" t="s">
        <v>487</v>
      </c>
      <c r="C453" s="155" t="s">
        <v>980</v>
      </c>
      <c r="D453" s="568"/>
      <c r="E453" s="581"/>
      <c r="F453" s="568"/>
      <c r="G453" s="581"/>
      <c r="H453" s="568"/>
      <c r="I453" s="581"/>
      <c r="J453" s="568"/>
      <c r="K453" s="581"/>
      <c r="L453" s="568"/>
      <c r="M453" s="581"/>
      <c r="N453" s="568"/>
      <c r="O453" s="581"/>
      <c r="P453" s="568"/>
      <c r="Q453" s="581"/>
      <c r="R453" s="568"/>
      <c r="S453" s="581"/>
      <c r="T453" s="568"/>
      <c r="U453" s="581"/>
      <c r="V453" s="568"/>
      <c r="W453" s="581"/>
      <c r="X453" s="34"/>
      <c r="Y453" s="30">
        <f>IF(OR(D453="s",F453="s",H453="s",J453="s",L453="s",N453="s",P453="s",R453="s",T453="s",V453="s"), 0, IF(OR(D453="a",F453="a",H453="a",J453="a",L453="a",N453="a",P453="a",R453="a",T453="a",V453="a"),Z453,0))</f>
        <v>0</v>
      </c>
      <c r="Z453" s="349">
        <f>IF(X453="na",0,5)</f>
        <v>5</v>
      </c>
      <c r="AA453" s="39">
        <f>IF(OR(COUNTIF(D457:W457,"a")+COUNTIF(D457:W457,"s")&gt;0),0,(COUNTIF(D453:W453,"a")+COUNTIF(D453:W453,"s")+COUNTIF(X453,"na")))</f>
        <v>0</v>
      </c>
      <c r="AB453" s="194"/>
      <c r="AC453" s="254"/>
      <c r="AD453" s="241" t="s">
        <v>282</v>
      </c>
      <c r="AE453" s="398"/>
      <c r="AF453" s="254"/>
      <c r="AG453" s="254"/>
      <c r="AH453" s="254"/>
      <c r="AI453" s="254"/>
      <c r="AJ453" s="254"/>
      <c r="AK453" s="254"/>
      <c r="AL453" s="254"/>
      <c r="AM453" s="254"/>
      <c r="AN453" s="254"/>
      <c r="AO453" s="254"/>
      <c r="AP453" s="254"/>
      <c r="AQ453" s="254"/>
      <c r="AR453" s="254"/>
      <c r="AS453" s="254"/>
      <c r="AT453" s="254"/>
      <c r="AU453" s="254"/>
      <c r="AV453" s="254"/>
      <c r="AW453" s="254"/>
      <c r="AX453" s="254"/>
      <c r="AY453" s="254"/>
      <c r="AZ453" s="254"/>
      <c r="BA453" s="254"/>
      <c r="BB453" s="254"/>
      <c r="BC453" s="254"/>
      <c r="BD453" s="254"/>
      <c r="BE453" s="254"/>
      <c r="BF453" s="254"/>
      <c r="BG453" s="254"/>
      <c r="BH453" s="254"/>
      <c r="BI453" s="254"/>
      <c r="BJ453" s="254"/>
      <c r="BK453" s="254"/>
      <c r="BL453" s="254"/>
      <c r="BM453" s="254"/>
      <c r="BN453" s="254"/>
      <c r="BO453" s="254"/>
      <c r="BP453" s="254"/>
      <c r="BQ453" s="254"/>
      <c r="BR453" s="254"/>
      <c r="BS453" s="254"/>
      <c r="BT453" s="254"/>
      <c r="BU453" s="254"/>
      <c r="BV453" s="254"/>
      <c r="BW453" s="254"/>
      <c r="BX453" s="254"/>
      <c r="BY453" s="254"/>
      <c r="BZ453" s="254"/>
      <c r="CA453" s="254"/>
      <c r="CB453" s="254"/>
      <c r="CC453" s="254"/>
      <c r="CD453" s="254"/>
      <c r="CE453" s="253"/>
      <c r="CF453" s="253"/>
      <c r="CG453" s="253"/>
      <c r="CH453" s="253"/>
      <c r="CI453" s="253"/>
      <c r="CJ453" s="253"/>
      <c r="CK453" s="253"/>
      <c r="CL453" s="253"/>
      <c r="CM453" s="253"/>
      <c r="CN453" s="253"/>
      <c r="CO453" s="253"/>
      <c r="CP453" s="253"/>
      <c r="CQ453" s="253"/>
    </row>
    <row r="454" spans="1:95" s="255" customFormat="1" ht="88.5" customHeight="1" x14ac:dyDescent="0.2">
      <c r="A454" s="353"/>
      <c r="B454" s="217" t="s">
        <v>488</v>
      </c>
      <c r="C454" s="155" t="s">
        <v>981</v>
      </c>
      <c r="D454" s="568"/>
      <c r="E454" s="581"/>
      <c r="F454" s="568"/>
      <c r="G454" s="581"/>
      <c r="H454" s="568"/>
      <c r="I454" s="581"/>
      <c r="J454" s="568"/>
      <c r="K454" s="581"/>
      <c r="L454" s="568"/>
      <c r="M454" s="581"/>
      <c r="N454" s="568"/>
      <c r="O454" s="581"/>
      <c r="P454" s="568"/>
      <c r="Q454" s="581"/>
      <c r="R454" s="568"/>
      <c r="S454" s="581"/>
      <c r="T454" s="568"/>
      <c r="U454" s="581"/>
      <c r="V454" s="568"/>
      <c r="W454" s="581"/>
      <c r="X454" s="262"/>
      <c r="Y454" s="30">
        <f>IF(OR(D454="s",F454="s",H454="s",J454="s",L454="s",N454="s",P454="s",R454="s",T454="s",V454="s"), 0, IF(OR(D454="a",F454="a",H454="a",J454="a",L454="a",N454="a",P454="a",R454="a",T454="a",V454="a"),Z454,0))</f>
        <v>0</v>
      </c>
      <c r="Z454" s="349">
        <v>10</v>
      </c>
      <c r="AA454" s="39">
        <f>IF((COUNTIF(D454:W454,"a")+COUNTIF(D454:W454,"s"))&gt;0,IF((COUNTIF(D457:W457,"a")+COUNTIF(D457:W457,"s"))&gt;0,0,COUNTIF(D454:W454,"a")+COUNTIF(D454:W454,"s")), COUNTIF(D454:W454,"a")+COUNTIF(D454:W454,"s"))</f>
        <v>0</v>
      </c>
      <c r="AB454" s="194"/>
      <c r="AC454" s="254"/>
      <c r="AD454" s="241"/>
      <c r="AE454" s="398"/>
      <c r="AF454" s="254"/>
      <c r="AG454" s="254"/>
      <c r="AH454" s="254"/>
      <c r="AI454" s="254"/>
      <c r="AJ454" s="254"/>
      <c r="AK454" s="254"/>
      <c r="AL454" s="254"/>
      <c r="AM454" s="254"/>
      <c r="AN454" s="254"/>
      <c r="AO454" s="254"/>
      <c r="AP454" s="254"/>
      <c r="AQ454" s="254"/>
      <c r="AR454" s="254"/>
      <c r="AS454" s="254"/>
      <c r="AT454" s="254"/>
      <c r="AU454" s="254"/>
      <c r="AV454" s="254"/>
      <c r="AW454" s="254"/>
      <c r="AX454" s="254"/>
      <c r="AY454" s="254"/>
      <c r="AZ454" s="254"/>
      <c r="BA454" s="254"/>
      <c r="BB454" s="254"/>
      <c r="BC454" s="254"/>
      <c r="BD454" s="254"/>
      <c r="BE454" s="254"/>
      <c r="BF454" s="254"/>
      <c r="BG454" s="254"/>
      <c r="BH454" s="254"/>
      <c r="BI454" s="254"/>
      <c r="BJ454" s="254"/>
      <c r="BK454" s="254"/>
      <c r="BL454" s="254"/>
      <c r="BM454" s="254"/>
      <c r="BN454" s="254"/>
      <c r="BO454" s="254"/>
      <c r="BP454" s="254"/>
      <c r="BQ454" s="254"/>
      <c r="BR454" s="254"/>
      <c r="BS454" s="254"/>
      <c r="BT454" s="254"/>
      <c r="BU454" s="254"/>
      <c r="BV454" s="254"/>
      <c r="BW454" s="254"/>
      <c r="BX454" s="254"/>
      <c r="BY454" s="254"/>
      <c r="BZ454" s="254"/>
      <c r="CA454" s="254"/>
      <c r="CB454" s="254"/>
      <c r="CC454" s="254"/>
      <c r="CD454" s="254"/>
      <c r="CE454" s="253"/>
      <c r="CF454" s="253"/>
      <c r="CG454" s="253"/>
      <c r="CH454" s="253"/>
      <c r="CI454" s="253"/>
      <c r="CJ454" s="253"/>
      <c r="CK454" s="253"/>
      <c r="CL454" s="253"/>
      <c r="CM454" s="253"/>
      <c r="CN454" s="253"/>
      <c r="CO454" s="253"/>
      <c r="CP454" s="253"/>
      <c r="CQ454" s="253"/>
    </row>
    <row r="455" spans="1:95" s="255" customFormat="1" ht="67.7" customHeight="1" x14ac:dyDescent="0.2">
      <c r="A455" s="353"/>
      <c r="B455" s="217" t="s">
        <v>489</v>
      </c>
      <c r="C455" s="155" t="s">
        <v>982</v>
      </c>
      <c r="D455" s="605"/>
      <c r="E455" s="606"/>
      <c r="F455" s="605"/>
      <c r="G455" s="606"/>
      <c r="H455" s="605"/>
      <c r="I455" s="606"/>
      <c r="J455" s="605"/>
      <c r="K455" s="606"/>
      <c r="L455" s="605"/>
      <c r="M455" s="606"/>
      <c r="N455" s="605"/>
      <c r="O455" s="606"/>
      <c r="P455" s="605"/>
      <c r="Q455" s="606"/>
      <c r="R455" s="605"/>
      <c r="S455" s="606"/>
      <c r="T455" s="605"/>
      <c r="U455" s="606"/>
      <c r="V455" s="605"/>
      <c r="W455" s="606"/>
      <c r="X455" s="337" t="str">
        <f>IF(X453="na","na","")</f>
        <v/>
      </c>
      <c r="Y455" s="30">
        <f>IF(OR(D455="s",F455="s",H455="s",J455="s",L455="s",N455="s",P455="s",R455="s",T455="s",V455="s"), 0, IF(OR(D455="a",F455="a",H455="a",J455="a",L455="a",N455="a",P455="a",R455="a",T455="a",V455="a"),Z455,0))</f>
        <v>0</v>
      </c>
      <c r="Z455" s="349">
        <f>IF(X455="na",0,5)</f>
        <v>5</v>
      </c>
      <c r="AA455" s="39">
        <f>IF(OR(COUNTIF(D457:W457,"a")+COUNTIF(D457:W457,"s")&gt;0),0,(COUNTIF(D455:W455,"a")+COUNTIF(D455:W455,"s")+COUNTIF(X455,"na")))</f>
        <v>0</v>
      </c>
      <c r="AB455" s="194"/>
      <c r="AC455" s="254"/>
      <c r="AD455" s="241" t="s">
        <v>282</v>
      </c>
      <c r="AE455" s="398"/>
      <c r="AF455" s="254"/>
      <c r="AG455" s="254"/>
      <c r="AH455" s="254"/>
      <c r="AI455" s="254"/>
      <c r="AJ455" s="254"/>
      <c r="AK455" s="254"/>
      <c r="AL455" s="254"/>
      <c r="AM455" s="254"/>
      <c r="AN455" s="254"/>
      <c r="AO455" s="254"/>
      <c r="AP455" s="254"/>
      <c r="AQ455" s="254"/>
      <c r="AR455" s="254"/>
      <c r="AS455" s="254"/>
      <c r="AT455" s="254"/>
      <c r="AU455" s="254"/>
      <c r="AV455" s="254"/>
      <c r="AW455" s="254"/>
      <c r="AX455" s="254"/>
      <c r="AY455" s="254"/>
      <c r="AZ455" s="254"/>
      <c r="BA455" s="254"/>
      <c r="BB455" s="254"/>
      <c r="BC455" s="254"/>
      <c r="BD455" s="254"/>
      <c r="BE455" s="254"/>
      <c r="BF455" s="254"/>
      <c r="BG455" s="254"/>
      <c r="BH455" s="254"/>
      <c r="BI455" s="254"/>
      <c r="BJ455" s="254"/>
      <c r="BK455" s="254"/>
      <c r="BL455" s="254"/>
      <c r="BM455" s="254"/>
      <c r="BN455" s="254"/>
      <c r="BO455" s="254"/>
      <c r="BP455" s="254"/>
      <c r="BQ455" s="254"/>
      <c r="BR455" s="254"/>
      <c r="BS455" s="254"/>
      <c r="BT455" s="254"/>
      <c r="BU455" s="254"/>
      <c r="BV455" s="254"/>
      <c r="BW455" s="254"/>
      <c r="BX455" s="254"/>
      <c r="BY455" s="254"/>
      <c r="BZ455" s="254"/>
      <c r="CA455" s="254"/>
      <c r="CB455" s="254"/>
      <c r="CC455" s="254"/>
      <c r="CD455" s="254"/>
      <c r="CE455" s="253"/>
      <c r="CF455" s="253"/>
      <c r="CG455" s="253"/>
      <c r="CH455" s="253"/>
      <c r="CI455" s="253"/>
      <c r="CJ455" s="253"/>
      <c r="CK455" s="253"/>
      <c r="CL455" s="253"/>
      <c r="CM455" s="253"/>
      <c r="CN455" s="253"/>
      <c r="CO455" s="253"/>
      <c r="CP455" s="253"/>
      <c r="CQ455" s="253"/>
    </row>
    <row r="456" spans="1:95" ht="30" customHeight="1" x14ac:dyDescent="0.2">
      <c r="A456" s="353"/>
      <c r="B456" s="225"/>
      <c r="C456" s="141" t="s">
        <v>983</v>
      </c>
      <c r="D456" s="828"/>
      <c r="E456" s="829"/>
      <c r="F456" s="762"/>
      <c r="G456" s="762"/>
      <c r="H456" s="762"/>
      <c r="I456" s="762"/>
      <c r="J456" s="762"/>
      <c r="K456" s="762"/>
      <c r="L456" s="762"/>
      <c r="M456" s="762"/>
      <c r="N456" s="762"/>
      <c r="O456" s="762"/>
      <c r="P456" s="762"/>
      <c r="Q456" s="762"/>
      <c r="R456" s="762"/>
      <c r="S456" s="762"/>
      <c r="T456" s="762"/>
      <c r="U456" s="762"/>
      <c r="V456" s="762"/>
      <c r="W456" s="762"/>
      <c r="X456" s="762"/>
      <c r="Y456" s="762"/>
      <c r="Z456" s="763"/>
      <c r="AD456" s="241"/>
      <c r="CG456" s="46"/>
      <c r="CH456" s="46"/>
      <c r="CI456" s="46"/>
      <c r="CJ456" s="46"/>
      <c r="CK456" s="46"/>
      <c r="CL456" s="46"/>
      <c r="CM456" s="46"/>
    </row>
    <row r="457" spans="1:95" s="255" customFormat="1" ht="27.95" customHeight="1" thickBot="1" x14ac:dyDescent="0.2">
      <c r="A457" s="353"/>
      <c r="B457" s="217" t="s">
        <v>10</v>
      </c>
      <c r="C457" s="155" t="s">
        <v>11</v>
      </c>
      <c r="D457" s="568"/>
      <c r="E457" s="581"/>
      <c r="F457" s="568"/>
      <c r="G457" s="581"/>
      <c r="H457" s="568"/>
      <c r="I457" s="581"/>
      <c r="J457" s="568"/>
      <c r="K457" s="581"/>
      <c r="L457" s="568"/>
      <c r="M457" s="581"/>
      <c r="N457" s="568"/>
      <c r="O457" s="581"/>
      <c r="P457" s="568"/>
      <c r="Q457" s="581"/>
      <c r="R457" s="568"/>
      <c r="S457" s="581"/>
      <c r="T457" s="568"/>
      <c r="U457" s="581"/>
      <c r="V457" s="568"/>
      <c r="W457" s="581"/>
      <c r="X457" s="329"/>
      <c r="Y457" s="521">
        <f>IF(OR(D457="s",F457="s",H457="s",J457="s",L457="s",N457="s",P457="s",R457="s",T457="s",V457="s"), 0, IF(OR(D457="a",F457="a",H457="a",J457="a",L457="a",N457="a",P457="a",R457="a",T457="a",V457="a"),Z457,0))</f>
        <v>0</v>
      </c>
      <c r="Z457" s="349">
        <v>50</v>
      </c>
      <c r="AA457" s="39">
        <f>IF(OR(COUNTIF(D445:W455,"a")+COUNTIF(D445:W455,"s")+COUNTIF(X445:X455,"na")&gt;0),0,(COUNTIF(D457:W457,"a")+COUNTIF(D457:W457,"s")))</f>
        <v>0</v>
      </c>
      <c r="AB457" s="194"/>
      <c r="AC457" s="254"/>
      <c r="AD457" s="241"/>
      <c r="AE457" s="398"/>
      <c r="AF457" s="254"/>
      <c r="AG457" s="254"/>
      <c r="AH457" s="254"/>
      <c r="AI457" s="254"/>
      <c r="AJ457" s="254"/>
      <c r="AK457" s="254"/>
      <c r="AL457" s="254"/>
      <c r="AM457" s="254"/>
      <c r="AN457" s="254"/>
      <c r="AO457" s="254"/>
      <c r="AP457" s="254"/>
      <c r="AQ457" s="254"/>
      <c r="AR457" s="254"/>
      <c r="AS457" s="254"/>
      <c r="AT457" s="254"/>
      <c r="AU457" s="254"/>
      <c r="AV457" s="254"/>
      <c r="AW457" s="254"/>
      <c r="AX457" s="254"/>
      <c r="AY457" s="254"/>
      <c r="AZ457" s="254"/>
      <c r="BA457" s="254"/>
      <c r="BB457" s="254"/>
      <c r="BC457" s="254"/>
      <c r="BD457" s="254"/>
      <c r="BE457" s="254"/>
      <c r="BF457" s="254"/>
      <c r="BG457" s="254"/>
      <c r="BH457" s="254"/>
      <c r="BI457" s="254"/>
      <c r="BJ457" s="254"/>
      <c r="BK457" s="254"/>
      <c r="BL457" s="254"/>
      <c r="BM457" s="254"/>
      <c r="BN457" s="254"/>
      <c r="BO457" s="254"/>
      <c r="BP457" s="254"/>
      <c r="BQ457" s="254"/>
      <c r="BR457" s="254"/>
      <c r="BS457" s="254"/>
      <c r="BT457" s="254"/>
      <c r="BU457" s="254"/>
      <c r="BV457" s="254"/>
      <c r="BW457" s="254"/>
      <c r="BX457" s="254"/>
      <c r="BY457" s="254"/>
      <c r="BZ457" s="254"/>
      <c r="CA457" s="254"/>
      <c r="CB457" s="254"/>
      <c r="CC457" s="254"/>
      <c r="CD457" s="254"/>
      <c r="CE457" s="253"/>
      <c r="CF457" s="253"/>
      <c r="CG457" s="253"/>
      <c r="CH457" s="253"/>
      <c r="CI457" s="253"/>
      <c r="CJ457" s="253"/>
      <c r="CK457" s="253"/>
      <c r="CL457" s="253"/>
      <c r="CM457" s="253"/>
      <c r="CN457" s="253"/>
      <c r="CO457" s="253"/>
      <c r="CP457" s="253"/>
      <c r="CQ457" s="253"/>
    </row>
    <row r="458" spans="1:95" s="255" customFormat="1" ht="21" customHeight="1" thickTop="1" thickBot="1" x14ac:dyDescent="0.25">
      <c r="A458" s="353"/>
      <c r="B458" s="213"/>
      <c r="C458" s="127"/>
      <c r="D458" s="629" t="s">
        <v>285</v>
      </c>
      <c r="E458" s="630"/>
      <c r="F458" s="630"/>
      <c r="G458" s="630"/>
      <c r="H458" s="630"/>
      <c r="I458" s="630"/>
      <c r="J458" s="630"/>
      <c r="K458" s="630"/>
      <c r="L458" s="630"/>
      <c r="M458" s="630"/>
      <c r="N458" s="630"/>
      <c r="O458" s="630"/>
      <c r="P458" s="630"/>
      <c r="Q458" s="630"/>
      <c r="R458" s="630"/>
      <c r="S458" s="630"/>
      <c r="T458" s="630"/>
      <c r="U458" s="630"/>
      <c r="V458" s="630"/>
      <c r="W458" s="630"/>
      <c r="X458" s="683"/>
      <c r="Y458" s="6">
        <f>SUM(Y445:Y457)</f>
        <v>0</v>
      </c>
      <c r="Z458" s="350">
        <f>SUM(Z445:Z455)</f>
        <v>50</v>
      </c>
      <c r="AA458" s="193"/>
      <c r="AB458" s="253"/>
      <c r="AC458" s="254"/>
      <c r="AD458" s="241"/>
      <c r="AE458" s="254"/>
      <c r="AF458" s="254"/>
      <c r="AG458" s="254"/>
      <c r="AH458" s="254"/>
      <c r="AI458" s="254"/>
      <c r="AJ458" s="254"/>
      <c r="AK458" s="254"/>
      <c r="AL458" s="254"/>
      <c r="AM458" s="254"/>
      <c r="AN458" s="254"/>
      <c r="AO458" s="254"/>
      <c r="AP458" s="254"/>
      <c r="AQ458" s="254"/>
      <c r="AR458" s="254"/>
      <c r="AS458" s="254"/>
      <c r="AT458" s="254"/>
      <c r="AU458" s="254"/>
      <c r="AV458" s="254"/>
      <c r="AW458" s="254"/>
      <c r="AX458" s="254"/>
      <c r="AY458" s="254"/>
      <c r="AZ458" s="254"/>
      <c r="BA458" s="254"/>
      <c r="BB458" s="254"/>
      <c r="BC458" s="254"/>
      <c r="BD458" s="254"/>
      <c r="BE458" s="254"/>
      <c r="BF458" s="254"/>
      <c r="BG458" s="254"/>
      <c r="BH458" s="254"/>
      <c r="BI458" s="254"/>
      <c r="BJ458" s="254"/>
      <c r="BK458" s="254"/>
      <c r="BL458" s="254"/>
      <c r="BM458" s="254"/>
      <c r="BN458" s="254"/>
      <c r="BO458" s="254"/>
      <c r="BP458" s="254"/>
      <c r="BQ458" s="254"/>
      <c r="BR458" s="254"/>
      <c r="BS458" s="254"/>
      <c r="BT458" s="254"/>
      <c r="BU458" s="254"/>
      <c r="BV458" s="254"/>
      <c r="BW458" s="254"/>
      <c r="BX458" s="254"/>
      <c r="BY458" s="254"/>
      <c r="BZ458" s="254"/>
      <c r="CA458" s="254"/>
      <c r="CB458" s="254"/>
      <c r="CC458" s="254"/>
      <c r="CD458" s="254"/>
      <c r="CE458" s="253"/>
      <c r="CF458" s="253"/>
      <c r="CG458" s="253"/>
      <c r="CH458" s="253"/>
      <c r="CI458" s="253"/>
      <c r="CJ458" s="253"/>
      <c r="CK458" s="253"/>
      <c r="CL458" s="253"/>
      <c r="CM458" s="253"/>
      <c r="CN458" s="253"/>
      <c r="CO458" s="253"/>
      <c r="CP458" s="253"/>
      <c r="CQ458" s="253"/>
    </row>
    <row r="459" spans="1:95" s="255" customFormat="1" ht="21" customHeight="1" thickBot="1" x14ac:dyDescent="0.25">
      <c r="A459" s="339"/>
      <c r="B459" s="263"/>
      <c r="C459" s="159"/>
      <c r="D459" s="619"/>
      <c r="E459" s="620"/>
      <c r="F459" s="830">
        <f>IF(AND(X445="na",X448="na",X453="na"),0,IF(AND(X445="na",X448="na"),10,IF(AND(X445="na",X453="na"),5,IF(AND(X448="na",X453="na"),5,IF(X445="na",15,IF(X448="na",15,IF(X453="na",10,20)))))))</f>
        <v>20</v>
      </c>
      <c r="G459" s="831"/>
      <c r="H459" s="831"/>
      <c r="I459" s="831"/>
      <c r="J459" s="831"/>
      <c r="K459" s="831"/>
      <c r="L459" s="831"/>
      <c r="M459" s="831"/>
      <c r="N459" s="831"/>
      <c r="O459" s="831"/>
      <c r="P459" s="831"/>
      <c r="Q459" s="831"/>
      <c r="R459" s="831"/>
      <c r="S459" s="831"/>
      <c r="T459" s="831"/>
      <c r="U459" s="831"/>
      <c r="V459" s="831"/>
      <c r="W459" s="831"/>
      <c r="X459" s="831"/>
      <c r="Y459" s="831"/>
      <c r="Z459" s="832"/>
      <c r="AA459" s="193"/>
      <c r="AB459" s="253"/>
      <c r="AC459" s="254"/>
      <c r="AD459" s="241"/>
      <c r="AE459" s="254"/>
      <c r="AF459" s="254"/>
      <c r="AG459" s="254"/>
      <c r="AH459" s="254"/>
      <c r="AI459" s="254"/>
      <c r="AJ459" s="254"/>
      <c r="AK459" s="254"/>
      <c r="AL459" s="254"/>
      <c r="AM459" s="254"/>
      <c r="AN459" s="254"/>
      <c r="AO459" s="254"/>
      <c r="AP459" s="254"/>
      <c r="AQ459" s="254"/>
      <c r="AR459" s="254"/>
      <c r="AS459" s="254"/>
      <c r="AT459" s="254"/>
      <c r="AU459" s="254"/>
      <c r="AV459" s="254"/>
      <c r="AW459" s="254"/>
      <c r="AX459" s="254"/>
      <c r="AY459" s="254"/>
      <c r="AZ459" s="254"/>
      <c r="BA459" s="254"/>
      <c r="BB459" s="254"/>
      <c r="BC459" s="254"/>
      <c r="BD459" s="254"/>
      <c r="BE459" s="254"/>
      <c r="BF459" s="254"/>
      <c r="BG459" s="254"/>
      <c r="BH459" s="254"/>
      <c r="BI459" s="254"/>
      <c r="BJ459" s="254"/>
      <c r="BK459" s="254"/>
      <c r="BL459" s="254"/>
      <c r="BM459" s="254"/>
      <c r="BN459" s="254"/>
      <c r="BO459" s="254"/>
      <c r="BP459" s="254"/>
      <c r="BQ459" s="254"/>
      <c r="BR459" s="254"/>
      <c r="BS459" s="254"/>
      <c r="BT459" s="254"/>
      <c r="BU459" s="254"/>
      <c r="BV459" s="254"/>
      <c r="BW459" s="254"/>
      <c r="BX459" s="254"/>
      <c r="BY459" s="254"/>
      <c r="BZ459" s="254"/>
      <c r="CA459" s="254"/>
      <c r="CB459" s="254"/>
      <c r="CC459" s="254"/>
      <c r="CD459" s="254"/>
      <c r="CE459" s="253"/>
      <c r="CF459" s="253"/>
      <c r="CG459" s="253"/>
      <c r="CH459" s="253"/>
      <c r="CI459" s="253"/>
      <c r="CJ459" s="253"/>
      <c r="CK459" s="253"/>
      <c r="CL459" s="253"/>
      <c r="CM459" s="253"/>
      <c r="CN459" s="253"/>
      <c r="CO459" s="253"/>
      <c r="CP459" s="253"/>
      <c r="CQ459" s="253"/>
    </row>
    <row r="460" spans="1:95" s="255" customFormat="1" ht="30" customHeight="1" thickBot="1" x14ac:dyDescent="0.25">
      <c r="A460" s="333"/>
      <c r="B460" s="365" t="s">
        <v>12</v>
      </c>
      <c r="C460" s="161" t="s">
        <v>13</v>
      </c>
      <c r="D460" s="309"/>
      <c r="E460" s="310"/>
      <c r="F460" s="277" t="s">
        <v>284</v>
      </c>
      <c r="G460" s="51"/>
      <c r="H460" s="423" t="s">
        <v>284</v>
      </c>
      <c r="I460" s="422"/>
      <c r="J460" s="176" t="s">
        <v>284</v>
      </c>
      <c r="K460" s="51"/>
      <c r="L460" s="423"/>
      <c r="M460" s="182"/>
      <c r="N460" s="423" t="s">
        <v>284</v>
      </c>
      <c r="O460" s="312"/>
      <c r="P460" s="423"/>
      <c r="Q460" s="310"/>
      <c r="R460" s="311"/>
      <c r="S460" s="312"/>
      <c r="T460" s="309"/>
      <c r="U460" s="310"/>
      <c r="V460" s="311"/>
      <c r="W460" s="312"/>
      <c r="X460" s="314"/>
      <c r="Y460" s="314"/>
      <c r="Z460" s="346"/>
      <c r="AA460" s="193"/>
      <c r="AB460" s="253"/>
      <c r="AC460" s="254"/>
      <c r="AD460" s="241"/>
      <c r="AE460" s="254"/>
      <c r="AF460" s="254"/>
      <c r="AG460" s="254"/>
      <c r="AH460" s="254"/>
      <c r="AI460" s="254"/>
      <c r="AJ460" s="254"/>
      <c r="AK460" s="254"/>
      <c r="AL460" s="254"/>
      <c r="AM460" s="254"/>
      <c r="AN460" s="254"/>
      <c r="AO460" s="254"/>
      <c r="AP460" s="254"/>
      <c r="AQ460" s="254"/>
      <c r="AR460" s="254"/>
      <c r="AS460" s="254"/>
      <c r="AT460" s="254"/>
      <c r="AU460" s="254"/>
      <c r="AV460" s="254"/>
      <c r="AW460" s="254"/>
      <c r="AX460" s="254"/>
      <c r="AY460" s="254"/>
      <c r="AZ460" s="254"/>
      <c r="BA460" s="254"/>
      <c r="BB460" s="254"/>
      <c r="BC460" s="254"/>
      <c r="BD460" s="254"/>
      <c r="BE460" s="254"/>
      <c r="BF460" s="254"/>
      <c r="BG460" s="254"/>
      <c r="BH460" s="254"/>
      <c r="BI460" s="254"/>
      <c r="BJ460" s="254"/>
      <c r="BK460" s="254"/>
      <c r="BL460" s="254"/>
      <c r="BM460" s="254"/>
      <c r="BN460" s="254"/>
      <c r="BO460" s="254"/>
      <c r="BP460" s="254"/>
      <c r="BQ460" s="254"/>
      <c r="BR460" s="254"/>
      <c r="BS460" s="254"/>
      <c r="BT460" s="254"/>
      <c r="BU460" s="254"/>
      <c r="BV460" s="254"/>
      <c r="BW460" s="254"/>
      <c r="BX460" s="254"/>
      <c r="BY460" s="254"/>
      <c r="BZ460" s="254"/>
      <c r="CA460" s="254"/>
      <c r="CB460" s="254"/>
      <c r="CC460" s="254"/>
      <c r="CD460" s="254"/>
      <c r="CE460" s="253"/>
      <c r="CF460" s="253"/>
      <c r="CG460" s="253"/>
      <c r="CH460" s="253"/>
      <c r="CI460" s="253"/>
      <c r="CJ460" s="253"/>
      <c r="CK460" s="253"/>
      <c r="CL460" s="253"/>
      <c r="CM460" s="253"/>
      <c r="CN460" s="253"/>
      <c r="CO460" s="253"/>
      <c r="CP460" s="253"/>
      <c r="CQ460" s="253"/>
    </row>
    <row r="461" spans="1:95" s="255" customFormat="1" ht="45" customHeight="1" x14ac:dyDescent="0.2">
      <c r="A461" s="353"/>
      <c r="B461" s="207" t="s">
        <v>14</v>
      </c>
      <c r="C461" s="116" t="s">
        <v>15</v>
      </c>
      <c r="D461" s="632"/>
      <c r="E461" s="633"/>
      <c r="F461" s="632"/>
      <c r="G461" s="633"/>
      <c r="H461" s="632"/>
      <c r="I461" s="633"/>
      <c r="J461" s="632"/>
      <c r="K461" s="633"/>
      <c r="L461" s="632"/>
      <c r="M461" s="633"/>
      <c r="N461" s="632"/>
      <c r="O461" s="633"/>
      <c r="P461" s="632"/>
      <c r="Q461" s="633"/>
      <c r="R461" s="632"/>
      <c r="S461" s="633"/>
      <c r="T461" s="632"/>
      <c r="U461" s="633"/>
      <c r="V461" s="632"/>
      <c r="W461" s="633"/>
      <c r="X461" s="262"/>
      <c r="Y461" s="92">
        <f t="shared" ref="Y461:Y464" si="58">IF(OR(D461="s",F461="s",H461="s",J461="s",L461="s",N461="s",P461="s",R461="s",T461="s",V461="s"), 0, IF(OR(D461="a",F461="a",H461="a",J461="a",L461="a",N461="a",P461="a",R461="a",T461="a",V461="a"),Z461,0))</f>
        <v>0</v>
      </c>
      <c r="Z461" s="352">
        <v>5</v>
      </c>
      <c r="AA461" s="193">
        <f t="shared" ref="AA461:AA464" si="59">COUNTIF(D461:W461,"a")+COUNTIF(D461:W461,"s")</f>
        <v>0</v>
      </c>
      <c r="AB461" s="389"/>
      <c r="AC461" s="254"/>
      <c r="AD461" s="241"/>
      <c r="AE461" s="398"/>
      <c r="AF461" s="254"/>
      <c r="AG461" s="254"/>
      <c r="AH461" s="254"/>
      <c r="AI461" s="254"/>
      <c r="AJ461" s="254"/>
      <c r="AK461" s="254"/>
      <c r="AL461" s="254"/>
      <c r="AM461" s="254"/>
      <c r="AN461" s="254"/>
      <c r="AO461" s="254"/>
      <c r="AP461" s="254"/>
      <c r="AQ461" s="254"/>
      <c r="AR461" s="254"/>
      <c r="AS461" s="254"/>
      <c r="AT461" s="254"/>
      <c r="AU461" s="254"/>
      <c r="AV461" s="254"/>
      <c r="AW461" s="254"/>
      <c r="AX461" s="254"/>
      <c r="AY461" s="254"/>
      <c r="AZ461" s="254"/>
      <c r="BA461" s="254"/>
      <c r="BB461" s="254"/>
      <c r="BC461" s="254"/>
      <c r="BD461" s="254"/>
      <c r="BE461" s="254"/>
      <c r="BF461" s="254"/>
      <c r="BG461" s="254"/>
      <c r="BH461" s="254"/>
      <c r="BI461" s="254"/>
      <c r="BJ461" s="254"/>
      <c r="BK461" s="254"/>
      <c r="BL461" s="254"/>
      <c r="BM461" s="254"/>
      <c r="BN461" s="254"/>
      <c r="BO461" s="254"/>
      <c r="BP461" s="254"/>
      <c r="BQ461" s="254"/>
      <c r="BR461" s="254"/>
      <c r="BS461" s="254"/>
      <c r="BT461" s="254"/>
      <c r="BU461" s="254"/>
      <c r="BV461" s="254"/>
      <c r="BW461" s="254"/>
      <c r="BX461" s="254"/>
      <c r="BY461" s="254"/>
      <c r="BZ461" s="254"/>
      <c r="CA461" s="254"/>
      <c r="CB461" s="254"/>
      <c r="CC461" s="254"/>
      <c r="CD461" s="254"/>
      <c r="CE461" s="253"/>
      <c r="CF461" s="253"/>
      <c r="CG461" s="253"/>
      <c r="CH461" s="253"/>
      <c r="CI461" s="253"/>
      <c r="CJ461" s="253"/>
      <c r="CK461" s="253"/>
      <c r="CL461" s="253"/>
      <c r="CM461" s="253"/>
      <c r="CN461" s="253"/>
      <c r="CO461" s="253"/>
      <c r="CP461" s="253"/>
      <c r="CQ461" s="253"/>
    </row>
    <row r="462" spans="1:95" s="255" customFormat="1" ht="45" customHeight="1" x14ac:dyDescent="0.2">
      <c r="A462" s="353"/>
      <c r="B462" s="217" t="s">
        <v>6</v>
      </c>
      <c r="C462" s="155" t="s">
        <v>7</v>
      </c>
      <c r="D462" s="605"/>
      <c r="E462" s="606"/>
      <c r="F462" s="605"/>
      <c r="G462" s="606"/>
      <c r="H462" s="605"/>
      <c r="I462" s="606"/>
      <c r="J462" s="605"/>
      <c r="K462" s="606"/>
      <c r="L462" s="605"/>
      <c r="M462" s="606"/>
      <c r="N462" s="605"/>
      <c r="O462" s="606"/>
      <c r="P462" s="605"/>
      <c r="Q462" s="606"/>
      <c r="R462" s="605"/>
      <c r="S462" s="606"/>
      <c r="T462" s="605"/>
      <c r="U462" s="606"/>
      <c r="V462" s="605"/>
      <c r="W462" s="606"/>
      <c r="X462" s="262"/>
      <c r="Y462" s="92">
        <f t="shared" si="58"/>
        <v>0</v>
      </c>
      <c r="Z462" s="349">
        <v>5</v>
      </c>
      <c r="AA462" s="193">
        <f t="shared" si="59"/>
        <v>0</v>
      </c>
      <c r="AB462" s="389"/>
      <c r="AC462" s="254"/>
      <c r="AD462" s="241" t="s">
        <v>282</v>
      </c>
      <c r="AE462" s="398"/>
      <c r="AF462" s="254"/>
      <c r="AG462" s="254"/>
      <c r="AH462" s="254"/>
      <c r="AI462" s="254"/>
      <c r="AJ462" s="254"/>
      <c r="AK462" s="254"/>
      <c r="AL462" s="254"/>
      <c r="AM462" s="254"/>
      <c r="AN462" s="254"/>
      <c r="AO462" s="254"/>
      <c r="AP462" s="254"/>
      <c r="AQ462" s="254"/>
      <c r="AR462" s="254"/>
      <c r="AS462" s="254"/>
      <c r="AT462" s="254"/>
      <c r="AU462" s="254"/>
      <c r="AV462" s="254"/>
      <c r="AW462" s="254"/>
      <c r="AX462" s="254"/>
      <c r="AY462" s="254"/>
      <c r="AZ462" s="254"/>
      <c r="BA462" s="254"/>
      <c r="BB462" s="254"/>
      <c r="BC462" s="254"/>
      <c r="BD462" s="254"/>
      <c r="BE462" s="254"/>
      <c r="BF462" s="254"/>
      <c r="BG462" s="254"/>
      <c r="BH462" s="254"/>
      <c r="BI462" s="254"/>
      <c r="BJ462" s="254"/>
      <c r="BK462" s="254"/>
      <c r="BL462" s="254"/>
      <c r="BM462" s="254"/>
      <c r="BN462" s="254"/>
      <c r="BO462" s="254"/>
      <c r="BP462" s="254"/>
      <c r="BQ462" s="254"/>
      <c r="BR462" s="254"/>
      <c r="BS462" s="254"/>
      <c r="BT462" s="254"/>
      <c r="BU462" s="254"/>
      <c r="BV462" s="254"/>
      <c r="BW462" s="254"/>
      <c r="BX462" s="254"/>
      <c r="BY462" s="254"/>
      <c r="BZ462" s="254"/>
      <c r="CA462" s="254"/>
      <c r="CB462" s="254"/>
      <c r="CC462" s="254"/>
      <c r="CD462" s="254"/>
      <c r="CE462" s="253"/>
      <c r="CF462" s="253"/>
      <c r="CG462" s="253"/>
      <c r="CH462" s="253"/>
      <c r="CI462" s="253"/>
      <c r="CJ462" s="253"/>
      <c r="CK462" s="253"/>
      <c r="CL462" s="253"/>
      <c r="CM462" s="253"/>
      <c r="CN462" s="253"/>
      <c r="CO462" s="253"/>
      <c r="CP462" s="253"/>
      <c r="CQ462" s="253"/>
    </row>
    <row r="463" spans="1:95" s="255" customFormat="1" ht="126" customHeight="1" x14ac:dyDescent="0.2">
      <c r="A463" s="353"/>
      <c r="B463" s="217" t="s">
        <v>8</v>
      </c>
      <c r="C463" s="155" t="s">
        <v>984</v>
      </c>
      <c r="D463" s="568"/>
      <c r="E463" s="581"/>
      <c r="F463" s="568"/>
      <c r="G463" s="581"/>
      <c r="H463" s="568"/>
      <c r="I463" s="581"/>
      <c r="J463" s="568"/>
      <c r="K463" s="581"/>
      <c r="L463" s="568"/>
      <c r="M463" s="581"/>
      <c r="N463" s="568"/>
      <c r="O463" s="581"/>
      <c r="P463" s="568"/>
      <c r="Q463" s="581"/>
      <c r="R463" s="568"/>
      <c r="S463" s="581"/>
      <c r="T463" s="568"/>
      <c r="U463" s="581"/>
      <c r="V463" s="568"/>
      <c r="W463" s="581"/>
      <c r="X463" s="262"/>
      <c r="Y463" s="30">
        <f t="shared" si="58"/>
        <v>0</v>
      </c>
      <c r="Z463" s="349">
        <v>5</v>
      </c>
      <c r="AA463" s="193">
        <f t="shared" si="59"/>
        <v>0</v>
      </c>
      <c r="AB463" s="389"/>
      <c r="AC463" s="254"/>
      <c r="AD463" s="241" t="s">
        <v>282</v>
      </c>
      <c r="AE463" s="398"/>
      <c r="AF463" s="254"/>
      <c r="AG463" s="254"/>
      <c r="AH463" s="254"/>
      <c r="AI463" s="254"/>
      <c r="AJ463" s="254"/>
      <c r="AK463" s="254"/>
      <c r="AL463" s="254"/>
      <c r="AM463" s="254"/>
      <c r="AN463" s="254"/>
      <c r="AO463" s="254"/>
      <c r="AP463" s="254"/>
      <c r="AQ463" s="254"/>
      <c r="AR463" s="254"/>
      <c r="AS463" s="254"/>
      <c r="AT463" s="254"/>
      <c r="AU463" s="254"/>
      <c r="AV463" s="254"/>
      <c r="AW463" s="254"/>
      <c r="AX463" s="254"/>
      <c r="AY463" s="254"/>
      <c r="AZ463" s="254"/>
      <c r="BA463" s="254"/>
      <c r="BB463" s="254"/>
      <c r="BC463" s="254"/>
      <c r="BD463" s="254"/>
      <c r="BE463" s="254"/>
      <c r="BF463" s="254"/>
      <c r="BG463" s="254"/>
      <c r="BH463" s="254"/>
      <c r="BI463" s="254"/>
      <c r="BJ463" s="254"/>
      <c r="BK463" s="254"/>
      <c r="BL463" s="254"/>
      <c r="BM463" s="254"/>
      <c r="BN463" s="254"/>
      <c r="BO463" s="254"/>
      <c r="BP463" s="254"/>
      <c r="BQ463" s="254"/>
      <c r="BR463" s="254"/>
      <c r="BS463" s="254"/>
      <c r="BT463" s="254"/>
      <c r="BU463" s="254"/>
      <c r="BV463" s="254"/>
      <c r="BW463" s="254"/>
      <c r="BX463" s="254"/>
      <c r="BY463" s="254"/>
      <c r="BZ463" s="254"/>
      <c r="CA463" s="254"/>
      <c r="CB463" s="254"/>
      <c r="CC463" s="254"/>
      <c r="CD463" s="254"/>
      <c r="CE463" s="253"/>
      <c r="CF463" s="253"/>
      <c r="CG463" s="253"/>
      <c r="CH463" s="253"/>
      <c r="CI463" s="253"/>
      <c r="CJ463" s="253"/>
      <c r="CK463" s="253"/>
      <c r="CL463" s="253"/>
      <c r="CM463" s="253"/>
      <c r="CN463" s="253"/>
      <c r="CO463" s="253"/>
      <c r="CP463" s="253"/>
      <c r="CQ463" s="253"/>
    </row>
    <row r="464" spans="1:95" s="255" customFormat="1" ht="45" customHeight="1" thickBot="1" x14ac:dyDescent="0.25">
      <c r="A464" s="353"/>
      <c r="B464" s="217" t="s">
        <v>153</v>
      </c>
      <c r="C464" s="155" t="s">
        <v>154</v>
      </c>
      <c r="D464" s="605"/>
      <c r="E464" s="606"/>
      <c r="F464" s="605"/>
      <c r="G464" s="606"/>
      <c r="H464" s="605"/>
      <c r="I464" s="606"/>
      <c r="J464" s="605"/>
      <c r="K464" s="606"/>
      <c r="L464" s="605"/>
      <c r="M464" s="606"/>
      <c r="N464" s="605"/>
      <c r="O464" s="606"/>
      <c r="P464" s="605"/>
      <c r="Q464" s="606"/>
      <c r="R464" s="605"/>
      <c r="S464" s="606"/>
      <c r="T464" s="605"/>
      <c r="U464" s="606"/>
      <c r="V464" s="605"/>
      <c r="W464" s="606"/>
      <c r="X464" s="262"/>
      <c r="Y464" s="92">
        <f t="shared" si="58"/>
        <v>0</v>
      </c>
      <c r="Z464" s="349">
        <v>5</v>
      </c>
      <c r="AA464" s="193">
        <f t="shared" si="59"/>
        <v>0</v>
      </c>
      <c r="AB464" s="389"/>
      <c r="AC464" s="254"/>
      <c r="AD464" s="241"/>
      <c r="AE464" s="398"/>
      <c r="AF464" s="254"/>
      <c r="AG464" s="254"/>
      <c r="AH464" s="254"/>
      <c r="AI464" s="254"/>
      <c r="AJ464" s="254"/>
      <c r="AK464" s="254"/>
      <c r="AL464" s="254"/>
      <c r="AM464" s="254"/>
      <c r="AN464" s="254"/>
      <c r="AO464" s="254"/>
      <c r="AP464" s="254"/>
      <c r="AQ464" s="254"/>
      <c r="AR464" s="254"/>
      <c r="AS464" s="254"/>
      <c r="AT464" s="254"/>
      <c r="AU464" s="254"/>
      <c r="AV464" s="254"/>
      <c r="AW464" s="254"/>
      <c r="AX464" s="254"/>
      <c r="AY464" s="254"/>
      <c r="AZ464" s="254"/>
      <c r="BA464" s="254"/>
      <c r="BB464" s="254"/>
      <c r="BC464" s="254"/>
      <c r="BD464" s="254"/>
      <c r="BE464" s="254"/>
      <c r="BF464" s="254"/>
      <c r="BG464" s="254"/>
      <c r="BH464" s="254"/>
      <c r="BI464" s="254"/>
      <c r="BJ464" s="254"/>
      <c r="BK464" s="254"/>
      <c r="BL464" s="254"/>
      <c r="BM464" s="254"/>
      <c r="BN464" s="254"/>
      <c r="BO464" s="254"/>
      <c r="BP464" s="254"/>
      <c r="BQ464" s="254"/>
      <c r="BR464" s="254"/>
      <c r="BS464" s="254"/>
      <c r="BT464" s="254"/>
      <c r="BU464" s="254"/>
      <c r="BV464" s="254"/>
      <c r="BW464" s="254"/>
      <c r="BX464" s="254"/>
      <c r="BY464" s="254"/>
      <c r="BZ464" s="254"/>
      <c r="CA464" s="254"/>
      <c r="CB464" s="254"/>
      <c r="CC464" s="254"/>
      <c r="CD464" s="254"/>
      <c r="CE464" s="253"/>
      <c r="CF464" s="253"/>
      <c r="CG464" s="253"/>
      <c r="CH464" s="253"/>
      <c r="CI464" s="253"/>
      <c r="CJ464" s="253"/>
      <c r="CK464" s="253"/>
      <c r="CL464" s="253"/>
      <c r="CM464" s="253"/>
      <c r="CN464" s="253"/>
      <c r="CO464" s="253"/>
      <c r="CP464" s="253"/>
      <c r="CQ464" s="253"/>
    </row>
    <row r="465" spans="1:95" s="255" customFormat="1" ht="21" customHeight="1" thickTop="1" thickBot="1" x14ac:dyDescent="0.25">
      <c r="A465" s="353"/>
      <c r="B465" s="213"/>
      <c r="C465" s="127"/>
      <c r="D465" s="629" t="s">
        <v>285</v>
      </c>
      <c r="E465" s="630"/>
      <c r="F465" s="630"/>
      <c r="G465" s="630"/>
      <c r="H465" s="630"/>
      <c r="I465" s="630"/>
      <c r="J465" s="630"/>
      <c r="K465" s="630"/>
      <c r="L465" s="630"/>
      <c r="M465" s="630"/>
      <c r="N465" s="630"/>
      <c r="O465" s="630"/>
      <c r="P465" s="630"/>
      <c r="Q465" s="630"/>
      <c r="R465" s="630"/>
      <c r="S465" s="630"/>
      <c r="T465" s="630"/>
      <c r="U465" s="630"/>
      <c r="V465" s="630"/>
      <c r="W465" s="630"/>
      <c r="X465" s="683"/>
      <c r="Y465" s="6">
        <f>SUM(Y461:Y464)</f>
        <v>0</v>
      </c>
      <c r="Z465" s="350">
        <f>SUM(Z461:Z464)</f>
        <v>20</v>
      </c>
      <c r="AA465" s="193"/>
      <c r="AB465" s="253"/>
      <c r="AC465" s="254"/>
      <c r="AD465" s="241"/>
      <c r="AE465" s="254"/>
      <c r="AF465" s="254"/>
      <c r="AG465" s="254"/>
      <c r="AH465" s="254"/>
      <c r="AI465" s="254"/>
      <c r="AJ465" s="254"/>
      <c r="AK465" s="254"/>
      <c r="AL465" s="254"/>
      <c r="AM465" s="254"/>
      <c r="AN465" s="254"/>
      <c r="AO465" s="254"/>
      <c r="AP465" s="254"/>
      <c r="AQ465" s="254"/>
      <c r="AR465" s="254"/>
      <c r="AS465" s="254"/>
      <c r="AT465" s="254"/>
      <c r="AU465" s="254"/>
      <c r="AV465" s="254"/>
      <c r="AW465" s="254"/>
      <c r="AX465" s="254"/>
      <c r="AY465" s="254"/>
      <c r="AZ465" s="254"/>
      <c r="BA465" s="254"/>
      <c r="BB465" s="254"/>
      <c r="BC465" s="254"/>
      <c r="BD465" s="254"/>
      <c r="BE465" s="254"/>
      <c r="BF465" s="254"/>
      <c r="BG465" s="254"/>
      <c r="BH465" s="254"/>
      <c r="BI465" s="254"/>
      <c r="BJ465" s="254"/>
      <c r="BK465" s="254"/>
      <c r="BL465" s="254"/>
      <c r="BM465" s="254"/>
      <c r="BN465" s="254"/>
      <c r="BO465" s="254"/>
      <c r="BP465" s="254"/>
      <c r="BQ465" s="254"/>
      <c r="BR465" s="254"/>
      <c r="BS465" s="254"/>
      <c r="BT465" s="254"/>
      <c r="BU465" s="254"/>
      <c r="BV465" s="254"/>
      <c r="BW465" s="254"/>
      <c r="BX465" s="254"/>
      <c r="BY465" s="254"/>
      <c r="BZ465" s="254"/>
      <c r="CA465" s="254"/>
      <c r="CB465" s="254"/>
      <c r="CC465" s="254"/>
      <c r="CD465" s="254"/>
      <c r="CE465" s="253"/>
      <c r="CF465" s="253"/>
      <c r="CG465" s="253"/>
      <c r="CH465" s="253"/>
      <c r="CI465" s="253"/>
      <c r="CJ465" s="253"/>
      <c r="CK465" s="253"/>
      <c r="CL465" s="253"/>
      <c r="CM465" s="253"/>
      <c r="CN465" s="253"/>
      <c r="CO465" s="253"/>
      <c r="CP465" s="253"/>
      <c r="CQ465" s="253"/>
    </row>
    <row r="466" spans="1:95" s="255" customFormat="1" ht="21" customHeight="1" thickBot="1" x14ac:dyDescent="0.25">
      <c r="A466" s="339"/>
      <c r="B466" s="263"/>
      <c r="C466" s="159"/>
      <c r="D466" s="619"/>
      <c r="E466" s="620"/>
      <c r="F466" s="833">
        <v>10</v>
      </c>
      <c r="G466" s="834"/>
      <c r="H466" s="834"/>
      <c r="I466" s="834"/>
      <c r="J466" s="834"/>
      <c r="K466" s="834"/>
      <c r="L466" s="834"/>
      <c r="M466" s="834"/>
      <c r="N466" s="834"/>
      <c r="O466" s="834"/>
      <c r="P466" s="834"/>
      <c r="Q466" s="834"/>
      <c r="R466" s="834"/>
      <c r="S466" s="834"/>
      <c r="T466" s="834"/>
      <c r="U466" s="834"/>
      <c r="V466" s="834"/>
      <c r="W466" s="834"/>
      <c r="X466" s="834"/>
      <c r="Y466" s="834"/>
      <c r="Z466" s="835"/>
      <c r="AA466" s="193"/>
      <c r="AB466" s="253"/>
      <c r="AC466" s="254"/>
      <c r="AD466" s="241"/>
      <c r="AE466" s="254"/>
      <c r="AF466" s="254"/>
      <c r="AG466" s="254"/>
      <c r="AH466" s="254"/>
      <c r="AI466" s="254"/>
      <c r="AJ466" s="254"/>
      <c r="AK466" s="254"/>
      <c r="AL466" s="254"/>
      <c r="AM466" s="254"/>
      <c r="AN466" s="254"/>
      <c r="AO466" s="254"/>
      <c r="AP466" s="254"/>
      <c r="AQ466" s="254"/>
      <c r="AR466" s="254"/>
      <c r="AS466" s="254"/>
      <c r="AT466" s="254"/>
      <c r="AU466" s="254"/>
      <c r="AV466" s="254"/>
      <c r="AW466" s="254"/>
      <c r="AX466" s="254"/>
      <c r="AY466" s="254"/>
      <c r="AZ466" s="254"/>
      <c r="BA466" s="254"/>
      <c r="BB466" s="254"/>
      <c r="BC466" s="254"/>
      <c r="BD466" s="254"/>
      <c r="BE466" s="254"/>
      <c r="BF466" s="254"/>
      <c r="BG466" s="254"/>
      <c r="BH466" s="254"/>
      <c r="BI466" s="254"/>
      <c r="BJ466" s="254"/>
      <c r="BK466" s="254"/>
      <c r="BL466" s="254"/>
      <c r="BM466" s="254"/>
      <c r="BN466" s="254"/>
      <c r="BO466" s="254"/>
      <c r="BP466" s="254"/>
      <c r="BQ466" s="254"/>
      <c r="BR466" s="254"/>
      <c r="BS466" s="254"/>
      <c r="BT466" s="254"/>
      <c r="BU466" s="254"/>
      <c r="BV466" s="254"/>
      <c r="BW466" s="254"/>
      <c r="BX466" s="254"/>
      <c r="BY466" s="254"/>
      <c r="BZ466" s="254"/>
      <c r="CA466" s="254"/>
      <c r="CB466" s="254"/>
      <c r="CC466" s="254"/>
      <c r="CD466" s="254"/>
      <c r="CE466" s="253"/>
      <c r="CF466" s="253"/>
      <c r="CG466" s="253"/>
      <c r="CH466" s="253"/>
      <c r="CI466" s="253"/>
      <c r="CJ466" s="253"/>
      <c r="CK466" s="253"/>
      <c r="CL466" s="253"/>
      <c r="CM466" s="253"/>
      <c r="CN466" s="253"/>
      <c r="CO466" s="253"/>
      <c r="CP466" s="253"/>
      <c r="CQ466" s="253"/>
    </row>
    <row r="467" spans="1:95" ht="30" customHeight="1" thickBot="1" x14ac:dyDescent="0.25">
      <c r="A467" s="333"/>
      <c r="B467" s="215">
        <v>5900</v>
      </c>
      <c r="C467" s="181" t="s">
        <v>437</v>
      </c>
      <c r="D467" s="423" t="s">
        <v>284</v>
      </c>
      <c r="E467" s="182"/>
      <c r="F467" s="423" t="s">
        <v>284</v>
      </c>
      <c r="G467" s="183"/>
      <c r="H467" s="423" t="s">
        <v>284</v>
      </c>
      <c r="I467" s="182"/>
      <c r="J467" s="176"/>
      <c r="K467" s="183"/>
      <c r="L467" s="184"/>
      <c r="M467" s="182"/>
      <c r="N467" s="185"/>
      <c r="O467" s="182"/>
      <c r="P467" s="184"/>
      <c r="Q467" s="182"/>
      <c r="R467" s="184"/>
      <c r="S467" s="182"/>
      <c r="T467" s="184"/>
      <c r="U467" s="186"/>
      <c r="V467" s="423"/>
      <c r="W467" s="182"/>
      <c r="X467" s="169"/>
      <c r="Y467" s="169"/>
      <c r="Z467" s="346"/>
      <c r="AA467" s="193"/>
      <c r="AD467" s="241"/>
      <c r="CE467" s="46"/>
      <c r="CF467" s="46"/>
      <c r="CG467" s="46"/>
      <c r="CH467" s="46"/>
      <c r="CI467" s="46"/>
      <c r="CJ467" s="46"/>
      <c r="CK467" s="46"/>
      <c r="CL467" s="46"/>
      <c r="CM467" s="46"/>
      <c r="CN467" s="46"/>
      <c r="CO467" s="46"/>
      <c r="CP467" s="46"/>
      <c r="CQ467" s="46"/>
    </row>
    <row r="468" spans="1:95" ht="48" customHeight="1" thickBot="1" x14ac:dyDescent="0.25">
      <c r="A468" s="353"/>
      <c r="B468" s="207"/>
      <c r="C468" s="154" t="s">
        <v>355</v>
      </c>
      <c r="D468" s="722"/>
      <c r="E468" s="722"/>
      <c r="F468" s="722"/>
      <c r="G468" s="722"/>
      <c r="H468" s="722"/>
      <c r="I468" s="722"/>
      <c r="J468" s="722"/>
      <c r="K468" s="722"/>
      <c r="L468" s="722"/>
      <c r="M468" s="722"/>
      <c r="N468" s="722"/>
      <c r="O468" s="722"/>
      <c r="P468" s="722"/>
      <c r="Q468" s="722"/>
      <c r="R468" s="722"/>
      <c r="S468" s="722"/>
      <c r="T468" s="722"/>
      <c r="U468" s="722"/>
      <c r="V468" s="722"/>
      <c r="W468" s="722"/>
      <c r="X468" s="722"/>
      <c r="Y468" s="722"/>
      <c r="Z468" s="723"/>
      <c r="AA468" s="193"/>
      <c r="AD468" s="241"/>
      <c r="CE468" s="46"/>
      <c r="CF468" s="46"/>
      <c r="CG468" s="46"/>
      <c r="CH468" s="46"/>
      <c r="CI468" s="46"/>
      <c r="CJ468" s="46"/>
      <c r="CK468" s="46"/>
      <c r="CL468" s="46"/>
      <c r="CM468" s="46"/>
      <c r="CN468" s="46"/>
      <c r="CO468" s="46"/>
      <c r="CP468" s="46"/>
      <c r="CQ468" s="46"/>
    </row>
    <row r="469" spans="1:95" ht="45" customHeight="1" x14ac:dyDescent="0.2">
      <c r="A469" s="353"/>
      <c r="B469" s="217" t="s">
        <v>97</v>
      </c>
      <c r="C469" s="116" t="s">
        <v>985</v>
      </c>
      <c r="D469" s="632"/>
      <c r="E469" s="633"/>
      <c r="F469" s="632"/>
      <c r="G469" s="633"/>
      <c r="H469" s="632"/>
      <c r="I469" s="633"/>
      <c r="J469" s="632"/>
      <c r="K469" s="633"/>
      <c r="L469" s="632"/>
      <c r="M469" s="633"/>
      <c r="N469" s="632"/>
      <c r="O469" s="633"/>
      <c r="P469" s="632"/>
      <c r="Q469" s="633"/>
      <c r="R469" s="632"/>
      <c r="S469" s="633"/>
      <c r="T469" s="632"/>
      <c r="U469" s="633"/>
      <c r="V469" s="632"/>
      <c r="W469" s="633"/>
      <c r="X469" s="416"/>
      <c r="Y469" s="94">
        <f>IF(OR(D469="s",F469="s",H469="s",J469="s",L469="s",N469="s",P469="s",R469="s",T469="s",V469="s"), 0, IF(OR(D469="a",F469="a",H469="a",J469="a",L469="a",N469="a",P469="a",R469="a",T469="a",V469="a"),Z469,0))</f>
        <v>0</v>
      </c>
      <c r="Z469" s="352">
        <v>40</v>
      </c>
      <c r="AA469" s="193">
        <f>COUNTIF(D469:W469,"a")+COUNTIF(D469:W469,"s")</f>
        <v>0</v>
      </c>
      <c r="AB469" s="389"/>
      <c r="AD469" s="241" t="s">
        <v>282</v>
      </c>
      <c r="CE469" s="46"/>
      <c r="CF469" s="46"/>
      <c r="CG469" s="46"/>
      <c r="CH469" s="46"/>
      <c r="CI469" s="46"/>
      <c r="CJ469" s="46"/>
      <c r="CK469" s="46"/>
      <c r="CL469" s="46"/>
      <c r="CM469" s="46"/>
      <c r="CN469" s="46"/>
      <c r="CO469" s="46"/>
      <c r="CP469" s="46"/>
      <c r="CQ469" s="46"/>
    </row>
    <row r="470" spans="1:95" ht="67.7" customHeight="1" x14ac:dyDescent="0.2">
      <c r="A470" s="353"/>
      <c r="B470" s="217" t="s">
        <v>98</v>
      </c>
      <c r="C470" s="123" t="s">
        <v>237</v>
      </c>
      <c r="D470" s="605"/>
      <c r="E470" s="606"/>
      <c r="F470" s="605"/>
      <c r="G470" s="606"/>
      <c r="H470" s="605"/>
      <c r="I470" s="606"/>
      <c r="J470" s="605"/>
      <c r="K470" s="606"/>
      <c r="L470" s="605"/>
      <c r="M470" s="606"/>
      <c r="N470" s="605"/>
      <c r="O470" s="606"/>
      <c r="P470" s="605"/>
      <c r="Q470" s="606"/>
      <c r="R470" s="605"/>
      <c r="S470" s="606"/>
      <c r="T470" s="605"/>
      <c r="U470" s="606"/>
      <c r="V470" s="605"/>
      <c r="W470" s="606"/>
      <c r="X470" s="416"/>
      <c r="Y470" s="92">
        <f>IF(OR(D470="s",F470="s",H470="s",J470="s",L470="s",N470="s",P470="s",R470="s",T470="s",V470="s"), 0, IF(OR(D470="a",F470="a",H470="a",J470="a",L470="a",N470="a",P470="a",R470="a",T470="a",V470="a"),Z470,0))</f>
        <v>0</v>
      </c>
      <c r="Z470" s="349">
        <v>10</v>
      </c>
      <c r="AA470" s="193">
        <f>COUNTIF(D470:W470,"a")+COUNTIF(D470:W470,"s")</f>
        <v>0</v>
      </c>
      <c r="AB470" s="389"/>
      <c r="AD470" s="241"/>
      <c r="CE470" s="46"/>
      <c r="CF470" s="46"/>
      <c r="CG470" s="46"/>
      <c r="CH470" s="46"/>
      <c r="CI470" s="46"/>
      <c r="CJ470" s="46"/>
      <c r="CK470" s="46"/>
      <c r="CL470" s="46"/>
      <c r="CM470" s="46"/>
      <c r="CN470" s="46"/>
      <c r="CO470" s="46"/>
      <c r="CP470" s="46"/>
      <c r="CQ470" s="46"/>
    </row>
    <row r="471" spans="1:95" ht="67.7" customHeight="1" thickBot="1" x14ac:dyDescent="0.25">
      <c r="A471" s="353"/>
      <c r="B471" s="217" t="s">
        <v>99</v>
      </c>
      <c r="C471" s="123" t="s">
        <v>170</v>
      </c>
      <c r="D471" s="624"/>
      <c r="E471" s="625"/>
      <c r="F471" s="624"/>
      <c r="G471" s="625"/>
      <c r="H471" s="624"/>
      <c r="I471" s="625"/>
      <c r="J471" s="624"/>
      <c r="K471" s="625"/>
      <c r="L471" s="624"/>
      <c r="M471" s="625"/>
      <c r="N471" s="624"/>
      <c r="O471" s="625"/>
      <c r="P471" s="624"/>
      <c r="Q471" s="625"/>
      <c r="R471" s="624"/>
      <c r="S471" s="625"/>
      <c r="T471" s="624"/>
      <c r="U471" s="625"/>
      <c r="V471" s="624"/>
      <c r="W471" s="625"/>
      <c r="X471" s="416"/>
      <c r="Y471" s="92">
        <f>IF(OR(D471="s",F471="s",H471="s",J471="s",L471="s",N471="s",P471="s",R471="s",T471="s",V471="s"), 0, IF(OR(D471="a",F471="a",H471="a",J471="a",L471="a",N471="a",P471="a",R471="a",T471="a",V471="a"),Z471,0))</f>
        <v>0</v>
      </c>
      <c r="Z471" s="349">
        <v>10</v>
      </c>
      <c r="AA471" s="193">
        <f>COUNTIF(D471:W471,"a")+COUNTIF(D471:W471,"s")</f>
        <v>0</v>
      </c>
      <c r="AB471" s="389"/>
      <c r="AD471" s="241"/>
      <c r="CE471" s="46"/>
      <c r="CF471" s="46"/>
      <c r="CG471" s="46"/>
      <c r="CH471" s="46"/>
      <c r="CI471" s="46"/>
      <c r="CJ471" s="46"/>
      <c r="CK471" s="46"/>
      <c r="CL471" s="46"/>
      <c r="CM471" s="46"/>
      <c r="CN471" s="46"/>
      <c r="CO471" s="46"/>
      <c r="CP471" s="46"/>
      <c r="CQ471" s="46"/>
    </row>
    <row r="472" spans="1:95" ht="48" customHeight="1" thickBot="1" x14ac:dyDescent="0.25">
      <c r="A472" s="353"/>
      <c r="B472" s="217"/>
      <c r="C472" s="840" t="s">
        <v>986</v>
      </c>
      <c r="D472" s="722"/>
      <c r="E472" s="722"/>
      <c r="F472" s="722"/>
      <c r="G472" s="722"/>
      <c r="H472" s="722"/>
      <c r="I472" s="722"/>
      <c r="J472" s="722"/>
      <c r="K472" s="722"/>
      <c r="L472" s="722"/>
      <c r="M472" s="722"/>
      <c r="N472" s="722"/>
      <c r="O472" s="722"/>
      <c r="P472" s="722"/>
      <c r="Q472" s="722"/>
      <c r="R472" s="722"/>
      <c r="S472" s="722"/>
      <c r="T472" s="722"/>
      <c r="U472" s="722"/>
      <c r="V472" s="722"/>
      <c r="W472" s="722"/>
      <c r="X472" s="722"/>
      <c r="Y472" s="722"/>
      <c r="Z472" s="723"/>
      <c r="AA472" s="193"/>
      <c r="AD472" s="241"/>
      <c r="CE472" s="46"/>
      <c r="CF472" s="46"/>
      <c r="CG472" s="46"/>
      <c r="CH472" s="46"/>
      <c r="CI472" s="46"/>
      <c r="CJ472" s="46"/>
      <c r="CK472" s="46"/>
      <c r="CL472" s="46"/>
      <c r="CM472" s="46"/>
      <c r="CN472" s="46"/>
      <c r="CO472" s="46"/>
      <c r="CP472" s="46"/>
      <c r="CQ472" s="46"/>
    </row>
    <row r="473" spans="1:95" ht="45" customHeight="1" x14ac:dyDescent="0.2">
      <c r="A473" s="353"/>
      <c r="B473" s="217" t="s">
        <v>134</v>
      </c>
      <c r="C473" s="123" t="s">
        <v>987</v>
      </c>
      <c r="D473" s="632"/>
      <c r="E473" s="633"/>
      <c r="F473" s="632"/>
      <c r="G473" s="633"/>
      <c r="H473" s="632"/>
      <c r="I473" s="633"/>
      <c r="J473" s="632"/>
      <c r="K473" s="633"/>
      <c r="L473" s="632"/>
      <c r="M473" s="633"/>
      <c r="N473" s="632"/>
      <c r="O473" s="633"/>
      <c r="P473" s="632"/>
      <c r="Q473" s="633"/>
      <c r="R473" s="632"/>
      <c r="S473" s="633"/>
      <c r="T473" s="632"/>
      <c r="U473" s="633"/>
      <c r="V473" s="632"/>
      <c r="W473" s="633"/>
      <c r="X473" s="77"/>
      <c r="Y473" s="30">
        <f>IF(OR(D473="s",F473="s",H473="s",J473="s",L473="s",N473="s",P473="s",R473="s",T473="s",V473="s"), 0, IF(OR(D473="a",F473="a",H473="a",J473="a",L473="a",N473="a",P473="a",R473="a",T473="a",V473="a"),Z473,0))</f>
        <v>0</v>
      </c>
      <c r="Z473" s="349">
        <f>IF(X473="na",0,40)</f>
        <v>40</v>
      </c>
      <c r="AA473" s="193">
        <f>IF((COUNTIF(D473:W473,"a")+COUNTIF(D473:W473,"s")+COUNTIF(X473,"na"))&gt;0,IF((COUNTIF(D474:W474,"a")+COUNTIF(D474:W474,"s")),0,COUNTIF(D473:W473,"a")+COUNTIF(D473:W473,"s")+COUNTIF(X473,"na")),COUNTIF(D473:W473,"a")+COUNTIF(D473:W473,"s"))</f>
        <v>0</v>
      </c>
      <c r="AB473" s="194"/>
      <c r="AD473" s="241"/>
      <c r="CE473" s="46"/>
      <c r="CF473" s="46"/>
      <c r="CG473" s="46"/>
      <c r="CH473" s="46"/>
      <c r="CI473" s="46"/>
      <c r="CJ473" s="46"/>
      <c r="CK473" s="46"/>
      <c r="CL473" s="46"/>
      <c r="CM473" s="46"/>
      <c r="CN473" s="46"/>
      <c r="CO473" s="46"/>
      <c r="CP473" s="46"/>
      <c r="CQ473" s="46"/>
    </row>
    <row r="474" spans="1:95" ht="67.7" customHeight="1" x14ac:dyDescent="0.2">
      <c r="A474" s="353"/>
      <c r="B474" s="218" t="s">
        <v>100</v>
      </c>
      <c r="C474" s="179" t="s">
        <v>988</v>
      </c>
      <c r="D474" s="605"/>
      <c r="E474" s="606"/>
      <c r="F474" s="605"/>
      <c r="G474" s="606"/>
      <c r="H474" s="605"/>
      <c r="I474" s="606"/>
      <c r="J474" s="605"/>
      <c r="K474" s="606"/>
      <c r="L474" s="605"/>
      <c r="M474" s="606"/>
      <c r="N474" s="605"/>
      <c r="O474" s="606"/>
      <c r="P474" s="605"/>
      <c r="Q474" s="606"/>
      <c r="R474" s="605"/>
      <c r="S474" s="606"/>
      <c r="T474" s="605"/>
      <c r="U474" s="606"/>
      <c r="V474" s="605"/>
      <c r="W474" s="606"/>
      <c r="X474" s="416"/>
      <c r="Y474" s="75">
        <f>IF(OR(D474="s",F474="s",H474="s",J474="s",L474="s",N474="s",P474="s",R474="s",T474="s",V474="s"), 0, IF(OR(D474="a",F474="a",H474="a",J474="a",L474="a",N474="a",P474="a",R474="a",T474="a",V474="a"),Z474,0))</f>
        <v>0</v>
      </c>
      <c r="Z474" s="349">
        <f>IF(X473="na",0,20)</f>
        <v>20</v>
      </c>
      <c r="AA474" s="193">
        <f>IF((COUNTIF(D474:W474,"a")+COUNTIF(D474:W474,"s"))&gt;0,IF((COUNTIF(D473:W473,"a")+COUNTIF(D473:W473,"s")+COUNTIF(X473,"na")),0,COUNTIF(D474:W474,"a")+COUNTIF(D474:W474,"s")),COUNTIF(D474:W474,"a")+COUNTIF(D474:W474,"s"))</f>
        <v>0</v>
      </c>
      <c r="AB474" s="194"/>
      <c r="AD474" s="241"/>
      <c r="CE474" s="46"/>
      <c r="CF474" s="46"/>
      <c r="CG474" s="46"/>
      <c r="CH474" s="46"/>
      <c r="CI474" s="46"/>
      <c r="CJ474" s="46"/>
      <c r="CK474" s="46"/>
      <c r="CL474" s="46"/>
      <c r="CM474" s="46"/>
      <c r="CN474" s="46"/>
      <c r="CO474" s="46"/>
      <c r="CP474" s="46"/>
      <c r="CQ474" s="46"/>
    </row>
    <row r="475" spans="1:95" ht="67.7" customHeight="1" thickBot="1" x14ac:dyDescent="0.25">
      <c r="A475" s="353"/>
      <c r="B475" s="217" t="s">
        <v>1160</v>
      </c>
      <c r="C475" s="123" t="s">
        <v>1161</v>
      </c>
      <c r="D475" s="624"/>
      <c r="E475" s="625"/>
      <c r="F475" s="624"/>
      <c r="G475" s="625"/>
      <c r="H475" s="624"/>
      <c r="I475" s="625"/>
      <c r="J475" s="624"/>
      <c r="K475" s="625"/>
      <c r="L475" s="624"/>
      <c r="M475" s="625"/>
      <c r="N475" s="624"/>
      <c r="O475" s="625"/>
      <c r="P475" s="624"/>
      <c r="Q475" s="625"/>
      <c r="R475" s="624"/>
      <c r="S475" s="625"/>
      <c r="T475" s="624"/>
      <c r="U475" s="625"/>
      <c r="V475" s="624"/>
      <c r="W475" s="625"/>
      <c r="X475" s="416"/>
      <c r="Y475" s="92">
        <f>IF(OR(D475="s",F475="s",H475="s",J475="s",L475="s",N475="s",P475="s",R475="s",T475="s",V475="s"), 0, IF(OR(D475="a",F475="a",H475="a",J475="a",L475="a",N475="a",P475="a",R475="a",T475="a",V475="a"),Z475,0))</f>
        <v>0</v>
      </c>
      <c r="Z475" s="349">
        <v>20</v>
      </c>
      <c r="AA475" s="193">
        <f>COUNTIF(D475:W475,"a")+COUNTIF(D475:W475,"s")</f>
        <v>0</v>
      </c>
      <c r="AB475" s="389"/>
      <c r="AD475" s="241"/>
      <c r="CE475" s="46"/>
      <c r="CF475" s="46"/>
      <c r="CG475" s="46"/>
      <c r="CH475" s="46"/>
      <c r="CI475" s="46"/>
      <c r="CJ475" s="46"/>
      <c r="CK475" s="46"/>
      <c r="CL475" s="46"/>
      <c r="CM475" s="46"/>
      <c r="CN475" s="46"/>
      <c r="CO475" s="46"/>
      <c r="CP475" s="46"/>
      <c r="CQ475" s="46"/>
    </row>
    <row r="476" spans="1:95" ht="21" customHeight="1" thickTop="1" thickBot="1" x14ac:dyDescent="0.25">
      <c r="A476" s="353"/>
      <c r="B476" s="42"/>
      <c r="C476" s="126"/>
      <c r="D476" s="629" t="s">
        <v>285</v>
      </c>
      <c r="E476" s="798"/>
      <c r="F476" s="798"/>
      <c r="G476" s="798"/>
      <c r="H476" s="798"/>
      <c r="I476" s="798"/>
      <c r="J476" s="798"/>
      <c r="K476" s="798"/>
      <c r="L476" s="798"/>
      <c r="M476" s="798"/>
      <c r="N476" s="798"/>
      <c r="O476" s="798"/>
      <c r="P476" s="798"/>
      <c r="Q476" s="798"/>
      <c r="R476" s="798"/>
      <c r="S476" s="798"/>
      <c r="T476" s="798"/>
      <c r="U476" s="798"/>
      <c r="V476" s="798"/>
      <c r="W476" s="798"/>
      <c r="X476" s="799"/>
      <c r="Y476" s="82">
        <f>SUM(Y469:Y475)</f>
        <v>0</v>
      </c>
      <c r="Z476" s="350">
        <f>SUM(Z469:Z473,Z475)</f>
        <v>120</v>
      </c>
      <c r="AA476" s="193"/>
      <c r="AD476" s="241"/>
      <c r="CE476" s="46"/>
      <c r="CF476" s="46"/>
      <c r="CG476" s="46"/>
      <c r="CH476" s="46"/>
      <c r="CI476" s="46"/>
      <c r="CJ476" s="46"/>
      <c r="CK476" s="46"/>
      <c r="CL476" s="46"/>
      <c r="CM476" s="46"/>
      <c r="CN476" s="46"/>
      <c r="CO476" s="46"/>
      <c r="CP476" s="46"/>
      <c r="CQ476" s="46"/>
    </row>
    <row r="477" spans="1:95" ht="21" customHeight="1" thickBot="1" x14ac:dyDescent="0.25">
      <c r="A477" s="339"/>
      <c r="B477" s="303"/>
      <c r="C477" s="304"/>
      <c r="D477" s="619"/>
      <c r="E477" s="620"/>
      <c r="F477" s="836">
        <v>40</v>
      </c>
      <c r="G477" s="627"/>
      <c r="H477" s="627"/>
      <c r="I477" s="627"/>
      <c r="J477" s="627"/>
      <c r="K477" s="627"/>
      <c r="L477" s="627"/>
      <c r="M477" s="627"/>
      <c r="N477" s="627"/>
      <c r="O477" s="627"/>
      <c r="P477" s="627"/>
      <c r="Q477" s="627"/>
      <c r="R477" s="627"/>
      <c r="S477" s="627"/>
      <c r="T477" s="627"/>
      <c r="U477" s="627"/>
      <c r="V477" s="627"/>
      <c r="W477" s="627"/>
      <c r="X477" s="627"/>
      <c r="Y477" s="627"/>
      <c r="Z477" s="628"/>
      <c r="AA477" s="193"/>
      <c r="AD477" s="241"/>
      <c r="CE477" s="46"/>
      <c r="CF477" s="46"/>
      <c r="CG477" s="46"/>
      <c r="CH477" s="46"/>
      <c r="CI477" s="46"/>
      <c r="CJ477" s="46"/>
      <c r="CK477" s="46"/>
      <c r="CL477" s="46"/>
      <c r="CM477" s="46"/>
      <c r="CN477" s="46"/>
      <c r="CO477" s="46"/>
      <c r="CP477" s="46"/>
      <c r="CQ477" s="46"/>
    </row>
    <row r="478" spans="1:95" ht="30" customHeight="1" thickBot="1" x14ac:dyDescent="0.25">
      <c r="A478" s="333"/>
      <c r="B478" s="215">
        <v>5910</v>
      </c>
      <c r="C478" s="181" t="s">
        <v>435</v>
      </c>
      <c r="D478" s="423" t="s">
        <v>284</v>
      </c>
      <c r="E478" s="182"/>
      <c r="F478" s="423" t="s">
        <v>284</v>
      </c>
      <c r="G478" s="183"/>
      <c r="H478" s="423" t="s">
        <v>284</v>
      </c>
      <c r="I478" s="182"/>
      <c r="J478" s="176"/>
      <c r="K478" s="183"/>
      <c r="L478" s="184"/>
      <c r="M478" s="182"/>
      <c r="N478" s="185"/>
      <c r="O478" s="182"/>
      <c r="P478" s="184"/>
      <c r="Q478" s="182"/>
      <c r="R478" s="184"/>
      <c r="S478" s="182"/>
      <c r="T478" s="184"/>
      <c r="U478" s="186"/>
      <c r="V478" s="423"/>
      <c r="W478" s="182"/>
      <c r="X478" s="169"/>
      <c r="Y478" s="169"/>
      <c r="Z478" s="346"/>
      <c r="AA478" s="193"/>
      <c r="AD478" s="241"/>
      <c r="CE478" s="46"/>
      <c r="CF478" s="46"/>
      <c r="CG478" s="46"/>
      <c r="CH478" s="46"/>
      <c r="CI478" s="46"/>
      <c r="CJ478" s="46"/>
      <c r="CK478" s="46"/>
      <c r="CL478" s="46"/>
      <c r="CM478" s="46"/>
      <c r="CN478" s="46"/>
      <c r="CO478" s="46"/>
      <c r="CP478" s="46"/>
      <c r="CQ478" s="46"/>
    </row>
    <row r="479" spans="1:95" ht="30" customHeight="1" thickBot="1" x14ac:dyDescent="0.25">
      <c r="A479" s="353"/>
      <c r="B479" s="219"/>
      <c r="C479" s="154" t="s">
        <v>436</v>
      </c>
      <c r="D479" s="826"/>
      <c r="E479" s="722"/>
      <c r="F479" s="722"/>
      <c r="G479" s="722"/>
      <c r="H479" s="722"/>
      <c r="I479" s="722"/>
      <c r="J479" s="722"/>
      <c r="K479" s="722"/>
      <c r="L479" s="722"/>
      <c r="M479" s="722"/>
      <c r="N479" s="722"/>
      <c r="O479" s="722"/>
      <c r="P479" s="722"/>
      <c r="Q479" s="722"/>
      <c r="R479" s="722"/>
      <c r="S479" s="722"/>
      <c r="T479" s="722"/>
      <c r="U479" s="722"/>
      <c r="V479" s="722"/>
      <c r="W479" s="722"/>
      <c r="X479" s="722"/>
      <c r="Y479" s="722"/>
      <c r="Z479" s="723"/>
      <c r="AA479" s="193"/>
      <c r="AD479" s="241"/>
      <c r="CE479" s="46"/>
      <c r="CF479" s="46"/>
      <c r="CG479" s="46"/>
      <c r="CH479" s="46"/>
      <c r="CI479" s="46"/>
      <c r="CJ479" s="46"/>
      <c r="CK479" s="46"/>
      <c r="CL479" s="46"/>
      <c r="CM479" s="46"/>
      <c r="CN479" s="46"/>
      <c r="CO479" s="46"/>
      <c r="CP479" s="46"/>
      <c r="CQ479" s="46"/>
    </row>
    <row r="480" spans="1:95" ht="88.5" customHeight="1" x14ac:dyDescent="0.2">
      <c r="A480" s="353"/>
      <c r="B480" s="207" t="s">
        <v>989</v>
      </c>
      <c r="C480" s="116" t="s">
        <v>990</v>
      </c>
      <c r="D480" s="632"/>
      <c r="E480" s="633"/>
      <c r="F480" s="632"/>
      <c r="G480" s="633"/>
      <c r="H480" s="632"/>
      <c r="I480" s="633"/>
      <c r="J480" s="632"/>
      <c r="K480" s="633"/>
      <c r="L480" s="632"/>
      <c r="M480" s="633"/>
      <c r="N480" s="632"/>
      <c r="O480" s="633"/>
      <c r="P480" s="632"/>
      <c r="Q480" s="633"/>
      <c r="R480" s="632"/>
      <c r="S480" s="633"/>
      <c r="T480" s="632"/>
      <c r="U480" s="633"/>
      <c r="V480" s="632"/>
      <c r="W480" s="633"/>
      <c r="X480" s="77"/>
      <c r="Y480" s="92">
        <f t="shared" ref="Y480:Y484" si="60">IF(OR(D480="s",F480="s",H480="s",J480="s",L480="s",N480="s",P480="s",R480="s",T480="s",V480="s"), 0, IF(OR(D480="a",F480="a",H480="a",J480="a",L480="a",N480="a",P480="a",R480="a",T480="a",V480="a"),Z480,0))</f>
        <v>0</v>
      </c>
      <c r="Z480" s="352">
        <f>IF(X480="na",0,20)</f>
        <v>20</v>
      </c>
      <c r="AA480" s="193">
        <f t="shared" ref="AA480:AA486" si="61">COUNTIF(D480:W480,"a")+COUNTIF(D480:W480,"s")+COUNTIF(X480,"NA")</f>
        <v>0</v>
      </c>
      <c r="AB480" s="194"/>
      <c r="AD480" s="241"/>
      <c r="CE480" s="46"/>
      <c r="CF480" s="46"/>
      <c r="CG480" s="46"/>
      <c r="CH480" s="46"/>
      <c r="CI480" s="46"/>
      <c r="CJ480" s="46"/>
      <c r="CK480" s="46"/>
      <c r="CL480" s="46"/>
      <c r="CM480" s="46"/>
      <c r="CN480" s="46"/>
      <c r="CO480" s="46"/>
      <c r="CP480" s="46"/>
      <c r="CQ480" s="46"/>
    </row>
    <row r="481" spans="1:95" ht="45" customHeight="1" x14ac:dyDescent="0.2">
      <c r="A481" s="353"/>
      <c r="B481" s="217" t="s">
        <v>409</v>
      </c>
      <c r="C481" s="123" t="s">
        <v>991</v>
      </c>
      <c r="D481" s="605"/>
      <c r="E481" s="606"/>
      <c r="F481" s="605"/>
      <c r="G481" s="606"/>
      <c r="H481" s="605"/>
      <c r="I481" s="606"/>
      <c r="J481" s="605"/>
      <c r="K481" s="606"/>
      <c r="L481" s="605"/>
      <c r="M481" s="606"/>
      <c r="N481" s="605"/>
      <c r="O481" s="606"/>
      <c r="P481" s="605"/>
      <c r="Q481" s="606"/>
      <c r="R481" s="605"/>
      <c r="S481" s="606"/>
      <c r="T481" s="605"/>
      <c r="U481" s="606"/>
      <c r="V481" s="605"/>
      <c r="W481" s="606"/>
      <c r="X481" s="78" t="str">
        <f>IF(X480="na","na","")</f>
        <v/>
      </c>
      <c r="Y481" s="92">
        <f t="shared" si="60"/>
        <v>0</v>
      </c>
      <c r="Z481" s="349">
        <f>IF(X481="na",0,10)</f>
        <v>10</v>
      </c>
      <c r="AA481" s="193">
        <f t="shared" si="61"/>
        <v>0</v>
      </c>
      <c r="AB481" s="194"/>
      <c r="AD481" s="241"/>
      <c r="CE481" s="46"/>
      <c r="CF481" s="46"/>
      <c r="CG481" s="46"/>
      <c r="CH481" s="46"/>
      <c r="CI481" s="46"/>
      <c r="CJ481" s="46"/>
      <c r="CK481" s="46"/>
      <c r="CL481" s="46"/>
      <c r="CM481" s="46"/>
      <c r="CN481" s="46"/>
      <c r="CO481" s="46"/>
      <c r="CP481" s="46"/>
      <c r="CQ481" s="46"/>
    </row>
    <row r="482" spans="1:95" ht="88.5" customHeight="1" x14ac:dyDescent="0.2">
      <c r="A482" s="353"/>
      <c r="B482" s="217" t="s">
        <v>410</v>
      </c>
      <c r="C482" s="119" t="s">
        <v>38</v>
      </c>
      <c r="D482" s="605"/>
      <c r="E482" s="606"/>
      <c r="F482" s="605"/>
      <c r="G482" s="606"/>
      <c r="H482" s="605"/>
      <c r="I482" s="606"/>
      <c r="J482" s="605"/>
      <c r="K482" s="606"/>
      <c r="L482" s="605"/>
      <c r="M482" s="606"/>
      <c r="N482" s="605"/>
      <c r="O482" s="606"/>
      <c r="P482" s="605"/>
      <c r="Q482" s="606"/>
      <c r="R482" s="605"/>
      <c r="S482" s="606"/>
      <c r="T482" s="605"/>
      <c r="U482" s="606"/>
      <c r="V482" s="605"/>
      <c r="W482" s="606"/>
      <c r="X482" s="78" t="str">
        <f>IF(X480="na","na","")</f>
        <v/>
      </c>
      <c r="Y482" s="92">
        <f>IF(OR(D482="s",F482="s",H482="s",J482="s",L482="s",N482="s",P482="s",R482="s",T482="s",V482="s"), 0, IF(OR(D482="a",F482="a",H482="a",J482="a",L482="a",N482="a",P482="a",R482="a",T482="a",V482="a"),Z482,0))</f>
        <v>0</v>
      </c>
      <c r="Z482" s="349">
        <f>IF(X482="na", 0,20)</f>
        <v>20</v>
      </c>
      <c r="AA482" s="193">
        <f t="shared" si="61"/>
        <v>0</v>
      </c>
      <c r="AB482" s="194"/>
      <c r="AD482" s="241"/>
      <c r="CE482" s="46"/>
      <c r="CF482" s="46"/>
      <c r="CG482" s="46"/>
      <c r="CH482" s="46"/>
      <c r="CI482" s="46"/>
      <c r="CJ482" s="46"/>
      <c r="CK482" s="46"/>
      <c r="CL482" s="46"/>
      <c r="CM482" s="46"/>
      <c r="CN482" s="46"/>
      <c r="CO482" s="46"/>
      <c r="CP482" s="46"/>
      <c r="CQ482" s="46"/>
    </row>
    <row r="483" spans="1:95" ht="67.7" customHeight="1" x14ac:dyDescent="0.2">
      <c r="A483" s="362"/>
      <c r="B483" s="207" t="s">
        <v>411</v>
      </c>
      <c r="C483" s="155" t="s">
        <v>177</v>
      </c>
      <c r="D483" s="605"/>
      <c r="E483" s="606"/>
      <c r="F483" s="605"/>
      <c r="G483" s="606"/>
      <c r="H483" s="605"/>
      <c r="I483" s="606"/>
      <c r="J483" s="605"/>
      <c r="K483" s="606"/>
      <c r="L483" s="605"/>
      <c r="M483" s="606"/>
      <c r="N483" s="605"/>
      <c r="O483" s="606"/>
      <c r="P483" s="605"/>
      <c r="Q483" s="606"/>
      <c r="R483" s="605"/>
      <c r="S483" s="606"/>
      <c r="T483" s="605"/>
      <c r="U483" s="606"/>
      <c r="V483" s="605"/>
      <c r="W483" s="606"/>
      <c r="X483" s="78" t="str">
        <f>IF(X480="na","na","")</f>
        <v/>
      </c>
      <c r="Y483" s="92">
        <f t="shared" si="60"/>
        <v>0</v>
      </c>
      <c r="Z483" s="349">
        <f>IF(X483="na",0,20)</f>
        <v>20</v>
      </c>
      <c r="AA483" s="193">
        <f t="shared" si="61"/>
        <v>0</v>
      </c>
      <c r="AB483" s="194"/>
      <c r="AD483" s="241" t="s">
        <v>282</v>
      </c>
      <c r="CE483" s="46"/>
      <c r="CF483" s="46"/>
      <c r="CG483" s="46"/>
      <c r="CH483" s="46"/>
      <c r="CI483" s="46"/>
      <c r="CJ483" s="46"/>
      <c r="CK483" s="46"/>
      <c r="CL483" s="46"/>
      <c r="CM483" s="46"/>
      <c r="CN483" s="46"/>
      <c r="CO483" s="46"/>
      <c r="CP483" s="46"/>
      <c r="CQ483" s="46"/>
    </row>
    <row r="484" spans="1:95" ht="67.7" customHeight="1" x14ac:dyDescent="0.2">
      <c r="A484" s="353"/>
      <c r="B484" s="217" t="s">
        <v>135</v>
      </c>
      <c r="C484" s="155" t="s">
        <v>178</v>
      </c>
      <c r="D484" s="605"/>
      <c r="E484" s="606"/>
      <c r="F484" s="605"/>
      <c r="G484" s="606"/>
      <c r="H484" s="605"/>
      <c r="I484" s="606"/>
      <c r="J484" s="605"/>
      <c r="K484" s="606"/>
      <c r="L484" s="605"/>
      <c r="M484" s="606"/>
      <c r="N484" s="605"/>
      <c r="O484" s="606"/>
      <c r="P484" s="605"/>
      <c r="Q484" s="606"/>
      <c r="R484" s="605"/>
      <c r="S484" s="606"/>
      <c r="T484" s="605"/>
      <c r="U484" s="606"/>
      <c r="V484" s="605"/>
      <c r="W484" s="606"/>
      <c r="X484" s="78" t="str">
        <f>IF(X480="na","na","")</f>
        <v/>
      </c>
      <c r="Y484" s="92">
        <f t="shared" si="60"/>
        <v>0</v>
      </c>
      <c r="Z484" s="349">
        <f>IF(X484="na",0,20)</f>
        <v>20</v>
      </c>
      <c r="AA484" s="193">
        <f t="shared" si="61"/>
        <v>0</v>
      </c>
      <c r="AB484" s="194"/>
      <c r="AD484" s="241" t="s">
        <v>282</v>
      </c>
      <c r="CE484" s="46"/>
      <c r="CF484" s="46"/>
      <c r="CG484" s="46"/>
      <c r="CH484" s="46"/>
      <c r="CI484" s="46"/>
      <c r="CJ484" s="46"/>
      <c r="CK484" s="46"/>
      <c r="CL484" s="46"/>
      <c r="CM484" s="46"/>
      <c r="CN484" s="46"/>
      <c r="CO484" s="46"/>
      <c r="CP484" s="46"/>
      <c r="CQ484" s="46"/>
    </row>
    <row r="485" spans="1:95" ht="67.7" customHeight="1" x14ac:dyDescent="0.2">
      <c r="A485" s="362"/>
      <c r="B485" s="217" t="s">
        <v>412</v>
      </c>
      <c r="C485" s="155" t="s">
        <v>152</v>
      </c>
      <c r="D485" s="605"/>
      <c r="E485" s="606"/>
      <c r="F485" s="605"/>
      <c r="G485" s="606"/>
      <c r="H485" s="605"/>
      <c r="I485" s="606"/>
      <c r="J485" s="605"/>
      <c r="K485" s="606"/>
      <c r="L485" s="605"/>
      <c r="M485" s="606"/>
      <c r="N485" s="605"/>
      <c r="O485" s="606"/>
      <c r="P485" s="605"/>
      <c r="Q485" s="606"/>
      <c r="R485" s="605"/>
      <c r="S485" s="606"/>
      <c r="T485" s="605"/>
      <c r="U485" s="606"/>
      <c r="V485" s="605"/>
      <c r="W485" s="606"/>
      <c r="X485" s="78" t="str">
        <f>IF(X480="na","na","")</f>
        <v/>
      </c>
      <c r="Y485" s="92">
        <f>IF(OR(D485="s",F485="s",H485="s",J485="s",L485="s",N485="s",P485="s",R485="s",T485="s",V485="s"), 0, IF(OR(D485="a",F485="a",H485="a",J485="a",L485="a",N485="a",P485="a",R485="a",T485="a",V485="a"),Z485,0))</f>
        <v>0</v>
      </c>
      <c r="Z485" s="349">
        <f>IF(X485="na",0,20)</f>
        <v>20</v>
      </c>
      <c r="AA485" s="193">
        <f t="shared" si="61"/>
        <v>0</v>
      </c>
      <c r="AB485" s="194"/>
      <c r="AD485" s="241" t="s">
        <v>282</v>
      </c>
      <c r="CE485" s="46"/>
      <c r="CF485" s="46"/>
      <c r="CG485" s="46"/>
      <c r="CH485" s="46"/>
      <c r="CI485" s="46"/>
      <c r="CJ485" s="46"/>
      <c r="CK485" s="46"/>
      <c r="CL485" s="46"/>
      <c r="CM485" s="46"/>
      <c r="CN485" s="46"/>
      <c r="CO485" s="46"/>
      <c r="CP485" s="46"/>
      <c r="CQ485" s="46"/>
    </row>
    <row r="486" spans="1:95" ht="67.7" customHeight="1" thickBot="1" x14ac:dyDescent="0.25">
      <c r="A486" s="353"/>
      <c r="B486" s="217" t="s">
        <v>992</v>
      </c>
      <c r="C486" s="119" t="s">
        <v>993</v>
      </c>
      <c r="D486" s="607"/>
      <c r="E486" s="608"/>
      <c r="F486" s="607"/>
      <c r="G486" s="608"/>
      <c r="H486" s="607"/>
      <c r="I486" s="608"/>
      <c r="J486" s="607"/>
      <c r="K486" s="608"/>
      <c r="L486" s="607"/>
      <c r="M486" s="608"/>
      <c r="N486" s="607"/>
      <c r="O486" s="608"/>
      <c r="P486" s="607"/>
      <c r="Q486" s="608"/>
      <c r="R486" s="607"/>
      <c r="S486" s="608"/>
      <c r="T486" s="607"/>
      <c r="U486" s="608"/>
      <c r="V486" s="607"/>
      <c r="W486" s="608"/>
      <c r="X486" s="78" t="str">
        <f>IF(X480="na","na","")</f>
        <v/>
      </c>
      <c r="Y486" s="92">
        <f>IF(OR(D486="s",F486="s",H486="s",J486="s",L486="s",N486="s",P486="s",R486="s",T486="s",V486="s"), 0, IF(OR(D486="a",F486="a",H486="a",J486="a",L486="a",N486="a",P486="a",R486="a",T486="a",V486="a"),Z486,0))</f>
        <v>0</v>
      </c>
      <c r="Z486" s="349">
        <f>IF(X486="na", 0,10)</f>
        <v>10</v>
      </c>
      <c r="AA486" s="193">
        <f t="shared" si="61"/>
        <v>0</v>
      </c>
      <c r="AB486" s="389"/>
      <c r="AD486" s="241"/>
      <c r="CE486" s="46"/>
      <c r="CF486" s="46"/>
      <c r="CG486" s="46"/>
      <c r="CH486" s="46"/>
      <c r="CI486" s="46"/>
      <c r="CJ486" s="46"/>
      <c r="CK486" s="46"/>
      <c r="CL486" s="46"/>
      <c r="CM486" s="46"/>
      <c r="CN486" s="46"/>
      <c r="CO486" s="46"/>
      <c r="CP486" s="46"/>
      <c r="CQ486" s="46"/>
    </row>
    <row r="487" spans="1:95" ht="30" customHeight="1" thickBot="1" x14ac:dyDescent="0.25">
      <c r="A487" s="353"/>
      <c r="B487" s="219"/>
      <c r="C487" s="154" t="s">
        <v>994</v>
      </c>
      <c r="D487" s="826"/>
      <c r="E487" s="722"/>
      <c r="F487" s="722"/>
      <c r="G487" s="722"/>
      <c r="H487" s="722"/>
      <c r="I487" s="722"/>
      <c r="J487" s="722"/>
      <c r="K487" s="722"/>
      <c r="L487" s="722"/>
      <c r="M487" s="722"/>
      <c r="N487" s="722"/>
      <c r="O487" s="722"/>
      <c r="P487" s="722"/>
      <c r="Q487" s="722"/>
      <c r="R487" s="722"/>
      <c r="S487" s="722"/>
      <c r="T487" s="722"/>
      <c r="U487" s="722"/>
      <c r="V487" s="722"/>
      <c r="W487" s="722"/>
      <c r="X487" s="722"/>
      <c r="Y487" s="722"/>
      <c r="Z487" s="723"/>
      <c r="AA487" s="193"/>
      <c r="AD487" s="241"/>
      <c r="CE487" s="46"/>
      <c r="CF487" s="46"/>
      <c r="CG487" s="46"/>
      <c r="CH487" s="46"/>
      <c r="CI487" s="46"/>
      <c r="CJ487" s="46"/>
      <c r="CK487" s="46"/>
      <c r="CL487" s="46"/>
      <c r="CM487" s="46"/>
      <c r="CN487" s="46"/>
      <c r="CO487" s="46"/>
      <c r="CP487" s="46"/>
      <c r="CQ487" s="46"/>
    </row>
    <row r="488" spans="1:95" ht="67.7" customHeight="1" x14ac:dyDescent="0.2">
      <c r="A488" s="362"/>
      <c r="B488" s="207" t="s">
        <v>995</v>
      </c>
      <c r="C488" s="155" t="s">
        <v>996</v>
      </c>
      <c r="D488" s="605"/>
      <c r="E488" s="606"/>
      <c r="F488" s="605"/>
      <c r="G488" s="606"/>
      <c r="H488" s="605"/>
      <c r="I488" s="606"/>
      <c r="J488" s="605"/>
      <c r="K488" s="606"/>
      <c r="L488" s="605"/>
      <c r="M488" s="606"/>
      <c r="N488" s="605"/>
      <c r="O488" s="606"/>
      <c r="P488" s="605"/>
      <c r="Q488" s="606"/>
      <c r="R488" s="605"/>
      <c r="S488" s="606"/>
      <c r="T488" s="605"/>
      <c r="U488" s="606"/>
      <c r="V488" s="605"/>
      <c r="W488" s="606"/>
      <c r="X488" s="78" t="str">
        <f>IF(X480="na","na","")</f>
        <v/>
      </c>
      <c r="Y488" s="92">
        <f t="shared" ref="Y488:Y489" si="62">IF(OR(D488="s",F488="s",H488="s",J488="s",L488="s",N488="s",P488="s",R488="s",T488="s",V488="s"), 0, IF(OR(D488="a",F488="a",H488="a",J488="a",L488="a",N488="a",P488="a",R488="a",T488="a",V488="a"),Z488,0))</f>
        <v>0</v>
      </c>
      <c r="Z488" s="349">
        <f>IF(X488="na",0,20)</f>
        <v>20</v>
      </c>
      <c r="AA488" s="193">
        <f>IF(OR(COUNTIF(D489:W490,"a")+COUNTIF(D489:W490,"s")+COUNTIF(X489:X490,"na")&gt;0),0,(COUNTIF(D488:W488,"a")+COUNTIF(D488:W488,"s")+COUNTIF(X488,"na")))</f>
        <v>0</v>
      </c>
      <c r="AB488" s="389"/>
      <c r="AD488" s="241"/>
      <c r="CE488" s="46"/>
      <c r="CF488" s="46"/>
      <c r="CG488" s="46"/>
      <c r="CH488" s="46"/>
      <c r="CI488" s="46"/>
      <c r="CJ488" s="46"/>
      <c r="CK488" s="46"/>
      <c r="CL488" s="46"/>
      <c r="CM488" s="46"/>
      <c r="CN488" s="46"/>
      <c r="CO488" s="46"/>
      <c r="CP488" s="46"/>
      <c r="CQ488" s="46"/>
    </row>
    <row r="489" spans="1:95" ht="88.5" customHeight="1" x14ac:dyDescent="0.2">
      <c r="A489" s="353"/>
      <c r="B489" s="429" t="s">
        <v>997</v>
      </c>
      <c r="C489" s="430" t="s">
        <v>998</v>
      </c>
      <c r="D489" s="605"/>
      <c r="E489" s="606"/>
      <c r="F489" s="605"/>
      <c r="G489" s="606"/>
      <c r="H489" s="605"/>
      <c r="I489" s="606"/>
      <c r="J489" s="605"/>
      <c r="K489" s="606"/>
      <c r="L489" s="605"/>
      <c r="M489" s="606"/>
      <c r="N489" s="605"/>
      <c r="O489" s="606"/>
      <c r="P489" s="605"/>
      <c r="Q489" s="606"/>
      <c r="R489" s="605"/>
      <c r="S489" s="606"/>
      <c r="T489" s="605"/>
      <c r="U489" s="606"/>
      <c r="V489" s="605"/>
      <c r="W489" s="606"/>
      <c r="X489" s="416"/>
      <c r="Y489" s="521">
        <f t="shared" si="62"/>
        <v>0</v>
      </c>
      <c r="Z489" s="349">
        <f>IF(X480="na",0,10)</f>
        <v>10</v>
      </c>
      <c r="AA489" s="193">
        <f>IF(OR(COUNTIF(D488:W488,"a")+COUNTIF(D488:W488,"s")+COUNTIF(X488:X488,"na")+COUNTIF(D490:W490,"a")+COUNTIF(D490:W490,"s")+COUNTIF(X490:X490,"na")&gt;0),0,(COUNTIF(D489:W489,"a")+COUNTIF(D489:W489,"s")+COUNTIF(X489,"na")))</f>
        <v>0</v>
      </c>
      <c r="AB489" s="389"/>
      <c r="AD489" s="241"/>
      <c r="CE489" s="46"/>
      <c r="CF489" s="46"/>
      <c r="CG489" s="46"/>
      <c r="CH489" s="46"/>
      <c r="CI489" s="46"/>
      <c r="CJ489" s="46"/>
      <c r="CK489" s="46"/>
      <c r="CL489" s="46"/>
      <c r="CM489" s="46"/>
      <c r="CN489" s="46"/>
      <c r="CO489" s="46"/>
      <c r="CP489" s="46"/>
      <c r="CQ489" s="46"/>
    </row>
    <row r="490" spans="1:95" ht="67.7" customHeight="1" thickBot="1" x14ac:dyDescent="0.25">
      <c r="A490" s="362"/>
      <c r="B490" s="429" t="s">
        <v>999</v>
      </c>
      <c r="C490" s="430" t="s">
        <v>1000</v>
      </c>
      <c r="D490" s="624"/>
      <c r="E490" s="625"/>
      <c r="F490" s="624"/>
      <c r="G490" s="625"/>
      <c r="H490" s="624"/>
      <c r="I490" s="625"/>
      <c r="J490" s="624"/>
      <c r="K490" s="625"/>
      <c r="L490" s="624"/>
      <c r="M490" s="625"/>
      <c r="N490" s="624"/>
      <c r="O490" s="625"/>
      <c r="P490" s="624"/>
      <c r="Q490" s="625"/>
      <c r="R490" s="624"/>
      <c r="S490" s="625"/>
      <c r="T490" s="624"/>
      <c r="U490" s="625"/>
      <c r="V490" s="624"/>
      <c r="W490" s="625"/>
      <c r="X490" s="416"/>
      <c r="Y490" s="521">
        <f>IF(OR(D490="s",F490="s",H490="s",J490="s",L490="s",N490="s",P490="s",R490="s",T490="s",V490="s"), 0, IF(OR(D490="a",F490="a",H490="a",J490="a",L490="a",N490="a",P490="a",R490="a",T490="a",V490="a"),Z490,0))</f>
        <v>0</v>
      </c>
      <c r="Z490" s="349">
        <f>IF(X480="na",0,5)</f>
        <v>5</v>
      </c>
      <c r="AA490" s="193">
        <f>IF(OR(COUNTIF(D488:W489,"a")+COUNTIF(D488:W489,"s")+COUNTIF(X488:X489,"na")&gt;0),0,(COUNTIF(D490:W490,"a")+COUNTIF(D490:W490,"s")+COUNTIF(X490,"na")))</f>
        <v>0</v>
      </c>
      <c r="AB490" s="389"/>
      <c r="AD490" s="241"/>
      <c r="CE490" s="46"/>
      <c r="CF490" s="46"/>
      <c r="CG490" s="46"/>
      <c r="CH490" s="46"/>
      <c r="CI490" s="46"/>
      <c r="CJ490" s="46"/>
      <c r="CK490" s="46"/>
      <c r="CL490" s="46"/>
      <c r="CM490" s="46"/>
      <c r="CN490" s="46"/>
      <c r="CO490" s="46"/>
      <c r="CP490" s="46"/>
      <c r="CQ490" s="46"/>
    </row>
    <row r="491" spans="1:95" ht="21" customHeight="1" thickTop="1" thickBot="1" x14ac:dyDescent="0.25">
      <c r="A491" s="353"/>
      <c r="B491" s="42"/>
      <c r="C491" s="126"/>
      <c r="D491" s="629" t="s">
        <v>285</v>
      </c>
      <c r="E491" s="798"/>
      <c r="F491" s="798"/>
      <c r="G491" s="798"/>
      <c r="H491" s="798"/>
      <c r="I491" s="798"/>
      <c r="J491" s="798"/>
      <c r="K491" s="798"/>
      <c r="L491" s="798"/>
      <c r="M491" s="798"/>
      <c r="N491" s="798"/>
      <c r="O491" s="798"/>
      <c r="P491" s="798"/>
      <c r="Q491" s="798"/>
      <c r="R491" s="798"/>
      <c r="S491" s="798"/>
      <c r="T491" s="798"/>
      <c r="U491" s="798"/>
      <c r="V491" s="798"/>
      <c r="W491" s="798"/>
      <c r="X491" s="799"/>
      <c r="Y491" s="283">
        <f>SUM(Y480:Y490)</f>
        <v>0</v>
      </c>
      <c r="Z491" s="350">
        <f>SUM(Z480:Z488)</f>
        <v>140</v>
      </c>
      <c r="AA491" s="193"/>
      <c r="AD491" s="241"/>
      <c r="CE491" s="46"/>
      <c r="CF491" s="46"/>
      <c r="CG491" s="46"/>
      <c r="CH491" s="46"/>
      <c r="CI491" s="46"/>
      <c r="CJ491" s="46"/>
      <c r="CK491" s="46"/>
      <c r="CL491" s="46"/>
      <c r="CM491" s="46"/>
      <c r="CN491" s="46"/>
      <c r="CO491" s="46"/>
      <c r="CP491" s="46"/>
      <c r="CQ491" s="46"/>
    </row>
    <row r="492" spans="1:95" ht="21" customHeight="1" thickBot="1" x14ac:dyDescent="0.25">
      <c r="A492" s="339"/>
      <c r="B492" s="303"/>
      <c r="C492" s="304"/>
      <c r="D492" s="619"/>
      <c r="E492" s="620"/>
      <c r="F492" s="837">
        <f>IF(X480="na",0,60)</f>
        <v>60</v>
      </c>
      <c r="G492" s="838"/>
      <c r="H492" s="838"/>
      <c r="I492" s="838"/>
      <c r="J492" s="838"/>
      <c r="K492" s="838"/>
      <c r="L492" s="838"/>
      <c r="M492" s="838"/>
      <c r="N492" s="838"/>
      <c r="O492" s="838"/>
      <c r="P492" s="838"/>
      <c r="Q492" s="838"/>
      <c r="R492" s="838"/>
      <c r="S492" s="838"/>
      <c r="T492" s="838"/>
      <c r="U492" s="838"/>
      <c r="V492" s="838"/>
      <c r="W492" s="838"/>
      <c r="X492" s="838"/>
      <c r="Y492" s="838"/>
      <c r="Z492" s="839"/>
      <c r="AA492" s="193"/>
      <c r="AD492" s="241"/>
      <c r="CE492" s="46"/>
      <c r="CF492" s="46"/>
      <c r="CG492" s="46"/>
      <c r="CH492" s="46"/>
      <c r="CI492" s="46"/>
      <c r="CJ492" s="46"/>
      <c r="CK492" s="46"/>
      <c r="CL492" s="46"/>
      <c r="CM492" s="46"/>
      <c r="CN492" s="46"/>
      <c r="CO492" s="46"/>
      <c r="CP492" s="46"/>
      <c r="CQ492" s="46"/>
    </row>
    <row r="493" spans="1:95" ht="33" customHeight="1" thickBot="1" x14ac:dyDescent="0.25">
      <c r="A493" s="333"/>
      <c r="B493" s="235">
        <v>6000</v>
      </c>
      <c r="C493" s="709" t="s">
        <v>297</v>
      </c>
      <c r="D493" s="710"/>
      <c r="E493" s="710"/>
      <c r="F493" s="710"/>
      <c r="G493" s="710"/>
      <c r="H493" s="710"/>
      <c r="I493" s="710"/>
      <c r="J493" s="710"/>
      <c r="K493" s="710"/>
      <c r="L493" s="710"/>
      <c r="M493" s="710"/>
      <c r="N493" s="710"/>
      <c r="O493" s="710"/>
      <c r="P493" s="710"/>
      <c r="Q493" s="710"/>
      <c r="R493" s="710"/>
      <c r="S493" s="710"/>
      <c r="T493" s="710"/>
      <c r="U493" s="710"/>
      <c r="V493" s="710"/>
      <c r="W493" s="710"/>
      <c r="X493" s="710"/>
      <c r="Y493" s="710"/>
      <c r="Z493" s="711"/>
      <c r="AD493" s="241"/>
      <c r="CG493" s="46"/>
      <c r="CH493" s="46"/>
      <c r="CI493" s="46"/>
      <c r="CJ493" s="46"/>
      <c r="CK493" s="46"/>
      <c r="CL493" s="46"/>
      <c r="CM493" s="46"/>
    </row>
    <row r="494" spans="1:95" ht="30" customHeight="1" thickBot="1" x14ac:dyDescent="0.25">
      <c r="A494" s="353"/>
      <c r="B494" s="221">
        <v>6100</v>
      </c>
      <c r="C494" s="139" t="s">
        <v>155</v>
      </c>
      <c r="D494" s="9"/>
      <c r="E494" s="8"/>
      <c r="F494" s="9"/>
      <c r="G494" s="10"/>
      <c r="H494" s="13" t="s">
        <v>284</v>
      </c>
      <c r="I494" s="8"/>
      <c r="J494" s="13" t="s">
        <v>284</v>
      </c>
      <c r="K494" s="10"/>
      <c r="L494" s="7"/>
      <c r="M494" s="8"/>
      <c r="N494" s="9"/>
      <c r="O494" s="10"/>
      <c r="P494" s="7"/>
      <c r="Q494" s="8"/>
      <c r="R494" s="9"/>
      <c r="S494" s="10"/>
      <c r="T494" s="7"/>
      <c r="U494" s="8"/>
      <c r="V494" s="9"/>
      <c r="W494" s="10"/>
      <c r="X494" s="14"/>
      <c r="Y494" s="14"/>
      <c r="Z494" s="351"/>
      <c r="AD494" s="241"/>
      <c r="AE494" s="248"/>
      <c r="CG494" s="46"/>
      <c r="CH494" s="46"/>
      <c r="CI494" s="46"/>
      <c r="CJ494" s="46"/>
      <c r="CK494" s="46"/>
      <c r="CL494" s="46"/>
      <c r="CM494" s="46"/>
    </row>
    <row r="495" spans="1:95" ht="27.95" customHeight="1" x14ac:dyDescent="0.2">
      <c r="A495" s="353"/>
      <c r="B495" s="207" t="s">
        <v>298</v>
      </c>
      <c r="C495" s="148" t="s">
        <v>156</v>
      </c>
      <c r="D495" s="632"/>
      <c r="E495" s="633"/>
      <c r="F495" s="632"/>
      <c r="G495" s="633"/>
      <c r="H495" s="632"/>
      <c r="I495" s="633"/>
      <c r="J495" s="632"/>
      <c r="K495" s="633"/>
      <c r="L495" s="632"/>
      <c r="M495" s="633"/>
      <c r="N495" s="632"/>
      <c r="O495" s="633"/>
      <c r="P495" s="632"/>
      <c r="Q495" s="633"/>
      <c r="R495" s="632"/>
      <c r="S495" s="633"/>
      <c r="T495" s="632"/>
      <c r="U495" s="633"/>
      <c r="V495" s="632"/>
      <c r="W495" s="633"/>
      <c r="X495" s="38"/>
      <c r="Y495" s="94">
        <f t="shared" ref="Y495:Y500" si="63">IF(OR(D495="s",F495="s",H495="s",J495="s",L495="s",N495="s",P495="s",R495="s",T495="s",V495="s"), 0, IF(OR(D495="a",F495="a",H495="a",J495="a",L495="a",N495="a",P495="a",R495="a",T495="a",V495="a"),Z495,0))</f>
        <v>0</v>
      </c>
      <c r="Z495" s="352">
        <v>10</v>
      </c>
      <c r="AA495" s="39">
        <f t="shared" ref="AA495:AA500" si="64">COUNTIF(D495:W495,"a")+COUNTIF(D495:W495,"s")</f>
        <v>0</v>
      </c>
      <c r="AB495" s="239"/>
      <c r="AD495" s="241" t="s">
        <v>282</v>
      </c>
      <c r="CG495" s="46"/>
      <c r="CH495" s="46"/>
      <c r="CI495" s="46"/>
      <c r="CJ495" s="46"/>
      <c r="CK495" s="46"/>
      <c r="CL495" s="46"/>
      <c r="CM495" s="46"/>
    </row>
    <row r="496" spans="1:95" ht="27.95" customHeight="1" x14ac:dyDescent="0.2">
      <c r="A496" s="353"/>
      <c r="B496" s="217" t="s">
        <v>140</v>
      </c>
      <c r="C496" s="131" t="s">
        <v>157</v>
      </c>
      <c r="D496" s="605"/>
      <c r="E496" s="606"/>
      <c r="F496" s="605"/>
      <c r="G496" s="606"/>
      <c r="H496" s="605"/>
      <c r="I496" s="606"/>
      <c r="J496" s="605"/>
      <c r="K496" s="606"/>
      <c r="L496" s="605"/>
      <c r="M496" s="606"/>
      <c r="N496" s="605"/>
      <c r="O496" s="606"/>
      <c r="P496" s="605"/>
      <c r="Q496" s="606"/>
      <c r="R496" s="605"/>
      <c r="S496" s="606"/>
      <c r="T496" s="605"/>
      <c r="U496" s="606"/>
      <c r="V496" s="605"/>
      <c r="W496" s="606"/>
      <c r="X496" s="38"/>
      <c r="Y496" s="92">
        <f t="shared" si="63"/>
        <v>0</v>
      </c>
      <c r="Z496" s="349">
        <v>10</v>
      </c>
      <c r="AA496" s="39">
        <f t="shared" si="64"/>
        <v>0</v>
      </c>
      <c r="AB496" s="239"/>
      <c r="AD496" s="241" t="s">
        <v>282</v>
      </c>
      <c r="CG496" s="46"/>
      <c r="CH496" s="46"/>
      <c r="CI496" s="46"/>
      <c r="CJ496" s="46"/>
      <c r="CK496" s="46"/>
      <c r="CL496" s="46"/>
      <c r="CM496" s="46"/>
    </row>
    <row r="497" spans="1:91" ht="27.95" customHeight="1" x14ac:dyDescent="0.2">
      <c r="A497" s="353"/>
      <c r="B497" s="210" t="s">
        <v>363</v>
      </c>
      <c r="C497" s="126" t="s">
        <v>369</v>
      </c>
      <c r="D497" s="605"/>
      <c r="E497" s="606"/>
      <c r="F497" s="605"/>
      <c r="G497" s="606"/>
      <c r="H497" s="605"/>
      <c r="I497" s="606"/>
      <c r="J497" s="605"/>
      <c r="K497" s="606"/>
      <c r="L497" s="605"/>
      <c r="M497" s="606"/>
      <c r="N497" s="605"/>
      <c r="O497" s="606"/>
      <c r="P497" s="605"/>
      <c r="Q497" s="606"/>
      <c r="R497" s="605"/>
      <c r="S497" s="606"/>
      <c r="T497" s="605"/>
      <c r="U497" s="606"/>
      <c r="V497" s="605"/>
      <c r="W497" s="606"/>
      <c r="X497" s="38"/>
      <c r="Y497" s="92">
        <f t="shared" si="63"/>
        <v>0</v>
      </c>
      <c r="Z497" s="349">
        <v>10</v>
      </c>
      <c r="AA497" s="39">
        <f t="shared" si="64"/>
        <v>0</v>
      </c>
      <c r="AB497" s="239"/>
      <c r="AD497" s="241" t="s">
        <v>282</v>
      </c>
      <c r="CG497" s="46"/>
      <c r="CH497" s="46"/>
      <c r="CI497" s="46"/>
      <c r="CJ497" s="46"/>
      <c r="CK497" s="46"/>
      <c r="CL497" s="46"/>
      <c r="CM497" s="46"/>
    </row>
    <row r="498" spans="1:91" ht="45" customHeight="1" x14ac:dyDescent="0.2">
      <c r="A498" s="353"/>
      <c r="B498" s="210" t="s">
        <v>364</v>
      </c>
      <c r="C498" s="126" t="s">
        <v>175</v>
      </c>
      <c r="D498" s="605"/>
      <c r="E498" s="606"/>
      <c r="F498" s="605"/>
      <c r="G498" s="606"/>
      <c r="H498" s="605"/>
      <c r="I498" s="606"/>
      <c r="J498" s="605"/>
      <c r="K498" s="606"/>
      <c r="L498" s="605"/>
      <c r="M498" s="606"/>
      <c r="N498" s="605"/>
      <c r="O498" s="606"/>
      <c r="P498" s="605"/>
      <c r="Q498" s="606"/>
      <c r="R498" s="605"/>
      <c r="S498" s="606"/>
      <c r="T498" s="605"/>
      <c r="U498" s="606"/>
      <c r="V498" s="605"/>
      <c r="W498" s="606"/>
      <c r="X498" s="38"/>
      <c r="Y498" s="92">
        <f t="shared" si="63"/>
        <v>0</v>
      </c>
      <c r="Z498" s="349">
        <v>20</v>
      </c>
      <c r="AA498" s="39">
        <f t="shared" si="64"/>
        <v>0</v>
      </c>
      <c r="AB498" s="239"/>
      <c r="AD498" s="241" t="s">
        <v>282</v>
      </c>
      <c r="CG498" s="46"/>
      <c r="CH498" s="46"/>
      <c r="CI498" s="46"/>
      <c r="CJ498" s="46"/>
      <c r="CK498" s="46"/>
      <c r="CL498" s="46"/>
      <c r="CM498" s="46"/>
    </row>
    <row r="499" spans="1:91" ht="27.95" customHeight="1" x14ac:dyDescent="0.2">
      <c r="A499" s="353"/>
      <c r="B499" s="217" t="s">
        <v>365</v>
      </c>
      <c r="C499" s="131" t="s">
        <v>176</v>
      </c>
      <c r="D499" s="605"/>
      <c r="E499" s="606"/>
      <c r="F499" s="605"/>
      <c r="G499" s="606"/>
      <c r="H499" s="605"/>
      <c r="I499" s="606"/>
      <c r="J499" s="605"/>
      <c r="K499" s="606"/>
      <c r="L499" s="605"/>
      <c r="M499" s="606"/>
      <c r="N499" s="605"/>
      <c r="O499" s="606"/>
      <c r="P499" s="605"/>
      <c r="Q499" s="606"/>
      <c r="R499" s="605"/>
      <c r="S499" s="606"/>
      <c r="T499" s="605"/>
      <c r="U499" s="606"/>
      <c r="V499" s="605"/>
      <c r="W499" s="606"/>
      <c r="X499" s="38"/>
      <c r="Y499" s="92">
        <f t="shared" si="63"/>
        <v>0</v>
      </c>
      <c r="Z499" s="349">
        <v>10</v>
      </c>
      <c r="AA499" s="39">
        <f t="shared" si="64"/>
        <v>0</v>
      </c>
      <c r="AB499" s="239"/>
      <c r="AD499" s="241" t="s">
        <v>282</v>
      </c>
      <c r="CG499" s="46"/>
      <c r="CH499" s="46"/>
      <c r="CI499" s="46"/>
      <c r="CJ499" s="46"/>
      <c r="CK499" s="46"/>
      <c r="CL499" s="46"/>
      <c r="CM499" s="46"/>
    </row>
    <row r="500" spans="1:91" ht="27.95" customHeight="1" thickBot="1" x14ac:dyDescent="0.2">
      <c r="A500" s="353"/>
      <c r="B500" s="217" t="s">
        <v>18</v>
      </c>
      <c r="C500" s="131" t="s">
        <v>224</v>
      </c>
      <c r="D500" s="568"/>
      <c r="E500" s="581"/>
      <c r="F500" s="568"/>
      <c r="G500" s="581"/>
      <c r="H500" s="568"/>
      <c r="I500" s="581"/>
      <c r="J500" s="568"/>
      <c r="K500" s="581"/>
      <c r="L500" s="568"/>
      <c r="M500" s="581"/>
      <c r="N500" s="568"/>
      <c r="O500" s="581"/>
      <c r="P500" s="568"/>
      <c r="Q500" s="581"/>
      <c r="R500" s="568"/>
      <c r="S500" s="581"/>
      <c r="T500" s="568"/>
      <c r="U500" s="581"/>
      <c r="V500" s="568"/>
      <c r="W500" s="581"/>
      <c r="X500" s="38"/>
      <c r="Y500" s="92">
        <f t="shared" si="63"/>
        <v>0</v>
      </c>
      <c r="Z500" s="349">
        <v>10</v>
      </c>
      <c r="AA500" s="39">
        <f t="shared" si="64"/>
        <v>0</v>
      </c>
      <c r="AB500" s="239"/>
      <c r="AD500" s="241" t="s">
        <v>282</v>
      </c>
      <c r="CG500" s="46"/>
      <c r="CH500" s="46"/>
      <c r="CI500" s="46"/>
      <c r="CJ500" s="46"/>
      <c r="CK500" s="46"/>
      <c r="CL500" s="46"/>
      <c r="CM500" s="46"/>
    </row>
    <row r="501" spans="1:91" ht="21" customHeight="1" thickTop="1" thickBot="1" x14ac:dyDescent="0.25">
      <c r="A501" s="353"/>
      <c r="B501" s="80"/>
      <c r="C501" s="150"/>
      <c r="D501" s="629" t="s">
        <v>285</v>
      </c>
      <c r="E501" s="630"/>
      <c r="F501" s="630"/>
      <c r="G501" s="630"/>
      <c r="H501" s="630"/>
      <c r="I501" s="630"/>
      <c r="J501" s="630"/>
      <c r="K501" s="630"/>
      <c r="L501" s="630"/>
      <c r="M501" s="630"/>
      <c r="N501" s="630"/>
      <c r="O501" s="630"/>
      <c r="P501" s="630"/>
      <c r="Q501" s="630"/>
      <c r="R501" s="630"/>
      <c r="S501" s="630"/>
      <c r="T501" s="630"/>
      <c r="U501" s="630"/>
      <c r="V501" s="630"/>
      <c r="W501" s="630"/>
      <c r="X501" s="631"/>
      <c r="Y501" s="82">
        <f>SUM(Y495:Y500)</f>
        <v>0</v>
      </c>
      <c r="Z501" s="350">
        <f>SUM(Z495:Z500)</f>
        <v>70</v>
      </c>
      <c r="AD501" s="241"/>
      <c r="CG501" s="46"/>
      <c r="CH501" s="46"/>
      <c r="CI501" s="46"/>
      <c r="CJ501" s="46"/>
      <c r="CK501" s="46"/>
      <c r="CL501" s="46"/>
      <c r="CM501" s="46"/>
    </row>
    <row r="502" spans="1:91" ht="21" customHeight="1" thickBot="1" x14ac:dyDescent="0.25">
      <c r="A502" s="339"/>
      <c r="B502" s="170"/>
      <c r="C502" s="301"/>
      <c r="D502" s="619"/>
      <c r="E502" s="620"/>
      <c r="F502" s="774">
        <v>60</v>
      </c>
      <c r="G502" s="627"/>
      <c r="H502" s="627"/>
      <c r="I502" s="627"/>
      <c r="J502" s="627"/>
      <c r="K502" s="627"/>
      <c r="L502" s="627"/>
      <c r="M502" s="627"/>
      <c r="N502" s="627"/>
      <c r="O502" s="627"/>
      <c r="P502" s="627"/>
      <c r="Q502" s="627"/>
      <c r="R502" s="627"/>
      <c r="S502" s="627"/>
      <c r="T502" s="627"/>
      <c r="U502" s="627"/>
      <c r="V502" s="627"/>
      <c r="W502" s="627"/>
      <c r="X502" s="627"/>
      <c r="Y502" s="627"/>
      <c r="Z502" s="628"/>
      <c r="AD502" s="241"/>
      <c r="AE502" s="248"/>
      <c r="CG502" s="46"/>
      <c r="CH502" s="46"/>
      <c r="CI502" s="46"/>
      <c r="CJ502" s="46"/>
      <c r="CK502" s="46"/>
      <c r="CL502" s="46"/>
      <c r="CM502" s="46"/>
    </row>
    <row r="503" spans="1:91" ht="30" customHeight="1" thickBot="1" x14ac:dyDescent="0.25">
      <c r="A503" s="333"/>
      <c r="B503" s="366" t="s">
        <v>158</v>
      </c>
      <c r="C503" s="157" t="s">
        <v>159</v>
      </c>
      <c r="D503" s="423" t="s">
        <v>284</v>
      </c>
      <c r="E503" s="51"/>
      <c r="F503" s="423" t="s">
        <v>284</v>
      </c>
      <c r="G503" s="51"/>
      <c r="H503" s="423" t="s">
        <v>284</v>
      </c>
      <c r="I503" s="164"/>
      <c r="J503" s="423"/>
      <c r="K503" s="168"/>
      <c r="L503" s="165"/>
      <c r="M503" s="164"/>
      <c r="N503" s="167"/>
      <c r="O503" s="168"/>
      <c r="P503" s="165"/>
      <c r="Q503" s="164"/>
      <c r="R503" s="167"/>
      <c r="S503" s="168"/>
      <c r="T503" s="165"/>
      <c r="U503" s="164"/>
      <c r="V503" s="167"/>
      <c r="W503" s="168"/>
      <c r="X503" s="169"/>
      <c r="Y503" s="169"/>
      <c r="Z503" s="346"/>
      <c r="AD503" s="241"/>
      <c r="AE503" s="248"/>
      <c r="CG503" s="46"/>
      <c r="CH503" s="46"/>
      <c r="CI503" s="46"/>
      <c r="CJ503" s="46"/>
      <c r="CK503" s="46"/>
      <c r="CL503" s="46"/>
      <c r="CM503" s="46"/>
    </row>
    <row r="504" spans="1:91" ht="45" customHeight="1" x14ac:dyDescent="0.2">
      <c r="A504" s="353"/>
      <c r="B504" s="207" t="s">
        <v>160</v>
      </c>
      <c r="C504" s="148" t="s">
        <v>274</v>
      </c>
      <c r="D504" s="632"/>
      <c r="E504" s="633"/>
      <c r="F504" s="632"/>
      <c r="G504" s="633"/>
      <c r="H504" s="632"/>
      <c r="I504" s="633"/>
      <c r="J504" s="632"/>
      <c r="K504" s="633"/>
      <c r="L504" s="632"/>
      <c r="M504" s="633"/>
      <c r="N504" s="632"/>
      <c r="O504" s="633"/>
      <c r="P504" s="632"/>
      <c r="Q504" s="633"/>
      <c r="R504" s="632"/>
      <c r="S504" s="633"/>
      <c r="T504" s="632"/>
      <c r="U504" s="633"/>
      <c r="V504" s="632"/>
      <c r="W504" s="633"/>
      <c r="X504" s="38"/>
      <c r="Y504" s="94">
        <f t="shared" ref="Y504:Y511" si="65">IF(OR(D504="s",F504="s",H504="s",J504="s",L504="s",N504="s",P504="s",R504="s",T504="s",V504="s"), 0, IF(OR(D504="a",F504="a",H504="a",J504="a",L504="a",N504="a",P504="a",R504="a",T504="a",V504="a"),Z504,0))</f>
        <v>0</v>
      </c>
      <c r="Z504" s="352">
        <v>10</v>
      </c>
      <c r="AA504" s="39">
        <f t="shared" ref="AA504:AA511" si="66">COUNTIF(D504:W504,"a")+COUNTIF(D504:W504,"s")</f>
        <v>0</v>
      </c>
      <c r="AB504" s="239"/>
      <c r="AD504" s="241" t="s">
        <v>282</v>
      </c>
      <c r="CG504" s="46"/>
      <c r="CH504" s="46"/>
      <c r="CI504" s="46"/>
      <c r="CJ504" s="46"/>
      <c r="CK504" s="46"/>
      <c r="CL504" s="46"/>
      <c r="CM504" s="46"/>
    </row>
    <row r="505" spans="1:91" ht="27.95" customHeight="1" x14ac:dyDescent="0.2">
      <c r="A505" s="353"/>
      <c r="B505" s="217" t="s">
        <v>161</v>
      </c>
      <c r="C505" s="131" t="s">
        <v>162</v>
      </c>
      <c r="D505" s="605"/>
      <c r="E505" s="606"/>
      <c r="F505" s="605"/>
      <c r="G505" s="606"/>
      <c r="H505" s="605"/>
      <c r="I505" s="606"/>
      <c r="J505" s="605"/>
      <c r="K505" s="606"/>
      <c r="L505" s="605"/>
      <c r="M505" s="606"/>
      <c r="N505" s="605"/>
      <c r="O505" s="606"/>
      <c r="P505" s="605"/>
      <c r="Q505" s="606"/>
      <c r="R505" s="605"/>
      <c r="S505" s="606"/>
      <c r="T505" s="605"/>
      <c r="U505" s="606"/>
      <c r="V505" s="605"/>
      <c r="W505" s="606"/>
      <c r="X505" s="38"/>
      <c r="Y505" s="92">
        <f t="shared" si="65"/>
        <v>0</v>
      </c>
      <c r="Z505" s="349">
        <v>10</v>
      </c>
      <c r="AA505" s="39">
        <f t="shared" si="66"/>
        <v>0</v>
      </c>
      <c r="AB505" s="239"/>
      <c r="AD505" s="241"/>
      <c r="CG505" s="46"/>
      <c r="CH505" s="46"/>
      <c r="CI505" s="46"/>
      <c r="CJ505" s="46"/>
      <c r="CK505" s="46"/>
      <c r="CL505" s="46"/>
      <c r="CM505" s="46"/>
    </row>
    <row r="506" spans="1:91" ht="45" customHeight="1" x14ac:dyDescent="0.2">
      <c r="A506" s="353"/>
      <c r="B506" s="210" t="s">
        <v>163</v>
      </c>
      <c r="C506" s="126" t="s">
        <v>164</v>
      </c>
      <c r="D506" s="605"/>
      <c r="E506" s="606"/>
      <c r="F506" s="605"/>
      <c r="G506" s="606"/>
      <c r="H506" s="605"/>
      <c r="I506" s="606"/>
      <c r="J506" s="605"/>
      <c r="K506" s="606"/>
      <c r="L506" s="605"/>
      <c r="M506" s="606"/>
      <c r="N506" s="605"/>
      <c r="O506" s="606"/>
      <c r="P506" s="605"/>
      <c r="Q506" s="606"/>
      <c r="R506" s="605"/>
      <c r="S506" s="606"/>
      <c r="T506" s="605"/>
      <c r="U506" s="606"/>
      <c r="V506" s="605"/>
      <c r="W506" s="606"/>
      <c r="X506" s="38"/>
      <c r="Y506" s="92">
        <f t="shared" si="65"/>
        <v>0</v>
      </c>
      <c r="Z506" s="349">
        <v>10</v>
      </c>
      <c r="AA506" s="39">
        <f t="shared" si="66"/>
        <v>0</v>
      </c>
      <c r="AB506" s="239"/>
      <c r="AD506" s="241"/>
      <c r="CG506" s="46"/>
      <c r="CH506" s="46"/>
      <c r="CI506" s="46"/>
      <c r="CJ506" s="46"/>
      <c r="CK506" s="46"/>
      <c r="CL506" s="46"/>
      <c r="CM506" s="46"/>
    </row>
    <row r="507" spans="1:91" ht="45" customHeight="1" x14ac:dyDescent="0.2">
      <c r="A507" s="353"/>
      <c r="B507" s="210" t="s">
        <v>165</v>
      </c>
      <c r="C507" s="126" t="s">
        <v>206</v>
      </c>
      <c r="D507" s="605"/>
      <c r="E507" s="606"/>
      <c r="F507" s="605"/>
      <c r="G507" s="606"/>
      <c r="H507" s="605"/>
      <c r="I507" s="606"/>
      <c r="J507" s="605"/>
      <c r="K507" s="606"/>
      <c r="L507" s="605"/>
      <c r="M507" s="606"/>
      <c r="N507" s="605"/>
      <c r="O507" s="606"/>
      <c r="P507" s="605"/>
      <c r="Q507" s="606"/>
      <c r="R507" s="605"/>
      <c r="S507" s="606"/>
      <c r="T507" s="605"/>
      <c r="U507" s="606"/>
      <c r="V507" s="605"/>
      <c r="W507" s="606"/>
      <c r="X507" s="38"/>
      <c r="Y507" s="92">
        <f t="shared" si="65"/>
        <v>0</v>
      </c>
      <c r="Z507" s="349">
        <v>5</v>
      </c>
      <c r="AA507" s="39">
        <f t="shared" si="66"/>
        <v>0</v>
      </c>
      <c r="AB507" s="239"/>
      <c r="AD507" s="241"/>
      <c r="CG507" s="46"/>
      <c r="CH507" s="46"/>
      <c r="CI507" s="46"/>
      <c r="CJ507" s="46"/>
      <c r="CK507" s="46"/>
      <c r="CL507" s="46"/>
      <c r="CM507" s="46"/>
    </row>
    <row r="508" spans="1:91" ht="45" customHeight="1" x14ac:dyDescent="0.2">
      <c r="A508" s="353"/>
      <c r="B508" s="217" t="s">
        <v>207</v>
      </c>
      <c r="C508" s="131" t="s">
        <v>208</v>
      </c>
      <c r="D508" s="605"/>
      <c r="E508" s="606"/>
      <c r="F508" s="605"/>
      <c r="G508" s="606"/>
      <c r="H508" s="605"/>
      <c r="I508" s="606"/>
      <c r="J508" s="605"/>
      <c r="K508" s="606"/>
      <c r="L508" s="605"/>
      <c r="M508" s="606"/>
      <c r="N508" s="605"/>
      <c r="O508" s="606"/>
      <c r="P508" s="605"/>
      <c r="Q508" s="606"/>
      <c r="R508" s="605"/>
      <c r="S508" s="606"/>
      <c r="T508" s="605"/>
      <c r="U508" s="606"/>
      <c r="V508" s="605"/>
      <c r="W508" s="606"/>
      <c r="X508" s="38"/>
      <c r="Y508" s="92">
        <f t="shared" si="65"/>
        <v>0</v>
      </c>
      <c r="Z508" s="349">
        <v>10</v>
      </c>
      <c r="AA508" s="39">
        <f t="shared" si="66"/>
        <v>0</v>
      </c>
      <c r="AB508" s="239"/>
      <c r="AD508" s="241" t="s">
        <v>282</v>
      </c>
      <c r="CG508" s="46"/>
      <c r="CH508" s="46"/>
      <c r="CI508" s="46"/>
      <c r="CJ508" s="46"/>
      <c r="CK508" s="46"/>
      <c r="CL508" s="46"/>
      <c r="CM508" s="46"/>
    </row>
    <row r="509" spans="1:91" ht="27.95" customHeight="1" x14ac:dyDescent="0.15">
      <c r="A509" s="353"/>
      <c r="B509" s="210" t="s">
        <v>501</v>
      </c>
      <c r="C509" s="150" t="s">
        <v>68</v>
      </c>
      <c r="D509" s="568"/>
      <c r="E509" s="581"/>
      <c r="F509" s="568"/>
      <c r="G509" s="581"/>
      <c r="H509" s="568"/>
      <c r="I509" s="581"/>
      <c r="J509" s="568"/>
      <c r="K509" s="581"/>
      <c r="L509" s="568"/>
      <c r="M509" s="581"/>
      <c r="N509" s="568"/>
      <c r="O509" s="581"/>
      <c r="P509" s="568"/>
      <c r="Q509" s="581"/>
      <c r="R509" s="568"/>
      <c r="S509" s="581"/>
      <c r="T509" s="568"/>
      <c r="U509" s="581"/>
      <c r="V509" s="568"/>
      <c r="W509" s="581"/>
      <c r="X509" s="38"/>
      <c r="Y509" s="92">
        <f t="shared" si="65"/>
        <v>0</v>
      </c>
      <c r="Z509" s="349">
        <v>10</v>
      </c>
      <c r="AA509" s="39">
        <f t="shared" si="66"/>
        <v>0</v>
      </c>
      <c r="AB509" s="239"/>
      <c r="AD509" s="241"/>
      <c r="CG509" s="46"/>
      <c r="CH509" s="46"/>
      <c r="CI509" s="46"/>
      <c r="CJ509" s="46"/>
      <c r="CK509" s="46"/>
      <c r="CL509" s="46"/>
      <c r="CM509" s="46"/>
    </row>
    <row r="510" spans="1:91" ht="45" customHeight="1" x14ac:dyDescent="0.15">
      <c r="A510" s="353"/>
      <c r="B510" s="217" t="s">
        <v>69</v>
      </c>
      <c r="C510" s="131" t="s">
        <v>166</v>
      </c>
      <c r="D510" s="568"/>
      <c r="E510" s="581"/>
      <c r="F510" s="568"/>
      <c r="G510" s="581"/>
      <c r="H510" s="568"/>
      <c r="I510" s="581"/>
      <c r="J510" s="568"/>
      <c r="K510" s="581"/>
      <c r="L510" s="568"/>
      <c r="M510" s="581"/>
      <c r="N510" s="568"/>
      <c r="O510" s="581"/>
      <c r="P510" s="568"/>
      <c r="Q510" s="581"/>
      <c r="R510" s="568"/>
      <c r="S510" s="581"/>
      <c r="T510" s="568"/>
      <c r="U510" s="581"/>
      <c r="V510" s="568"/>
      <c r="W510" s="581"/>
      <c r="X510" s="38"/>
      <c r="Y510" s="92">
        <f t="shared" si="65"/>
        <v>0</v>
      </c>
      <c r="Z510" s="349">
        <v>10</v>
      </c>
      <c r="AA510" s="39">
        <f t="shared" si="66"/>
        <v>0</v>
      </c>
      <c r="AB510" s="239"/>
      <c r="AD510" s="241" t="s">
        <v>282</v>
      </c>
      <c r="AE510" s="248"/>
      <c r="CG510" s="46"/>
      <c r="CH510" s="46"/>
      <c r="CI510" s="46"/>
      <c r="CJ510" s="46"/>
      <c r="CK510" s="46"/>
      <c r="CL510" s="46"/>
      <c r="CM510" s="46"/>
    </row>
    <row r="511" spans="1:91" ht="45" customHeight="1" thickBot="1" x14ac:dyDescent="0.2">
      <c r="A511" s="353"/>
      <c r="B511" s="210" t="s">
        <v>167</v>
      </c>
      <c r="C511" s="126" t="s">
        <v>425</v>
      </c>
      <c r="D511" s="582"/>
      <c r="E511" s="583"/>
      <c r="F511" s="582"/>
      <c r="G511" s="583"/>
      <c r="H511" s="582"/>
      <c r="I511" s="583"/>
      <c r="J511" s="582"/>
      <c r="K511" s="583"/>
      <c r="L511" s="582"/>
      <c r="M511" s="583"/>
      <c r="N511" s="582"/>
      <c r="O511" s="583"/>
      <c r="P511" s="582"/>
      <c r="Q511" s="583"/>
      <c r="R511" s="582"/>
      <c r="S511" s="583"/>
      <c r="T511" s="582"/>
      <c r="U511" s="583"/>
      <c r="V511" s="582"/>
      <c r="W511" s="583"/>
      <c r="X511" s="38"/>
      <c r="Y511" s="92">
        <f t="shared" si="65"/>
        <v>0</v>
      </c>
      <c r="Z511" s="349">
        <v>10</v>
      </c>
      <c r="AA511" s="39">
        <f t="shared" si="66"/>
        <v>0</v>
      </c>
      <c r="AB511" s="239"/>
      <c r="AD511" s="241"/>
      <c r="AE511" s="248"/>
      <c r="CG511" s="46"/>
      <c r="CH511" s="46"/>
      <c r="CI511" s="46"/>
      <c r="CJ511" s="46"/>
      <c r="CK511" s="46"/>
      <c r="CL511" s="46"/>
      <c r="CM511" s="46"/>
    </row>
    <row r="512" spans="1:91" ht="21" customHeight="1" thickTop="1" thickBot="1" x14ac:dyDescent="0.25">
      <c r="A512" s="353"/>
      <c r="B512" s="80"/>
      <c r="C512" s="150"/>
      <c r="D512" s="629" t="s">
        <v>285</v>
      </c>
      <c r="E512" s="630"/>
      <c r="F512" s="630"/>
      <c r="G512" s="630"/>
      <c r="H512" s="630"/>
      <c r="I512" s="630"/>
      <c r="J512" s="630"/>
      <c r="K512" s="630"/>
      <c r="L512" s="630"/>
      <c r="M512" s="630"/>
      <c r="N512" s="630"/>
      <c r="O512" s="630"/>
      <c r="P512" s="630"/>
      <c r="Q512" s="630"/>
      <c r="R512" s="630"/>
      <c r="S512" s="630"/>
      <c r="T512" s="630"/>
      <c r="U512" s="630"/>
      <c r="V512" s="630"/>
      <c r="W512" s="630"/>
      <c r="X512" s="631"/>
      <c r="Y512" s="82">
        <f>SUM(Y504:Y511)</f>
        <v>0</v>
      </c>
      <c r="Z512" s="350">
        <f>SUM(Z504:Z511)</f>
        <v>75</v>
      </c>
      <c r="AD512" s="241"/>
      <c r="CG512" s="46"/>
      <c r="CH512" s="46"/>
      <c r="CI512" s="46"/>
      <c r="CJ512" s="46"/>
      <c r="CK512" s="46"/>
      <c r="CL512" s="46"/>
      <c r="CM512" s="46"/>
    </row>
    <row r="513" spans="1:95" ht="21" customHeight="1" thickBot="1" x14ac:dyDescent="0.25">
      <c r="A513" s="339"/>
      <c r="B513" s="170"/>
      <c r="C513" s="301"/>
      <c r="D513" s="619"/>
      <c r="E513" s="620"/>
      <c r="F513" s="777">
        <v>30</v>
      </c>
      <c r="G513" s="778"/>
      <c r="H513" s="778"/>
      <c r="I513" s="778"/>
      <c r="J513" s="778"/>
      <c r="K513" s="778"/>
      <c r="L513" s="778"/>
      <c r="M513" s="778"/>
      <c r="N513" s="778"/>
      <c r="O513" s="778"/>
      <c r="P513" s="778"/>
      <c r="Q513" s="778"/>
      <c r="R513" s="778"/>
      <c r="S513" s="778"/>
      <c r="T513" s="778"/>
      <c r="U513" s="778"/>
      <c r="V513" s="778"/>
      <c r="W513" s="778"/>
      <c r="X513" s="778"/>
      <c r="Y513" s="778"/>
      <c r="Z513" s="779"/>
      <c r="AD513" s="241"/>
      <c r="AE513" s="248"/>
      <c r="CG513" s="46"/>
      <c r="CH513" s="46"/>
      <c r="CI513" s="46"/>
      <c r="CJ513" s="46"/>
      <c r="CK513" s="46"/>
      <c r="CL513" s="46"/>
      <c r="CM513" s="46"/>
    </row>
    <row r="514" spans="1:95" ht="30" customHeight="1" thickBot="1" x14ac:dyDescent="0.25">
      <c r="A514" s="333"/>
      <c r="B514" s="215">
        <v>6200</v>
      </c>
      <c r="C514" s="295" t="s">
        <v>184</v>
      </c>
      <c r="D514" s="305"/>
      <c r="E514" s="306"/>
      <c r="F514" s="305"/>
      <c r="G514" s="306"/>
      <c r="H514" s="423" t="s">
        <v>284</v>
      </c>
      <c r="I514" s="306"/>
      <c r="J514" s="305"/>
      <c r="K514" s="306"/>
      <c r="L514" s="305"/>
      <c r="M514" s="306"/>
      <c r="N514" s="305"/>
      <c r="O514" s="306"/>
      <c r="P514" s="423" t="s">
        <v>284</v>
      </c>
      <c r="Q514" s="306"/>
      <c r="R514" s="305"/>
      <c r="S514" s="306"/>
      <c r="T514" s="305"/>
      <c r="U514" s="306"/>
      <c r="V514" s="305"/>
      <c r="W514" s="306"/>
      <c r="X514" s="169"/>
      <c r="Y514" s="307"/>
      <c r="Z514" s="267"/>
      <c r="AD514" s="241"/>
      <c r="CG514" s="46"/>
      <c r="CH514" s="46"/>
      <c r="CI514" s="46"/>
      <c r="CJ514" s="46"/>
      <c r="CK514" s="46"/>
      <c r="CL514" s="46"/>
      <c r="CM514" s="46"/>
    </row>
    <row r="515" spans="1:95" ht="45" customHeight="1" x14ac:dyDescent="0.2">
      <c r="A515" s="353"/>
      <c r="B515" s="207" t="s">
        <v>222</v>
      </c>
      <c r="C515" s="140" t="s">
        <v>119</v>
      </c>
      <c r="D515" s="632"/>
      <c r="E515" s="633"/>
      <c r="F515" s="632"/>
      <c r="G515" s="633"/>
      <c r="H515" s="632"/>
      <c r="I515" s="633"/>
      <c r="J515" s="632"/>
      <c r="K515" s="633"/>
      <c r="L515" s="632"/>
      <c r="M515" s="633"/>
      <c r="N515" s="632"/>
      <c r="O515" s="633"/>
      <c r="P515" s="632"/>
      <c r="Q515" s="633"/>
      <c r="R515" s="632"/>
      <c r="S515" s="633"/>
      <c r="T515" s="632"/>
      <c r="U515" s="633"/>
      <c r="V515" s="632"/>
      <c r="W515" s="633"/>
      <c r="X515" s="101"/>
      <c r="Y515" s="92">
        <f t="shared" ref="Y515:Y524" si="67">IF(OR(D515="s",F515="s",H515="s",J515="s",L515="s",N515="s",P515="s",R515="s",T515="s",V515="s"), 0, IF(OR(D515="a",F515="a",H515="a",J515="a",L515="a",N515="a",P515="a",R515="a",T515="a",V515="a"),Z515,0))</f>
        <v>0</v>
      </c>
      <c r="Z515" s="349">
        <v>10</v>
      </c>
      <c r="AA515" s="39">
        <f t="shared" ref="AA515:AA522" si="68">COUNTIF(D515:W515,"a")+COUNTIF(D515:W515,"s")</f>
        <v>0</v>
      </c>
      <c r="AB515" s="239"/>
      <c r="AD515" s="241" t="s">
        <v>282</v>
      </c>
      <c r="CG515" s="46"/>
      <c r="CH515" s="46"/>
      <c r="CI515" s="46"/>
      <c r="CJ515" s="46"/>
      <c r="CK515" s="46"/>
      <c r="CL515" s="46"/>
      <c r="CM515" s="46"/>
    </row>
    <row r="516" spans="1:95" ht="27.95" customHeight="1" x14ac:dyDescent="0.2">
      <c r="A516" s="353"/>
      <c r="B516" s="207" t="s">
        <v>223</v>
      </c>
      <c r="C516" s="132" t="s">
        <v>293</v>
      </c>
      <c r="D516" s="605"/>
      <c r="E516" s="606"/>
      <c r="F516" s="605"/>
      <c r="G516" s="606"/>
      <c r="H516" s="605"/>
      <c r="I516" s="606"/>
      <c r="J516" s="605"/>
      <c r="K516" s="606"/>
      <c r="L516" s="605"/>
      <c r="M516" s="606"/>
      <c r="N516" s="605"/>
      <c r="O516" s="606"/>
      <c r="P516" s="605"/>
      <c r="Q516" s="606"/>
      <c r="R516" s="605"/>
      <c r="S516" s="606"/>
      <c r="T516" s="605"/>
      <c r="U516" s="606"/>
      <c r="V516" s="605"/>
      <c r="W516" s="606"/>
      <c r="X516" s="101"/>
      <c r="Y516" s="92">
        <f t="shared" si="67"/>
        <v>0</v>
      </c>
      <c r="Z516" s="349">
        <v>5</v>
      </c>
      <c r="AA516" s="39">
        <f t="shared" si="68"/>
        <v>0</v>
      </c>
      <c r="AB516" s="239"/>
      <c r="AD516" s="241" t="s">
        <v>282</v>
      </c>
      <c r="CG516" s="46"/>
      <c r="CH516" s="46"/>
      <c r="CI516" s="46"/>
      <c r="CJ516" s="46"/>
      <c r="CK516" s="46"/>
      <c r="CL516" s="46"/>
      <c r="CM516" s="46"/>
    </row>
    <row r="517" spans="1:95" ht="67.7" customHeight="1" x14ac:dyDescent="0.2">
      <c r="A517" s="353"/>
      <c r="B517" s="217" t="s">
        <v>24</v>
      </c>
      <c r="C517" s="129" t="s">
        <v>219</v>
      </c>
      <c r="D517" s="605"/>
      <c r="E517" s="606"/>
      <c r="F517" s="605"/>
      <c r="G517" s="606"/>
      <c r="H517" s="605"/>
      <c r="I517" s="606"/>
      <c r="J517" s="605"/>
      <c r="K517" s="606"/>
      <c r="L517" s="605"/>
      <c r="M517" s="606"/>
      <c r="N517" s="605"/>
      <c r="O517" s="606"/>
      <c r="P517" s="605"/>
      <c r="Q517" s="606"/>
      <c r="R517" s="605"/>
      <c r="S517" s="606"/>
      <c r="T517" s="605"/>
      <c r="U517" s="606"/>
      <c r="V517" s="605"/>
      <c r="W517" s="606"/>
      <c r="X517" s="101"/>
      <c r="Y517" s="92">
        <f t="shared" si="67"/>
        <v>0</v>
      </c>
      <c r="Z517" s="349">
        <v>10</v>
      </c>
      <c r="AA517" s="39">
        <f t="shared" si="68"/>
        <v>0</v>
      </c>
      <c r="AB517" s="239"/>
      <c r="AD517" s="241"/>
      <c r="CG517" s="46"/>
      <c r="CH517" s="46"/>
      <c r="CI517" s="46"/>
      <c r="CJ517" s="46"/>
      <c r="CK517" s="46"/>
      <c r="CL517" s="46"/>
      <c r="CM517" s="46"/>
    </row>
    <row r="518" spans="1:95" ht="27.95" customHeight="1" x14ac:dyDescent="0.2">
      <c r="A518" s="353"/>
      <c r="B518" s="217" t="s">
        <v>413</v>
      </c>
      <c r="C518" s="129" t="s">
        <v>125</v>
      </c>
      <c r="D518" s="605"/>
      <c r="E518" s="606"/>
      <c r="F518" s="605"/>
      <c r="G518" s="606"/>
      <c r="H518" s="605"/>
      <c r="I518" s="606"/>
      <c r="J518" s="605"/>
      <c r="K518" s="606"/>
      <c r="L518" s="605"/>
      <c r="M518" s="606"/>
      <c r="N518" s="605"/>
      <c r="O518" s="606"/>
      <c r="P518" s="605"/>
      <c r="Q518" s="606"/>
      <c r="R518" s="605"/>
      <c r="S518" s="606"/>
      <c r="T518" s="605"/>
      <c r="U518" s="606"/>
      <c r="V518" s="605"/>
      <c r="W518" s="606"/>
      <c r="X518" s="101"/>
      <c r="Y518" s="92">
        <f t="shared" si="67"/>
        <v>0</v>
      </c>
      <c r="Z518" s="349">
        <v>10</v>
      </c>
      <c r="AA518" s="39">
        <f t="shared" si="68"/>
        <v>0</v>
      </c>
      <c r="AB518" s="239"/>
      <c r="AD518" s="241"/>
      <c r="CG518" s="46"/>
      <c r="CH518" s="46"/>
      <c r="CI518" s="46"/>
      <c r="CJ518" s="46"/>
      <c r="CK518" s="46"/>
      <c r="CL518" s="46"/>
      <c r="CM518" s="46"/>
    </row>
    <row r="519" spans="1:95" ht="45" customHeight="1" x14ac:dyDescent="0.2">
      <c r="A519" s="353"/>
      <c r="B519" s="217" t="s">
        <v>414</v>
      </c>
      <c r="C519" s="129" t="s">
        <v>120</v>
      </c>
      <c r="D519" s="605"/>
      <c r="E519" s="606"/>
      <c r="F519" s="605"/>
      <c r="G519" s="606"/>
      <c r="H519" s="605"/>
      <c r="I519" s="606"/>
      <c r="J519" s="605"/>
      <c r="K519" s="606"/>
      <c r="L519" s="605"/>
      <c r="M519" s="606"/>
      <c r="N519" s="605"/>
      <c r="O519" s="606"/>
      <c r="P519" s="605"/>
      <c r="Q519" s="606"/>
      <c r="R519" s="605"/>
      <c r="S519" s="606"/>
      <c r="T519" s="605"/>
      <c r="U519" s="606"/>
      <c r="V519" s="605"/>
      <c r="W519" s="606"/>
      <c r="X519" s="101"/>
      <c r="Y519" s="92">
        <f t="shared" si="67"/>
        <v>0</v>
      </c>
      <c r="Z519" s="349">
        <v>5</v>
      </c>
      <c r="AA519" s="39">
        <f t="shared" si="68"/>
        <v>0</v>
      </c>
      <c r="AB519" s="239"/>
      <c r="AD519" s="241" t="s">
        <v>282</v>
      </c>
      <c r="CG519" s="46"/>
      <c r="CH519" s="46"/>
      <c r="CI519" s="46"/>
      <c r="CJ519" s="46"/>
      <c r="CK519" s="46"/>
      <c r="CL519" s="46"/>
      <c r="CM519" s="46"/>
    </row>
    <row r="520" spans="1:95" ht="45" customHeight="1" x14ac:dyDescent="0.2">
      <c r="A520" s="353"/>
      <c r="B520" s="217" t="s">
        <v>136</v>
      </c>
      <c r="C520" s="129" t="s">
        <v>396</v>
      </c>
      <c r="D520" s="605"/>
      <c r="E520" s="606"/>
      <c r="F520" s="605"/>
      <c r="G520" s="606"/>
      <c r="H520" s="605"/>
      <c r="I520" s="606"/>
      <c r="J520" s="605"/>
      <c r="K520" s="606"/>
      <c r="L520" s="605"/>
      <c r="M520" s="606"/>
      <c r="N520" s="605"/>
      <c r="O520" s="606"/>
      <c r="P520" s="605"/>
      <c r="Q520" s="606"/>
      <c r="R520" s="605"/>
      <c r="S520" s="606"/>
      <c r="T520" s="605"/>
      <c r="U520" s="606"/>
      <c r="V520" s="605"/>
      <c r="W520" s="606"/>
      <c r="X520" s="111"/>
      <c r="Y520" s="92">
        <f t="shared" si="67"/>
        <v>0</v>
      </c>
      <c r="Z520" s="349">
        <v>10</v>
      </c>
      <c r="AA520" s="39">
        <f t="shared" si="68"/>
        <v>0</v>
      </c>
      <c r="AB520" s="239"/>
      <c r="AD520" s="241" t="s">
        <v>282</v>
      </c>
      <c r="CG520" s="46"/>
      <c r="CH520" s="46"/>
      <c r="CI520" s="46"/>
      <c r="CJ520" s="46"/>
      <c r="CK520" s="46"/>
      <c r="CL520" s="46"/>
      <c r="CM520" s="46"/>
    </row>
    <row r="521" spans="1:95" ht="45" customHeight="1" x14ac:dyDescent="0.2">
      <c r="A521" s="353"/>
      <c r="B521" s="217" t="s">
        <v>342</v>
      </c>
      <c r="C521" s="129" t="s">
        <v>328</v>
      </c>
      <c r="D521" s="605"/>
      <c r="E521" s="606"/>
      <c r="F521" s="605"/>
      <c r="G521" s="606"/>
      <c r="H521" s="605"/>
      <c r="I521" s="606"/>
      <c r="J521" s="605"/>
      <c r="K521" s="606"/>
      <c r="L521" s="605"/>
      <c r="M521" s="606"/>
      <c r="N521" s="605"/>
      <c r="O521" s="606"/>
      <c r="P521" s="605"/>
      <c r="Q521" s="606"/>
      <c r="R521" s="605"/>
      <c r="S521" s="606"/>
      <c r="T521" s="605"/>
      <c r="U521" s="606"/>
      <c r="V521" s="605"/>
      <c r="W521" s="606"/>
      <c r="X521" s="29"/>
      <c r="Y521" s="84">
        <f>IF(OR(D521="s",F521="s",H521="s",J521="s",L521="s",N521="s",P521="s",R521="s",T521="s",V521="s"), 0, IF(OR(D521="a",F521="a",H521="a",J521="a",L521="a",N521="a",P521="a",R521="a",T521="a",V521="a", X521="NA"),Z521,0))</f>
        <v>0</v>
      </c>
      <c r="Z521" s="349">
        <v>5</v>
      </c>
      <c r="AA521" s="39">
        <f>COUNTIF(D521:W521,"a")+COUNTIF(D521:W521,"s")+COUNTIF(X521,"NA")</f>
        <v>0</v>
      </c>
      <c r="AB521" s="239"/>
      <c r="AD521" s="241" t="s">
        <v>282</v>
      </c>
      <c r="CG521" s="46"/>
      <c r="CH521" s="46"/>
      <c r="CI521" s="46"/>
      <c r="CJ521" s="46"/>
      <c r="CK521" s="46"/>
      <c r="CL521" s="46"/>
      <c r="CM521" s="46"/>
    </row>
    <row r="522" spans="1:95" ht="45" customHeight="1" x14ac:dyDescent="0.2">
      <c r="A522" s="353"/>
      <c r="B522" s="217" t="s">
        <v>25</v>
      </c>
      <c r="C522" s="129" t="s">
        <v>270</v>
      </c>
      <c r="D522" s="605"/>
      <c r="E522" s="606"/>
      <c r="F522" s="605"/>
      <c r="G522" s="606"/>
      <c r="H522" s="605"/>
      <c r="I522" s="606"/>
      <c r="J522" s="605"/>
      <c r="K522" s="606"/>
      <c r="L522" s="605"/>
      <c r="M522" s="606"/>
      <c r="N522" s="605"/>
      <c r="O522" s="606"/>
      <c r="P522" s="605"/>
      <c r="Q522" s="606"/>
      <c r="R522" s="605"/>
      <c r="S522" s="606"/>
      <c r="T522" s="605"/>
      <c r="U522" s="606"/>
      <c r="V522" s="605"/>
      <c r="W522" s="606"/>
      <c r="X522" s="101"/>
      <c r="Y522" s="92">
        <f t="shared" si="67"/>
        <v>0</v>
      </c>
      <c r="Z522" s="349">
        <v>10</v>
      </c>
      <c r="AA522" s="39">
        <f t="shared" si="68"/>
        <v>0</v>
      </c>
      <c r="AB522" s="239"/>
      <c r="AD522" s="241" t="s">
        <v>282</v>
      </c>
      <c r="CG522" s="46"/>
      <c r="CH522" s="46"/>
      <c r="CI522" s="46"/>
      <c r="CJ522" s="46"/>
      <c r="CK522" s="46"/>
      <c r="CL522" s="46"/>
      <c r="CM522" s="46"/>
    </row>
    <row r="523" spans="1:95" ht="27.95" customHeight="1" x14ac:dyDescent="0.2">
      <c r="A523" s="353"/>
      <c r="B523" s="217" t="s">
        <v>358</v>
      </c>
      <c r="C523" s="129" t="s">
        <v>221</v>
      </c>
      <c r="D523" s="590"/>
      <c r="E523" s="591"/>
      <c r="F523" s="590"/>
      <c r="G523" s="591"/>
      <c r="H523" s="590"/>
      <c r="I523" s="591"/>
      <c r="J523" s="590"/>
      <c r="K523" s="591"/>
      <c r="L523" s="590"/>
      <c r="M523" s="591"/>
      <c r="N523" s="590"/>
      <c r="O523" s="591"/>
      <c r="P523" s="590"/>
      <c r="Q523" s="591"/>
      <c r="R523" s="590"/>
      <c r="S523" s="591"/>
      <c r="T523" s="590"/>
      <c r="U523" s="591"/>
      <c r="V523" s="590"/>
      <c r="W523" s="591"/>
      <c r="X523" s="101"/>
      <c r="Y523" s="95">
        <f t="shared" si="67"/>
        <v>0</v>
      </c>
      <c r="Z523" s="354">
        <v>10</v>
      </c>
      <c r="AA523" s="39">
        <f>IF((COUNTIF(D523:W523,"a")+COUNTIF(D523:W523,"s"))&gt;0,IF(OR((COUNTIF(D524:W524,"a")+COUNTIF(D524:W524,"s"))),0,COUNTIF(D523:W523,"a")+COUNTIF(D523:W523,"s")),COUNTIF(D523:W523,"a")+COUNTIF(D523:W523,"s"))</f>
        <v>0</v>
      </c>
      <c r="AB523" s="194"/>
      <c r="AD523" s="241"/>
      <c r="CG523" s="46"/>
      <c r="CH523" s="46"/>
      <c r="CI523" s="46"/>
      <c r="CJ523" s="46"/>
      <c r="CK523" s="46"/>
      <c r="CL523" s="46"/>
      <c r="CM523" s="46"/>
    </row>
    <row r="524" spans="1:95" ht="27.95" customHeight="1" thickBot="1" x14ac:dyDescent="0.25">
      <c r="A524" s="353"/>
      <c r="B524" s="218" t="s">
        <v>415</v>
      </c>
      <c r="C524" s="135" t="s">
        <v>340</v>
      </c>
      <c r="D524" s="582"/>
      <c r="E524" s="583"/>
      <c r="F524" s="582"/>
      <c r="G524" s="583"/>
      <c r="H524" s="582"/>
      <c r="I524" s="583"/>
      <c r="J524" s="582"/>
      <c r="K524" s="583"/>
      <c r="L524" s="582"/>
      <c r="M524" s="583"/>
      <c r="N524" s="582"/>
      <c r="O524" s="583"/>
      <c r="P524" s="582"/>
      <c r="Q524" s="583"/>
      <c r="R524" s="582"/>
      <c r="S524" s="583"/>
      <c r="T524" s="582"/>
      <c r="U524" s="583"/>
      <c r="V524" s="582"/>
      <c r="W524" s="583"/>
      <c r="X524" s="101"/>
      <c r="Y524" s="112">
        <f t="shared" si="67"/>
        <v>0</v>
      </c>
      <c r="Z524" s="363">
        <v>10</v>
      </c>
      <c r="AA524" s="39">
        <f>IF((COUNTIF(D524:W524,"a")+COUNTIF(D524:W524,"s"))&gt;0,IF((COUNTIF(D523:W523,"a")+COUNTIF(D523:W523,"s"))&gt;0,0,COUNTIF(D524:W524,"a")+COUNTIF(D524:W524,"s")), COUNTIF(D524:W524,"a")+COUNTIF(D524:W524,"s"))</f>
        <v>0</v>
      </c>
      <c r="AB524" s="194"/>
      <c r="AD524" s="241"/>
      <c r="CG524" s="46"/>
      <c r="CH524" s="46"/>
      <c r="CI524" s="46"/>
      <c r="CJ524" s="46"/>
      <c r="CK524" s="46"/>
      <c r="CL524" s="46"/>
      <c r="CM524" s="46"/>
    </row>
    <row r="525" spans="1:95" ht="21" customHeight="1" thickTop="1" thickBot="1" x14ac:dyDescent="0.25">
      <c r="A525" s="353"/>
      <c r="B525" s="35"/>
      <c r="C525" s="127"/>
      <c r="D525" s="629" t="s">
        <v>285</v>
      </c>
      <c r="E525" s="630"/>
      <c r="F525" s="630"/>
      <c r="G525" s="630"/>
      <c r="H525" s="630"/>
      <c r="I525" s="630"/>
      <c r="J525" s="630"/>
      <c r="K525" s="630"/>
      <c r="L525" s="630"/>
      <c r="M525" s="630"/>
      <c r="N525" s="630"/>
      <c r="O525" s="630"/>
      <c r="P525" s="630"/>
      <c r="Q525" s="630"/>
      <c r="R525" s="630"/>
      <c r="S525" s="630"/>
      <c r="T525" s="630"/>
      <c r="U525" s="630"/>
      <c r="V525" s="630"/>
      <c r="W525" s="630"/>
      <c r="X525" s="631"/>
      <c r="Y525" s="6">
        <f>SUM(Y515:Y524)</f>
        <v>0</v>
      </c>
      <c r="Z525" s="350">
        <f>SUM(Z515:Z523)</f>
        <v>75</v>
      </c>
      <c r="AD525" s="241"/>
      <c r="CG525" s="46"/>
      <c r="CH525" s="46"/>
      <c r="CI525" s="46"/>
      <c r="CJ525" s="46"/>
      <c r="CK525" s="46"/>
      <c r="CL525" s="46"/>
      <c r="CM525" s="46"/>
    </row>
    <row r="526" spans="1:95" ht="21" customHeight="1" thickBot="1" x14ac:dyDescent="0.25">
      <c r="A526" s="339"/>
      <c r="B526" s="170"/>
      <c r="C526" s="159"/>
      <c r="D526" s="619"/>
      <c r="E526" s="620"/>
      <c r="F526" s="776">
        <v>45</v>
      </c>
      <c r="G526" s="627"/>
      <c r="H526" s="627"/>
      <c r="I526" s="627"/>
      <c r="J526" s="627"/>
      <c r="K526" s="627"/>
      <c r="L526" s="627"/>
      <c r="M526" s="627"/>
      <c r="N526" s="627"/>
      <c r="O526" s="627"/>
      <c r="P526" s="627"/>
      <c r="Q526" s="627"/>
      <c r="R526" s="627"/>
      <c r="S526" s="627"/>
      <c r="T526" s="627"/>
      <c r="U526" s="627"/>
      <c r="V526" s="627"/>
      <c r="W526" s="627"/>
      <c r="X526" s="627"/>
      <c r="Y526" s="627"/>
      <c r="Z526" s="628"/>
      <c r="AD526" s="241"/>
      <c r="CG526" s="46"/>
      <c r="CH526" s="46"/>
      <c r="CI526" s="46"/>
      <c r="CJ526" s="46"/>
      <c r="CK526" s="46"/>
      <c r="CL526" s="46"/>
      <c r="CM526" s="46"/>
    </row>
    <row r="527" spans="1:95" s="255" customFormat="1" ht="30" customHeight="1" thickBot="1" x14ac:dyDescent="0.25">
      <c r="A527" s="407"/>
      <c r="B527" s="212" t="s">
        <v>280</v>
      </c>
      <c r="C527" s="157" t="s">
        <v>185</v>
      </c>
      <c r="D527" s="309"/>
      <c r="E527" s="310"/>
      <c r="F527" s="311"/>
      <c r="G527" s="312"/>
      <c r="H527" s="423" t="s">
        <v>284</v>
      </c>
      <c r="I527" s="310"/>
      <c r="J527" s="313"/>
      <c r="K527" s="312"/>
      <c r="L527" s="309"/>
      <c r="M527" s="310"/>
      <c r="N527" s="311"/>
      <c r="O527" s="312"/>
      <c r="P527" s="309"/>
      <c r="Q527" s="310"/>
      <c r="R527" s="311"/>
      <c r="S527" s="312"/>
      <c r="T527" s="309"/>
      <c r="U527" s="310"/>
      <c r="V527" s="311"/>
      <c r="W527" s="312"/>
      <c r="X527" s="314"/>
      <c r="Y527" s="314"/>
      <c r="Z527" s="346"/>
      <c r="AA527" s="193"/>
      <c r="AB527" s="253"/>
      <c r="AC527" s="254"/>
      <c r="AD527" s="241"/>
      <c r="AE527" s="254"/>
      <c r="AF527" s="254"/>
      <c r="AG527" s="254"/>
      <c r="AH527" s="254"/>
      <c r="AI527" s="254"/>
      <c r="AJ527" s="254"/>
      <c r="AK527" s="254"/>
      <c r="AL527" s="254"/>
      <c r="AM527" s="254"/>
      <c r="AN527" s="254"/>
      <c r="AO527" s="254"/>
      <c r="AP527" s="254"/>
      <c r="AQ527" s="254"/>
      <c r="AR527" s="254"/>
      <c r="AS527" s="254"/>
      <c r="AT527" s="254"/>
      <c r="AU527" s="254"/>
      <c r="AV527" s="254"/>
      <c r="AW527" s="254"/>
      <c r="AX527" s="254"/>
      <c r="AY527" s="254"/>
      <c r="AZ527" s="254"/>
      <c r="BA527" s="254"/>
      <c r="BB527" s="254"/>
      <c r="BC527" s="254"/>
      <c r="BD527" s="254"/>
      <c r="BE527" s="254"/>
      <c r="BF527" s="254"/>
      <c r="BG527" s="254"/>
      <c r="BH527" s="254"/>
      <c r="BI527" s="254"/>
      <c r="BJ527" s="254"/>
      <c r="BK527" s="254"/>
      <c r="BL527" s="254"/>
      <c r="BM527" s="254"/>
      <c r="BN527" s="254"/>
      <c r="BO527" s="254"/>
      <c r="BP527" s="254"/>
      <c r="BQ527" s="254"/>
      <c r="BR527" s="254"/>
      <c r="BS527" s="254"/>
      <c r="BT527" s="254"/>
      <c r="BU527" s="254"/>
      <c r="BV527" s="254"/>
      <c r="BW527" s="254"/>
      <c r="BX527" s="254"/>
      <c r="BY527" s="254"/>
      <c r="BZ527" s="254"/>
      <c r="CA527" s="254"/>
      <c r="CB527" s="254"/>
      <c r="CC527" s="254"/>
      <c r="CD527" s="254"/>
      <c r="CE527" s="253"/>
      <c r="CF527" s="253"/>
      <c r="CG527" s="253"/>
      <c r="CH527" s="253"/>
      <c r="CI527" s="253"/>
      <c r="CJ527" s="253"/>
      <c r="CK527" s="253"/>
      <c r="CL527" s="253"/>
      <c r="CM527" s="253"/>
      <c r="CN527" s="253"/>
      <c r="CO527" s="253"/>
      <c r="CP527" s="253"/>
      <c r="CQ527" s="253"/>
    </row>
    <row r="528" spans="1:95" s="255" customFormat="1" ht="45" customHeight="1" x14ac:dyDescent="0.2">
      <c r="A528" s="353"/>
      <c r="B528" s="210" t="s">
        <v>49</v>
      </c>
      <c r="C528" s="126" t="s">
        <v>50</v>
      </c>
      <c r="D528" s="605"/>
      <c r="E528" s="606"/>
      <c r="F528" s="605"/>
      <c r="G528" s="606"/>
      <c r="H528" s="605"/>
      <c r="I528" s="606"/>
      <c r="J528" s="605"/>
      <c r="K528" s="606"/>
      <c r="L528" s="605"/>
      <c r="M528" s="606"/>
      <c r="N528" s="605"/>
      <c r="O528" s="606"/>
      <c r="P528" s="605"/>
      <c r="Q528" s="606"/>
      <c r="R528" s="605"/>
      <c r="S528" s="606"/>
      <c r="T528" s="605"/>
      <c r="U528" s="606"/>
      <c r="V528" s="605"/>
      <c r="W528" s="606"/>
      <c r="X528" s="262"/>
      <c r="Y528" s="92">
        <f t="shared" ref="Y528:Y533" si="69">IF(OR(D528="s",F528="s",H528="s",J528="s",L528="s",N528="s",P528="s",R528="s",T528="s",V528="s"), 0, IF(OR(D528="a",F528="a",H528="a",J528="a",L528="a",N528="a",P528="a",R528="a",T528="a",V528="a"),Z528,0))</f>
        <v>0</v>
      </c>
      <c r="Z528" s="349">
        <v>20</v>
      </c>
      <c r="AA528" s="193">
        <f t="shared" ref="AA528:AA533" si="70">COUNTIF(D528:W528,"a")+COUNTIF(D528:W528,"s")</f>
        <v>0</v>
      </c>
      <c r="AB528" s="239"/>
      <c r="AC528" s="254"/>
      <c r="AD528" s="241" t="s">
        <v>282</v>
      </c>
      <c r="AE528" s="248"/>
      <c r="AF528" s="254"/>
      <c r="AG528" s="254"/>
      <c r="AH528" s="254"/>
      <c r="AI528" s="254"/>
      <c r="AJ528" s="254"/>
      <c r="AK528" s="254"/>
      <c r="AL528" s="254"/>
      <c r="AM528" s="254"/>
      <c r="AN528" s="254"/>
      <c r="AO528" s="254"/>
      <c r="AP528" s="254"/>
      <c r="AQ528" s="254"/>
      <c r="AR528" s="254"/>
      <c r="AS528" s="254"/>
      <c r="AT528" s="254"/>
      <c r="AU528" s="254"/>
      <c r="AV528" s="254"/>
      <c r="AW528" s="254"/>
      <c r="AX528" s="254"/>
      <c r="AY528" s="254"/>
      <c r="AZ528" s="254"/>
      <c r="BA528" s="254"/>
      <c r="BB528" s="254"/>
      <c r="BC528" s="254"/>
      <c r="BD528" s="254"/>
      <c r="BE528" s="254"/>
      <c r="BF528" s="254"/>
      <c r="BG528" s="254"/>
      <c r="BH528" s="254"/>
      <c r="BI528" s="254"/>
      <c r="BJ528" s="254"/>
      <c r="BK528" s="254"/>
      <c r="BL528" s="254"/>
      <c r="BM528" s="254"/>
      <c r="BN528" s="254"/>
      <c r="BO528" s="254"/>
      <c r="BP528" s="254"/>
      <c r="BQ528" s="254"/>
      <c r="BR528" s="254"/>
      <c r="BS528" s="254"/>
      <c r="BT528" s="254"/>
      <c r="BU528" s="254"/>
      <c r="BV528" s="254"/>
      <c r="BW528" s="254"/>
      <c r="BX528" s="254"/>
      <c r="BY528" s="254"/>
      <c r="BZ528" s="254"/>
      <c r="CA528" s="254"/>
      <c r="CB528" s="254"/>
      <c r="CC528" s="254"/>
      <c r="CD528" s="254"/>
      <c r="CE528" s="253"/>
      <c r="CF528" s="253"/>
      <c r="CG528" s="253"/>
      <c r="CH528" s="253"/>
      <c r="CI528" s="253"/>
      <c r="CJ528" s="253"/>
      <c r="CK528" s="253"/>
      <c r="CL528" s="253"/>
      <c r="CM528" s="253"/>
      <c r="CN528" s="253"/>
      <c r="CO528" s="253"/>
      <c r="CP528" s="253"/>
      <c r="CQ528" s="253"/>
    </row>
    <row r="529" spans="1:95" s="255" customFormat="1" ht="27.95" customHeight="1" x14ac:dyDescent="0.2">
      <c r="A529" s="353"/>
      <c r="B529" s="210" t="s">
        <v>57</v>
      </c>
      <c r="C529" s="275" t="s">
        <v>55</v>
      </c>
      <c r="D529" s="605"/>
      <c r="E529" s="606"/>
      <c r="F529" s="605"/>
      <c r="G529" s="606"/>
      <c r="H529" s="605"/>
      <c r="I529" s="606"/>
      <c r="J529" s="605"/>
      <c r="K529" s="606"/>
      <c r="L529" s="605"/>
      <c r="M529" s="606"/>
      <c r="N529" s="605"/>
      <c r="O529" s="606"/>
      <c r="P529" s="605"/>
      <c r="Q529" s="606"/>
      <c r="R529" s="605"/>
      <c r="S529" s="606"/>
      <c r="T529" s="605"/>
      <c r="U529" s="606"/>
      <c r="V529" s="605"/>
      <c r="W529" s="606"/>
      <c r="X529" s="262"/>
      <c r="Y529" s="92">
        <f t="shared" si="69"/>
        <v>0</v>
      </c>
      <c r="Z529" s="349">
        <v>10</v>
      </c>
      <c r="AA529" s="193">
        <f t="shared" si="70"/>
        <v>0</v>
      </c>
      <c r="AB529" s="239"/>
      <c r="AC529" s="254"/>
      <c r="AD529" s="241"/>
      <c r="AE529" s="248"/>
      <c r="AF529" s="254"/>
      <c r="AG529" s="254"/>
      <c r="AH529" s="254"/>
      <c r="AI529" s="254"/>
      <c r="AJ529" s="254"/>
      <c r="AK529" s="254"/>
      <c r="AL529" s="254"/>
      <c r="AM529" s="254"/>
      <c r="AN529" s="254"/>
      <c r="AO529" s="254"/>
      <c r="AP529" s="254"/>
      <c r="AQ529" s="254"/>
      <c r="AR529" s="254"/>
      <c r="AS529" s="254"/>
      <c r="AT529" s="254"/>
      <c r="AU529" s="254"/>
      <c r="AV529" s="254"/>
      <c r="AW529" s="254"/>
      <c r="AX529" s="254"/>
      <c r="AY529" s="254"/>
      <c r="AZ529" s="254"/>
      <c r="BA529" s="254"/>
      <c r="BB529" s="254"/>
      <c r="BC529" s="254"/>
      <c r="BD529" s="254"/>
      <c r="BE529" s="254"/>
      <c r="BF529" s="254"/>
      <c r="BG529" s="254"/>
      <c r="BH529" s="254"/>
      <c r="BI529" s="254"/>
      <c r="BJ529" s="254"/>
      <c r="BK529" s="254"/>
      <c r="BL529" s="254"/>
      <c r="BM529" s="254"/>
      <c r="BN529" s="254"/>
      <c r="BO529" s="254"/>
      <c r="BP529" s="254"/>
      <c r="BQ529" s="254"/>
      <c r="BR529" s="254"/>
      <c r="BS529" s="254"/>
      <c r="BT529" s="254"/>
      <c r="BU529" s="254"/>
      <c r="BV529" s="254"/>
      <c r="BW529" s="254"/>
      <c r="BX529" s="254"/>
      <c r="BY529" s="254"/>
      <c r="BZ529" s="254"/>
      <c r="CA529" s="254"/>
      <c r="CB529" s="254"/>
      <c r="CC529" s="254"/>
      <c r="CD529" s="254"/>
      <c r="CE529" s="253"/>
      <c r="CF529" s="253"/>
      <c r="CG529" s="253"/>
      <c r="CH529" s="253"/>
      <c r="CI529" s="253"/>
      <c r="CJ529" s="253"/>
      <c r="CK529" s="253"/>
      <c r="CL529" s="253"/>
      <c r="CM529" s="253"/>
      <c r="CN529" s="253"/>
      <c r="CO529" s="253"/>
      <c r="CP529" s="253"/>
      <c r="CQ529" s="253"/>
    </row>
    <row r="530" spans="1:95" s="255" customFormat="1" ht="45" customHeight="1" x14ac:dyDescent="0.2">
      <c r="A530" s="353"/>
      <c r="B530" s="210" t="s">
        <v>51</v>
      </c>
      <c r="C530" s="280" t="s">
        <v>122</v>
      </c>
      <c r="D530" s="605"/>
      <c r="E530" s="606"/>
      <c r="F530" s="605"/>
      <c r="G530" s="606"/>
      <c r="H530" s="605"/>
      <c r="I530" s="606"/>
      <c r="J530" s="605"/>
      <c r="K530" s="606"/>
      <c r="L530" s="605"/>
      <c r="M530" s="606"/>
      <c r="N530" s="605"/>
      <c r="O530" s="606"/>
      <c r="P530" s="605"/>
      <c r="Q530" s="606"/>
      <c r="R530" s="605"/>
      <c r="S530" s="606"/>
      <c r="T530" s="605"/>
      <c r="U530" s="606"/>
      <c r="V530" s="605"/>
      <c r="W530" s="606"/>
      <c r="X530" s="187"/>
      <c r="Y530" s="92">
        <f>IF(OR(D530="s",F530="s",H530="s",J530="s",L530="s",N530="s",P530="s",R530="s",T530="s",V530="s"), 0, IF(OR(D530="a",F530="a",H530="a",J530="a",L530="a",N530="a",P530="a",R530="a",T530="a",V530="a",X530="na"),Z530,0))</f>
        <v>0</v>
      </c>
      <c r="Z530" s="349">
        <v>5</v>
      </c>
      <c r="AA530" s="193">
        <f>COUNTIF(D530:W530,"a")+COUNTIF(D530:W530,"s")+COUNTIF(X530,"na")</f>
        <v>0</v>
      </c>
      <c r="AB530" s="239"/>
      <c r="AC530" s="254"/>
      <c r="AD530" s="241"/>
      <c r="AE530" s="248"/>
      <c r="AF530" s="254"/>
      <c r="AG530" s="254"/>
      <c r="AH530" s="254"/>
      <c r="AI530" s="254"/>
      <c r="AJ530" s="254"/>
      <c r="AK530" s="254"/>
      <c r="AL530" s="254"/>
      <c r="AM530" s="254"/>
      <c r="AN530" s="254"/>
      <c r="AO530" s="254"/>
      <c r="AP530" s="254"/>
      <c r="AQ530" s="254"/>
      <c r="AR530" s="254"/>
      <c r="AS530" s="254"/>
      <c r="AT530" s="254"/>
      <c r="AU530" s="254"/>
      <c r="AV530" s="254"/>
      <c r="AW530" s="254"/>
      <c r="AX530" s="254"/>
      <c r="AY530" s="254"/>
      <c r="AZ530" s="254"/>
      <c r="BA530" s="254"/>
      <c r="BB530" s="254"/>
      <c r="BC530" s="254"/>
      <c r="BD530" s="254"/>
      <c r="BE530" s="254"/>
      <c r="BF530" s="254"/>
      <c r="BG530" s="254"/>
      <c r="BH530" s="254"/>
      <c r="BI530" s="254"/>
      <c r="BJ530" s="254"/>
      <c r="BK530" s="254"/>
      <c r="BL530" s="254"/>
      <c r="BM530" s="254"/>
      <c r="BN530" s="254"/>
      <c r="BO530" s="254"/>
      <c r="BP530" s="254"/>
      <c r="BQ530" s="254"/>
      <c r="BR530" s="254"/>
      <c r="BS530" s="254"/>
      <c r="BT530" s="254"/>
      <c r="BU530" s="254"/>
      <c r="BV530" s="254"/>
      <c r="BW530" s="254"/>
      <c r="BX530" s="254"/>
      <c r="BY530" s="254"/>
      <c r="BZ530" s="254"/>
      <c r="CA530" s="254"/>
      <c r="CB530" s="254"/>
      <c r="CC530" s="254"/>
      <c r="CD530" s="254"/>
      <c r="CE530" s="253"/>
      <c r="CF530" s="253"/>
      <c r="CG530" s="253"/>
      <c r="CH530" s="253"/>
      <c r="CI530" s="253"/>
      <c r="CJ530" s="253"/>
      <c r="CK530" s="253"/>
      <c r="CL530" s="253"/>
      <c r="CM530" s="253"/>
      <c r="CN530" s="253"/>
      <c r="CO530" s="253"/>
      <c r="CP530" s="253"/>
      <c r="CQ530" s="253"/>
    </row>
    <row r="531" spans="1:95" s="255" customFormat="1" ht="45" customHeight="1" x14ac:dyDescent="0.2">
      <c r="A531" s="353"/>
      <c r="B531" s="210" t="s">
        <v>52</v>
      </c>
      <c r="C531" s="126" t="s">
        <v>53</v>
      </c>
      <c r="D531" s="568"/>
      <c r="E531" s="581"/>
      <c r="F531" s="568"/>
      <c r="G531" s="581"/>
      <c r="H531" s="568"/>
      <c r="I531" s="581"/>
      <c r="J531" s="568"/>
      <c r="K531" s="581"/>
      <c r="L531" s="568"/>
      <c r="M531" s="581"/>
      <c r="N531" s="568"/>
      <c r="O531" s="581"/>
      <c r="P531" s="568"/>
      <c r="Q531" s="581"/>
      <c r="R531" s="568"/>
      <c r="S531" s="581"/>
      <c r="T531" s="568"/>
      <c r="U531" s="581"/>
      <c r="V531" s="568"/>
      <c r="W531" s="581"/>
      <c r="X531" s="262"/>
      <c r="Y531" s="92">
        <f t="shared" si="69"/>
        <v>0</v>
      </c>
      <c r="Z531" s="349">
        <v>20</v>
      </c>
      <c r="AA531" s="193">
        <f t="shared" si="70"/>
        <v>0</v>
      </c>
      <c r="AB531" s="239"/>
      <c r="AC531" s="254"/>
      <c r="AD531" s="241"/>
      <c r="AE531" s="248"/>
      <c r="AF531" s="254"/>
      <c r="AG531" s="254"/>
      <c r="AH531" s="254"/>
      <c r="AI531" s="254"/>
      <c r="AJ531" s="254"/>
      <c r="AK531" s="254"/>
      <c r="AL531" s="254"/>
      <c r="AM531" s="254"/>
      <c r="AN531" s="254"/>
      <c r="AO531" s="254"/>
      <c r="AP531" s="254"/>
      <c r="AQ531" s="254"/>
      <c r="AR531" s="254"/>
      <c r="AS531" s="254"/>
      <c r="AT531" s="254"/>
      <c r="AU531" s="254"/>
      <c r="AV531" s="254"/>
      <c r="AW531" s="254"/>
      <c r="AX531" s="254"/>
      <c r="AY531" s="254"/>
      <c r="AZ531" s="254"/>
      <c r="BA531" s="254"/>
      <c r="BB531" s="254"/>
      <c r="BC531" s="254"/>
      <c r="BD531" s="254"/>
      <c r="BE531" s="254"/>
      <c r="BF531" s="254"/>
      <c r="BG531" s="254"/>
      <c r="BH531" s="254"/>
      <c r="BI531" s="254"/>
      <c r="BJ531" s="254"/>
      <c r="BK531" s="254"/>
      <c r="BL531" s="254"/>
      <c r="BM531" s="254"/>
      <c r="BN531" s="254"/>
      <c r="BO531" s="254"/>
      <c r="BP531" s="254"/>
      <c r="BQ531" s="254"/>
      <c r="BR531" s="254"/>
      <c r="BS531" s="254"/>
      <c r="BT531" s="254"/>
      <c r="BU531" s="254"/>
      <c r="BV531" s="254"/>
      <c r="BW531" s="254"/>
      <c r="BX531" s="254"/>
      <c r="BY531" s="254"/>
      <c r="BZ531" s="254"/>
      <c r="CA531" s="254"/>
      <c r="CB531" s="254"/>
      <c r="CC531" s="254"/>
      <c r="CD531" s="254"/>
      <c r="CE531" s="253"/>
      <c r="CF531" s="253"/>
      <c r="CG531" s="253"/>
      <c r="CH531" s="253"/>
      <c r="CI531" s="253"/>
      <c r="CJ531" s="253"/>
      <c r="CK531" s="253"/>
      <c r="CL531" s="253"/>
      <c r="CM531" s="253"/>
      <c r="CN531" s="253"/>
      <c r="CO531" s="253"/>
      <c r="CP531" s="253"/>
      <c r="CQ531" s="253"/>
    </row>
    <row r="532" spans="1:95" s="255" customFormat="1" ht="67.7" customHeight="1" x14ac:dyDescent="0.2">
      <c r="A532" s="353"/>
      <c r="B532" s="210" t="s">
        <v>58</v>
      </c>
      <c r="C532" s="126" t="s">
        <v>54</v>
      </c>
      <c r="D532" s="605"/>
      <c r="E532" s="606"/>
      <c r="F532" s="605"/>
      <c r="G532" s="606"/>
      <c r="H532" s="605"/>
      <c r="I532" s="606"/>
      <c r="J532" s="605"/>
      <c r="K532" s="606"/>
      <c r="L532" s="605"/>
      <c r="M532" s="606"/>
      <c r="N532" s="605"/>
      <c r="O532" s="606"/>
      <c r="P532" s="605"/>
      <c r="Q532" s="606"/>
      <c r="R532" s="605"/>
      <c r="S532" s="606"/>
      <c r="T532" s="605"/>
      <c r="U532" s="606"/>
      <c r="V532" s="605"/>
      <c r="W532" s="606"/>
      <c r="X532" s="262"/>
      <c r="Y532" s="92">
        <f t="shared" si="69"/>
        <v>0</v>
      </c>
      <c r="Z532" s="349">
        <v>10</v>
      </c>
      <c r="AA532" s="193">
        <f t="shared" si="70"/>
        <v>0</v>
      </c>
      <c r="AB532" s="239"/>
      <c r="AC532" s="254"/>
      <c r="AD532" s="241" t="s">
        <v>282</v>
      </c>
      <c r="AE532" s="248"/>
      <c r="AF532" s="254"/>
      <c r="AG532" s="254"/>
      <c r="AH532" s="254"/>
      <c r="AI532" s="254"/>
      <c r="AJ532" s="254"/>
      <c r="AK532" s="254"/>
      <c r="AL532" s="254"/>
      <c r="AM532" s="254"/>
      <c r="AN532" s="254"/>
      <c r="AO532" s="254"/>
      <c r="AP532" s="254"/>
      <c r="AQ532" s="254"/>
      <c r="AR532" s="254"/>
      <c r="AS532" s="254"/>
      <c r="AT532" s="254"/>
      <c r="AU532" s="254"/>
      <c r="AV532" s="254"/>
      <c r="AW532" s="254"/>
      <c r="AX532" s="254"/>
      <c r="AY532" s="254"/>
      <c r="AZ532" s="254"/>
      <c r="BA532" s="254"/>
      <c r="BB532" s="254"/>
      <c r="BC532" s="254"/>
      <c r="BD532" s="254"/>
      <c r="BE532" s="254"/>
      <c r="BF532" s="254"/>
      <c r="BG532" s="254"/>
      <c r="BH532" s="254"/>
      <c r="BI532" s="254"/>
      <c r="BJ532" s="254"/>
      <c r="BK532" s="254"/>
      <c r="BL532" s="254"/>
      <c r="BM532" s="254"/>
      <c r="BN532" s="254"/>
      <c r="BO532" s="254"/>
      <c r="BP532" s="254"/>
      <c r="BQ532" s="254"/>
      <c r="BR532" s="254"/>
      <c r="BS532" s="254"/>
      <c r="BT532" s="254"/>
      <c r="BU532" s="254"/>
      <c r="BV532" s="254"/>
      <c r="BW532" s="254"/>
      <c r="BX532" s="254"/>
      <c r="BY532" s="254"/>
      <c r="BZ532" s="254"/>
      <c r="CA532" s="254"/>
      <c r="CB532" s="254"/>
      <c r="CC532" s="254"/>
      <c r="CD532" s="254"/>
      <c r="CE532" s="253"/>
      <c r="CF532" s="253"/>
      <c r="CG532" s="253"/>
      <c r="CH532" s="253"/>
      <c r="CI532" s="253"/>
      <c r="CJ532" s="253"/>
      <c r="CK532" s="253"/>
      <c r="CL532" s="253"/>
      <c r="CM532" s="253"/>
      <c r="CN532" s="253"/>
      <c r="CO532" s="253"/>
      <c r="CP532" s="253"/>
      <c r="CQ532" s="253"/>
    </row>
    <row r="533" spans="1:95" s="255" customFormat="1" ht="45" customHeight="1" thickBot="1" x14ac:dyDescent="0.25">
      <c r="A533" s="353"/>
      <c r="B533" s="210" t="s">
        <v>481</v>
      </c>
      <c r="C533" s="126" t="s">
        <v>218</v>
      </c>
      <c r="D533" s="568"/>
      <c r="E533" s="581"/>
      <c r="F533" s="568"/>
      <c r="G533" s="581"/>
      <c r="H533" s="568"/>
      <c r="I533" s="581"/>
      <c r="J533" s="568"/>
      <c r="K533" s="581"/>
      <c r="L533" s="568"/>
      <c r="M533" s="581"/>
      <c r="N533" s="568"/>
      <c r="O533" s="581"/>
      <c r="P533" s="568"/>
      <c r="Q533" s="581"/>
      <c r="R533" s="568"/>
      <c r="S533" s="581"/>
      <c r="T533" s="568"/>
      <c r="U533" s="581"/>
      <c r="V533" s="568"/>
      <c r="W533" s="581"/>
      <c r="X533" s="262"/>
      <c r="Y533" s="92">
        <f t="shared" si="69"/>
        <v>0</v>
      </c>
      <c r="Z533" s="349">
        <v>10</v>
      </c>
      <c r="AA533" s="193">
        <f t="shared" si="70"/>
        <v>0</v>
      </c>
      <c r="AB533" s="239"/>
      <c r="AC533" s="254"/>
      <c r="AD533" s="241" t="s">
        <v>282</v>
      </c>
      <c r="AE533" s="254"/>
      <c r="AF533" s="254"/>
      <c r="AG533" s="254"/>
      <c r="AH533" s="254"/>
      <c r="AI533" s="254"/>
      <c r="AJ533" s="254"/>
      <c r="AK533" s="254"/>
      <c r="AL533" s="254"/>
      <c r="AM533" s="254"/>
      <c r="AN533" s="254"/>
      <c r="AO533" s="254"/>
      <c r="AP533" s="254"/>
      <c r="AQ533" s="254"/>
      <c r="AR533" s="254"/>
      <c r="AS533" s="254"/>
      <c r="AT533" s="254"/>
      <c r="AU533" s="254"/>
      <c r="AV533" s="254"/>
      <c r="AW533" s="254"/>
      <c r="AX533" s="254"/>
      <c r="AY533" s="254"/>
      <c r="AZ533" s="254"/>
      <c r="BA533" s="254"/>
      <c r="BB533" s="254"/>
      <c r="BC533" s="254"/>
      <c r="BD533" s="254"/>
      <c r="BE533" s="254"/>
      <c r="BF533" s="254"/>
      <c r="BG533" s="254"/>
      <c r="BH533" s="254"/>
      <c r="BI533" s="254"/>
      <c r="BJ533" s="254"/>
      <c r="BK533" s="254"/>
      <c r="BL533" s="254"/>
      <c r="BM533" s="254"/>
      <c r="BN533" s="254"/>
      <c r="BO533" s="254"/>
      <c r="BP533" s="254"/>
      <c r="BQ533" s="254"/>
      <c r="BR533" s="254"/>
      <c r="BS533" s="254"/>
      <c r="BT533" s="254"/>
      <c r="BU533" s="254"/>
      <c r="BV533" s="254"/>
      <c r="BW533" s="254"/>
      <c r="BX533" s="254"/>
      <c r="BY533" s="254"/>
      <c r="BZ533" s="254"/>
      <c r="CA533" s="254"/>
      <c r="CB533" s="254"/>
      <c r="CC533" s="254"/>
      <c r="CD533" s="254"/>
      <c r="CE533" s="253"/>
      <c r="CF533" s="253"/>
      <c r="CG533" s="253"/>
      <c r="CH533" s="253"/>
      <c r="CI533" s="253"/>
      <c r="CJ533" s="253"/>
      <c r="CK533" s="253"/>
      <c r="CL533" s="253"/>
      <c r="CM533" s="253"/>
      <c r="CN533" s="253"/>
      <c r="CO533" s="253"/>
      <c r="CP533" s="253"/>
      <c r="CQ533" s="253"/>
    </row>
    <row r="534" spans="1:95" s="274" customFormat="1" ht="21" customHeight="1" thickTop="1" thickBot="1" x14ac:dyDescent="0.25">
      <c r="A534" s="353"/>
      <c r="B534" s="81"/>
      <c r="C534" s="127"/>
      <c r="D534" s="629" t="s">
        <v>285</v>
      </c>
      <c r="E534" s="630"/>
      <c r="F534" s="630"/>
      <c r="G534" s="630"/>
      <c r="H534" s="630"/>
      <c r="I534" s="630"/>
      <c r="J534" s="630"/>
      <c r="K534" s="630"/>
      <c r="L534" s="630"/>
      <c r="M534" s="630"/>
      <c r="N534" s="630"/>
      <c r="O534" s="630"/>
      <c r="P534" s="630"/>
      <c r="Q534" s="630"/>
      <c r="R534" s="630"/>
      <c r="S534" s="630"/>
      <c r="T534" s="630"/>
      <c r="U534" s="630"/>
      <c r="V534" s="630"/>
      <c r="W534" s="630"/>
      <c r="X534" s="775"/>
      <c r="Y534" s="6">
        <f>SUM(Y528:Y533)</f>
        <v>0</v>
      </c>
      <c r="Z534" s="350">
        <f>SUM(Z528:Z533)</f>
        <v>75</v>
      </c>
      <c r="AA534" s="193"/>
      <c r="AB534" s="238"/>
      <c r="AC534" s="273"/>
      <c r="AD534" s="241"/>
      <c r="AE534" s="273"/>
      <c r="AF534" s="273"/>
      <c r="AG534" s="273"/>
      <c r="AH534" s="273"/>
      <c r="AI534" s="273"/>
      <c r="AJ534" s="273"/>
      <c r="AK534" s="273"/>
      <c r="AL534" s="273"/>
      <c r="AM534" s="273"/>
      <c r="AN534" s="273"/>
      <c r="AO534" s="273"/>
      <c r="AP534" s="273"/>
      <c r="AQ534" s="273"/>
      <c r="AR534" s="273"/>
      <c r="AS534" s="273"/>
      <c r="AT534" s="273"/>
      <c r="AU534" s="273"/>
      <c r="AV534" s="273"/>
      <c r="AW534" s="273"/>
      <c r="AX534" s="273"/>
      <c r="AY534" s="273"/>
      <c r="AZ534" s="273"/>
      <c r="BA534" s="273"/>
      <c r="BB534" s="273"/>
      <c r="BC534" s="273"/>
      <c r="BD534" s="273"/>
      <c r="BE534" s="273"/>
      <c r="BF534" s="273"/>
      <c r="BG534" s="273"/>
      <c r="BH534" s="273"/>
      <c r="BI534" s="273"/>
      <c r="BJ534" s="273"/>
      <c r="BK534" s="273"/>
      <c r="BL534" s="273"/>
      <c r="BM534" s="273"/>
      <c r="BN534" s="273"/>
      <c r="BO534" s="273"/>
      <c r="BP534" s="273"/>
      <c r="BQ534" s="273"/>
      <c r="BR534" s="273"/>
      <c r="BS534" s="273"/>
      <c r="BT534" s="273"/>
      <c r="BU534" s="273"/>
      <c r="BV534" s="273"/>
      <c r="BW534" s="273"/>
      <c r="BX534" s="273"/>
      <c r="BY534" s="273"/>
      <c r="BZ534" s="273"/>
      <c r="CA534" s="273"/>
      <c r="CB534" s="273"/>
      <c r="CC534" s="273"/>
      <c r="CD534" s="273"/>
      <c r="CE534" s="238"/>
      <c r="CF534" s="238"/>
      <c r="CG534" s="238"/>
      <c r="CH534" s="238"/>
      <c r="CI534" s="238"/>
      <c r="CJ534" s="238"/>
      <c r="CK534" s="238"/>
      <c r="CL534" s="238"/>
      <c r="CM534" s="238"/>
      <c r="CN534" s="238"/>
      <c r="CO534" s="238"/>
      <c r="CP534" s="238"/>
      <c r="CQ534" s="238"/>
    </row>
    <row r="535" spans="1:95" s="274" customFormat="1" ht="21" customHeight="1" thickBot="1" x14ac:dyDescent="0.25">
      <c r="A535" s="339"/>
      <c r="B535" s="170"/>
      <c r="C535" s="156"/>
      <c r="D535" s="619"/>
      <c r="E535" s="677"/>
      <c r="F535" s="771">
        <v>40</v>
      </c>
      <c r="G535" s="772"/>
      <c r="H535" s="772"/>
      <c r="I535" s="772"/>
      <c r="J535" s="772"/>
      <c r="K535" s="772"/>
      <c r="L535" s="772"/>
      <c r="M535" s="772"/>
      <c r="N535" s="772"/>
      <c r="O535" s="772"/>
      <c r="P535" s="772"/>
      <c r="Q535" s="772"/>
      <c r="R535" s="772"/>
      <c r="S535" s="772"/>
      <c r="T535" s="772"/>
      <c r="U535" s="772"/>
      <c r="V535" s="772"/>
      <c r="W535" s="772"/>
      <c r="X535" s="772"/>
      <c r="Y535" s="772"/>
      <c r="Z535" s="773"/>
      <c r="AA535" s="193"/>
      <c r="AB535" s="238"/>
      <c r="AC535" s="273"/>
      <c r="AD535" s="241"/>
      <c r="AE535" s="273"/>
      <c r="AF535" s="273"/>
      <c r="AG535" s="273"/>
      <c r="AH535" s="273"/>
      <c r="AI535" s="273"/>
      <c r="AJ535" s="273"/>
      <c r="AK535" s="273"/>
      <c r="AL535" s="273"/>
      <c r="AM535" s="273"/>
      <c r="AN535" s="273"/>
      <c r="AO535" s="273"/>
      <c r="AP535" s="273"/>
      <c r="AQ535" s="273"/>
      <c r="AR535" s="273"/>
      <c r="AS535" s="273"/>
      <c r="AT535" s="273"/>
      <c r="AU535" s="273"/>
      <c r="AV535" s="273"/>
      <c r="AW535" s="273"/>
      <c r="AX535" s="273"/>
      <c r="AY535" s="273"/>
      <c r="AZ535" s="273"/>
      <c r="BA535" s="273"/>
      <c r="BB535" s="273"/>
      <c r="BC535" s="273"/>
      <c r="BD535" s="273"/>
      <c r="BE535" s="273"/>
      <c r="BF535" s="273"/>
      <c r="BG535" s="273"/>
      <c r="BH535" s="273"/>
      <c r="BI535" s="273"/>
      <c r="BJ535" s="273"/>
      <c r="BK535" s="273"/>
      <c r="BL535" s="273"/>
      <c r="BM535" s="273"/>
      <c r="BN535" s="273"/>
      <c r="BO535" s="273"/>
      <c r="BP535" s="273"/>
      <c r="BQ535" s="273"/>
      <c r="BR535" s="273"/>
      <c r="BS535" s="273"/>
      <c r="BT535" s="273"/>
      <c r="BU535" s="273"/>
      <c r="BV535" s="273"/>
      <c r="BW535" s="273"/>
      <c r="BX535" s="273"/>
      <c r="BY535" s="273"/>
      <c r="BZ535" s="273"/>
      <c r="CA535" s="273"/>
      <c r="CB535" s="273"/>
      <c r="CC535" s="273"/>
      <c r="CD535" s="273"/>
      <c r="CE535" s="238"/>
      <c r="CF535" s="238"/>
      <c r="CG535" s="238"/>
      <c r="CH535" s="238"/>
      <c r="CI535" s="238"/>
      <c r="CJ535" s="238"/>
      <c r="CK535" s="238"/>
      <c r="CL535" s="238"/>
      <c r="CM535" s="238"/>
      <c r="CN535" s="238"/>
      <c r="CO535" s="238"/>
      <c r="CP535" s="238"/>
      <c r="CQ535" s="238"/>
    </row>
    <row r="536" spans="1:95" ht="30" customHeight="1" thickBot="1" x14ac:dyDescent="0.25">
      <c r="A536" s="333"/>
      <c r="B536" s="212" t="s">
        <v>279</v>
      </c>
      <c r="C536" s="157" t="s">
        <v>168</v>
      </c>
      <c r="D536" s="423" t="s">
        <v>284</v>
      </c>
      <c r="E536" s="164"/>
      <c r="F536" s="167"/>
      <c r="G536" s="168"/>
      <c r="H536" s="423" t="s">
        <v>284</v>
      </c>
      <c r="I536" s="164"/>
      <c r="J536" s="308"/>
      <c r="K536" s="168"/>
      <c r="L536" s="165"/>
      <c r="M536" s="164"/>
      <c r="N536" s="167"/>
      <c r="O536" s="168"/>
      <c r="P536" s="165"/>
      <c r="Q536" s="164"/>
      <c r="R536" s="167"/>
      <c r="S536" s="168"/>
      <c r="T536" s="165"/>
      <c r="U536" s="164"/>
      <c r="V536" s="167"/>
      <c r="W536" s="168"/>
      <c r="X536" s="169"/>
      <c r="Y536" s="169"/>
      <c r="Z536" s="346"/>
      <c r="AD536" s="241"/>
      <c r="CG536" s="46"/>
      <c r="CH536" s="46"/>
      <c r="CI536" s="46"/>
      <c r="CJ536" s="46"/>
      <c r="CK536" s="46"/>
      <c r="CL536" s="46"/>
      <c r="CM536" s="46"/>
    </row>
    <row r="537" spans="1:95" ht="45" customHeight="1" thickBot="1" x14ac:dyDescent="0.25">
      <c r="A537" s="353"/>
      <c r="B537" s="207"/>
      <c r="C537" s="154" t="s">
        <v>426</v>
      </c>
      <c r="D537" s="722"/>
      <c r="E537" s="722"/>
      <c r="F537" s="722"/>
      <c r="G537" s="722"/>
      <c r="H537" s="722"/>
      <c r="I537" s="722"/>
      <c r="J537" s="722"/>
      <c r="K537" s="722"/>
      <c r="L537" s="722"/>
      <c r="M537" s="722"/>
      <c r="N537" s="722"/>
      <c r="O537" s="722"/>
      <c r="P537" s="722"/>
      <c r="Q537" s="722"/>
      <c r="R537" s="722"/>
      <c r="S537" s="722"/>
      <c r="T537" s="722"/>
      <c r="U537" s="722"/>
      <c r="V537" s="722"/>
      <c r="W537" s="722"/>
      <c r="X537" s="722"/>
      <c r="Y537" s="722"/>
      <c r="Z537" s="723"/>
      <c r="AA537" s="193"/>
      <c r="AD537" s="241"/>
      <c r="CE537" s="46"/>
      <c r="CF537" s="46"/>
      <c r="CG537" s="46"/>
      <c r="CH537" s="46"/>
      <c r="CI537" s="46"/>
      <c r="CJ537" s="46"/>
      <c r="CK537" s="46"/>
      <c r="CL537" s="46"/>
      <c r="CM537" s="46"/>
      <c r="CN537" s="46"/>
      <c r="CO537" s="46"/>
      <c r="CP537" s="46"/>
      <c r="CQ537" s="46"/>
    </row>
    <row r="538" spans="1:95" s="255" customFormat="1" ht="45" customHeight="1" x14ac:dyDescent="0.2">
      <c r="A538" s="353"/>
      <c r="B538" s="208" t="s">
        <v>416</v>
      </c>
      <c r="C538" s="151" t="s">
        <v>695</v>
      </c>
      <c r="D538" s="632"/>
      <c r="E538" s="633"/>
      <c r="F538" s="632"/>
      <c r="G538" s="633"/>
      <c r="H538" s="632"/>
      <c r="I538" s="633"/>
      <c r="J538" s="632"/>
      <c r="K538" s="633"/>
      <c r="L538" s="632"/>
      <c r="M538" s="633"/>
      <c r="N538" s="632"/>
      <c r="O538" s="633"/>
      <c r="P538" s="632"/>
      <c r="Q538" s="633"/>
      <c r="R538" s="632"/>
      <c r="S538" s="633"/>
      <c r="T538" s="632"/>
      <c r="U538" s="633"/>
      <c r="V538" s="632"/>
      <c r="W538" s="633"/>
      <c r="X538" s="187"/>
      <c r="Y538" s="92">
        <f>IF(OR(D538="s",F538="s",H538="s",J538="s",L538="s",N538="s",P538="s",R538="s",T538="s",V538="s"), 0, IF(OR(D538="a",F538="a",H538="a",J538="a",L538="a",N538="a",P538="a",R538="a",T538="a",V538="a",X538="na"),Z538,0))</f>
        <v>0</v>
      </c>
      <c r="Z538" s="352">
        <v>25</v>
      </c>
      <c r="AA538" s="193">
        <f>IF(OR(COUNTIF(D542:W544,"a")+COUNTIF(D542:W544,"s")+COUNTIF(X542:X544,"na")&gt;0),0,(COUNTIF(D538:W538,"a")+COUNTIF(D538:W538,"s")+COUNTIF(X538,"na")))</f>
        <v>0</v>
      </c>
      <c r="AB538" s="194"/>
      <c r="AC538" s="254"/>
      <c r="AD538" s="241" t="s">
        <v>282</v>
      </c>
      <c r="AE538" s="254"/>
      <c r="AF538" s="254"/>
      <c r="AG538" s="254"/>
      <c r="AH538" s="254"/>
      <c r="AI538" s="254"/>
      <c r="AJ538" s="254"/>
      <c r="AK538" s="254"/>
      <c r="AL538" s="254"/>
      <c r="AM538" s="254"/>
      <c r="AN538" s="254"/>
      <c r="AO538" s="254"/>
      <c r="AP538" s="254"/>
      <c r="AQ538" s="254"/>
      <c r="AR538" s="254"/>
      <c r="AS538" s="254"/>
      <c r="AT538" s="254"/>
      <c r="AU538" s="254"/>
      <c r="AV538" s="254"/>
      <c r="AW538" s="254"/>
      <c r="AX538" s="254"/>
      <c r="AY538" s="254"/>
      <c r="AZ538" s="254"/>
      <c r="BA538" s="254"/>
      <c r="BB538" s="254"/>
      <c r="BC538" s="254"/>
      <c r="BD538" s="254"/>
      <c r="BE538" s="254"/>
      <c r="BF538" s="254"/>
      <c r="BG538" s="254"/>
      <c r="BH538" s="254"/>
      <c r="BI538" s="254"/>
      <c r="BJ538" s="254"/>
      <c r="BK538" s="254"/>
      <c r="BL538" s="254"/>
      <c r="BM538" s="254"/>
      <c r="BN538" s="254"/>
      <c r="BO538" s="254"/>
      <c r="BP538" s="254"/>
      <c r="BQ538" s="254"/>
      <c r="BR538" s="254"/>
      <c r="BS538" s="254"/>
      <c r="BT538" s="254"/>
      <c r="BU538" s="254"/>
      <c r="BV538" s="254"/>
      <c r="BW538" s="254"/>
      <c r="BX538" s="254"/>
      <c r="BY538" s="254"/>
      <c r="BZ538" s="254"/>
      <c r="CA538" s="254"/>
      <c r="CB538" s="254"/>
      <c r="CC538" s="254"/>
      <c r="CD538" s="254"/>
      <c r="CE538" s="253"/>
      <c r="CF538" s="253"/>
      <c r="CG538" s="253"/>
      <c r="CH538" s="253"/>
      <c r="CI538" s="253"/>
      <c r="CJ538" s="253"/>
      <c r="CK538" s="253"/>
      <c r="CL538" s="253"/>
      <c r="CM538" s="253"/>
      <c r="CN538" s="253"/>
      <c r="CO538" s="253"/>
      <c r="CP538" s="253"/>
      <c r="CQ538" s="253"/>
    </row>
    <row r="539" spans="1:95" ht="45" customHeight="1" x14ac:dyDescent="0.2">
      <c r="A539" s="353"/>
      <c r="B539" s="210" t="s">
        <v>417</v>
      </c>
      <c r="C539" s="126" t="s">
        <v>696</v>
      </c>
      <c r="D539" s="605"/>
      <c r="E539" s="606"/>
      <c r="F539" s="605"/>
      <c r="G539" s="606"/>
      <c r="H539" s="605"/>
      <c r="I539" s="606"/>
      <c r="J539" s="605"/>
      <c r="K539" s="606"/>
      <c r="L539" s="605"/>
      <c r="M539" s="606"/>
      <c r="N539" s="605"/>
      <c r="O539" s="606"/>
      <c r="P539" s="605"/>
      <c r="Q539" s="606"/>
      <c r="R539" s="605"/>
      <c r="S539" s="606"/>
      <c r="T539" s="605"/>
      <c r="U539" s="606"/>
      <c r="V539" s="605"/>
      <c r="W539" s="606"/>
      <c r="X539" s="188" t="str">
        <f>IF(X538="na", "na","")</f>
        <v/>
      </c>
      <c r="Y539" s="92">
        <f>IF(OR(D539="s",F539="s",H539="s",J539="s",L539="s",N539="s",P539="s",R539="s",T539="s",V539="s"), 0, IF(OR(D539="a",F539="a",H539="a",J539="a",L539="a",N539="a",P539="a",R539="a",T539="a",V539="a"),Z539,0))</f>
        <v>0</v>
      </c>
      <c r="Z539" s="349">
        <v>20</v>
      </c>
      <c r="AA539" s="193">
        <f>IF(OR(COUNTIF(D542:W544,"a")+COUNTIF(D542:W544,"s")+COUNTIF(X542:X544,"na")&gt;0),0,(COUNTIF(D539:W539,"a")+COUNTIF(D539:W539,"s")+COUNTIF(X539,"na")))</f>
        <v>0</v>
      </c>
      <c r="AB539" s="239"/>
      <c r="AD539" s="241"/>
      <c r="CG539" s="46"/>
      <c r="CH539" s="46"/>
      <c r="CI539" s="46"/>
      <c r="CJ539" s="46"/>
      <c r="CK539" s="46"/>
      <c r="CL539" s="46"/>
      <c r="CM539" s="46"/>
    </row>
    <row r="540" spans="1:95" ht="45" customHeight="1" x14ac:dyDescent="0.2">
      <c r="A540" s="353"/>
      <c r="B540" s="210" t="s">
        <v>418</v>
      </c>
      <c r="C540" s="127" t="s">
        <v>697</v>
      </c>
      <c r="D540" s="653"/>
      <c r="E540" s="654"/>
      <c r="F540" s="653"/>
      <c r="G540" s="654"/>
      <c r="H540" s="653"/>
      <c r="I540" s="654"/>
      <c r="J540" s="653"/>
      <c r="K540" s="654"/>
      <c r="L540" s="653"/>
      <c r="M540" s="654"/>
      <c r="N540" s="653"/>
      <c r="O540" s="654"/>
      <c r="P540" s="653"/>
      <c r="Q540" s="654"/>
      <c r="R540" s="653"/>
      <c r="S540" s="654"/>
      <c r="T540" s="653"/>
      <c r="U540" s="654"/>
      <c r="V540" s="653"/>
      <c r="W540" s="654"/>
      <c r="X540" s="188" t="str">
        <f>IF(X538="na", "na","")</f>
        <v/>
      </c>
      <c r="Y540" s="92">
        <f>IF(OR(D540="s",F540="s",H540="s",J540="s",L540="s",N540="s",P540="s",R540="s",T540="s",V540="s"), 0, IF(OR(D540="a",F540="a",H540="a",J540="a",L540="a",N540="a",P540="a",R540="a",T540="a",V540="a"),Z540,0))</f>
        <v>0</v>
      </c>
      <c r="Z540" s="354">
        <v>20</v>
      </c>
      <c r="AA540" s="193">
        <f>IF(OR(COUNTIF(D542:W544,"a")+COUNTIF(D542:W544,"s")+COUNTIF(X542:X544,"na")&gt;0),0,(COUNTIF(D540:W540,"a")+COUNTIF(D540:W540,"s")+COUNTIF(X540,"na")))</f>
        <v>0</v>
      </c>
      <c r="AB540" s="239"/>
      <c r="AD540" s="241"/>
      <c r="CG540" s="46"/>
      <c r="CH540" s="46"/>
      <c r="CI540" s="46"/>
      <c r="CJ540" s="46"/>
      <c r="CK540" s="46"/>
      <c r="CL540" s="46"/>
      <c r="CM540" s="46"/>
    </row>
    <row r="541" spans="1:95" ht="45" customHeight="1" x14ac:dyDescent="0.2">
      <c r="A541" s="353"/>
      <c r="B541" s="207"/>
      <c r="C541" s="180" t="s">
        <v>427</v>
      </c>
      <c r="D541" s="762"/>
      <c r="E541" s="762"/>
      <c r="F541" s="762"/>
      <c r="G541" s="762"/>
      <c r="H541" s="762"/>
      <c r="I541" s="762"/>
      <c r="J541" s="762"/>
      <c r="K541" s="762"/>
      <c r="L541" s="762"/>
      <c r="M541" s="762"/>
      <c r="N541" s="762"/>
      <c r="O541" s="762"/>
      <c r="P541" s="762"/>
      <c r="Q541" s="762"/>
      <c r="R541" s="762"/>
      <c r="S541" s="762"/>
      <c r="T541" s="762"/>
      <c r="U541" s="762"/>
      <c r="V541" s="762"/>
      <c r="W541" s="762"/>
      <c r="X541" s="762"/>
      <c r="Y541" s="762"/>
      <c r="Z541" s="763"/>
      <c r="AA541" s="193"/>
      <c r="AD541" s="241"/>
      <c r="CE541" s="46"/>
      <c r="CF541" s="46"/>
      <c r="CG541" s="46"/>
      <c r="CH541" s="46"/>
      <c r="CI541" s="46"/>
      <c r="CJ541" s="46"/>
      <c r="CK541" s="46"/>
      <c r="CL541" s="46"/>
      <c r="CM541" s="46"/>
      <c r="CN541" s="46"/>
      <c r="CO541" s="46"/>
      <c r="CP541" s="46"/>
      <c r="CQ541" s="46"/>
    </row>
    <row r="542" spans="1:95" s="255" customFormat="1" ht="45" customHeight="1" x14ac:dyDescent="0.2">
      <c r="A542" s="353"/>
      <c r="B542" s="225" t="s">
        <v>428</v>
      </c>
      <c r="C542" s="316" t="s">
        <v>698</v>
      </c>
      <c r="D542" s="607"/>
      <c r="E542" s="608"/>
      <c r="F542" s="607"/>
      <c r="G542" s="608"/>
      <c r="H542" s="607"/>
      <c r="I542" s="608"/>
      <c r="J542" s="607"/>
      <c r="K542" s="608"/>
      <c r="L542" s="607"/>
      <c r="M542" s="608"/>
      <c r="N542" s="607"/>
      <c r="O542" s="608"/>
      <c r="P542" s="607"/>
      <c r="Q542" s="608"/>
      <c r="R542" s="607"/>
      <c r="S542" s="608"/>
      <c r="T542" s="607"/>
      <c r="U542" s="608"/>
      <c r="V542" s="607"/>
      <c r="W542" s="608"/>
      <c r="X542" s="325"/>
      <c r="Y542" s="110">
        <f>IF(OR(D542="s",F542="s",H542="s",J542="s",L542="s",N542="s",P542="s",R542="s",T542="s",V542="s"), 0, IF(OR(D542="a",F542="a",H542="a",J542="a",L542="a",N542="a",P542="a",R542="a",T542="a",V542="a",X542="na"),Z542,0))</f>
        <v>0</v>
      </c>
      <c r="Z542" s="352">
        <v>25</v>
      </c>
      <c r="AA542" s="193">
        <f>IF(OR(COUNTIF(D538:W540,"a")+COUNTIF(D538:W540,"s")+COUNTIF(X538:X540,"na")&gt;0),0,(COUNTIF(D542:W542,"a")+COUNTIF(D542:W542,"s")+COUNTIF(X542,"na")))</f>
        <v>0</v>
      </c>
      <c r="AB542" s="239"/>
      <c r="AC542" s="254"/>
      <c r="AD542" s="241" t="s">
        <v>282</v>
      </c>
      <c r="AE542" s="254"/>
      <c r="AF542" s="254"/>
      <c r="AG542" s="254"/>
      <c r="AH542" s="254"/>
      <c r="AI542" s="254"/>
      <c r="AJ542" s="254"/>
      <c r="AK542" s="254"/>
      <c r="AL542" s="254"/>
      <c r="AM542" s="254"/>
      <c r="AN542" s="254"/>
      <c r="AO542" s="254"/>
      <c r="AP542" s="254"/>
      <c r="AQ542" s="254"/>
      <c r="AR542" s="254"/>
      <c r="AS542" s="254"/>
      <c r="AT542" s="254"/>
      <c r="AU542" s="254"/>
      <c r="AV542" s="254"/>
      <c r="AW542" s="254"/>
      <c r="AX542" s="254"/>
      <c r="AY542" s="254"/>
      <c r="AZ542" s="254"/>
      <c r="BA542" s="254"/>
      <c r="BB542" s="254"/>
      <c r="BC542" s="254"/>
      <c r="BD542" s="254"/>
      <c r="BE542" s="254"/>
      <c r="BF542" s="254"/>
      <c r="BG542" s="254"/>
      <c r="BH542" s="254"/>
      <c r="BI542" s="254"/>
      <c r="BJ542" s="254"/>
      <c r="BK542" s="254"/>
      <c r="BL542" s="254"/>
      <c r="BM542" s="254"/>
      <c r="BN542" s="254"/>
      <c r="BO542" s="254"/>
      <c r="BP542" s="254"/>
      <c r="BQ542" s="254"/>
      <c r="BR542" s="254"/>
      <c r="BS542" s="254"/>
      <c r="BT542" s="254"/>
      <c r="BU542" s="254"/>
      <c r="BV542" s="254"/>
      <c r="BW542" s="254"/>
      <c r="BX542" s="254"/>
      <c r="BY542" s="254"/>
      <c r="BZ542" s="254"/>
      <c r="CA542" s="254"/>
      <c r="CB542" s="254"/>
      <c r="CC542" s="254"/>
      <c r="CD542" s="254"/>
      <c r="CE542" s="253"/>
      <c r="CF542" s="253"/>
      <c r="CG542" s="253"/>
      <c r="CH542" s="253"/>
      <c r="CI542" s="253"/>
      <c r="CJ542" s="253"/>
      <c r="CK542" s="253"/>
      <c r="CL542" s="253"/>
      <c r="CM542" s="253"/>
      <c r="CN542" s="253"/>
      <c r="CO542" s="253"/>
      <c r="CP542" s="253"/>
      <c r="CQ542" s="253"/>
    </row>
    <row r="543" spans="1:95" ht="45" customHeight="1" x14ac:dyDescent="0.2">
      <c r="A543" s="353"/>
      <c r="B543" s="276" t="s">
        <v>16</v>
      </c>
      <c r="C543" s="317" t="s">
        <v>699</v>
      </c>
      <c r="D543" s="605"/>
      <c r="E543" s="606"/>
      <c r="F543" s="605"/>
      <c r="G543" s="606"/>
      <c r="H543" s="605"/>
      <c r="I543" s="606"/>
      <c r="J543" s="605"/>
      <c r="K543" s="606"/>
      <c r="L543" s="605"/>
      <c r="M543" s="606"/>
      <c r="N543" s="605"/>
      <c r="O543" s="606"/>
      <c r="P543" s="605"/>
      <c r="Q543" s="606"/>
      <c r="R543" s="605"/>
      <c r="S543" s="606"/>
      <c r="T543" s="605"/>
      <c r="U543" s="606"/>
      <c r="V543" s="605"/>
      <c r="W543" s="606"/>
      <c r="X543" s="188" t="str">
        <f>IF(X542="na", "na","")</f>
        <v/>
      </c>
      <c r="Y543" s="110">
        <f t="shared" ref="Y543:Y548" si="71">IF(OR(D543="s",F543="s",H543="s",J543="s",L543="s",N543="s",P543="s",R543="s",T543="s",V543="s"), 0, IF(OR(D543="a",F543="a",H543="a",J543="a",L543="a",N543="a",P543="a",R543="a",T543="a",V543="a"),Z543,0))</f>
        <v>0</v>
      </c>
      <c r="Z543" s="349">
        <v>20</v>
      </c>
      <c r="AA543" s="193">
        <f>IF(OR(COUNTIF(D538:W540,"a")+COUNTIF(D538:W540,"s")+COUNTIF(X538:X540,"na")&gt;0),0,(COUNTIF(D543:W543,"a")+COUNTIF(D543:W543,"s")+COUNTIF(X543,"na")))</f>
        <v>0</v>
      </c>
      <c r="AB543" s="239"/>
      <c r="AD543" s="241"/>
      <c r="CG543" s="46"/>
      <c r="CH543" s="46"/>
      <c r="CI543" s="46"/>
      <c r="CJ543" s="46"/>
      <c r="CK543" s="46"/>
      <c r="CL543" s="46"/>
      <c r="CM543" s="46"/>
    </row>
    <row r="544" spans="1:95" ht="45" customHeight="1" x14ac:dyDescent="0.2">
      <c r="A544" s="353"/>
      <c r="B544" s="276" t="s">
        <v>108</v>
      </c>
      <c r="C544" s="317" t="s">
        <v>700</v>
      </c>
      <c r="D544" s="605"/>
      <c r="E544" s="606"/>
      <c r="F544" s="605"/>
      <c r="G544" s="606"/>
      <c r="H544" s="605"/>
      <c r="I544" s="606"/>
      <c r="J544" s="605"/>
      <c r="K544" s="606"/>
      <c r="L544" s="605"/>
      <c r="M544" s="606"/>
      <c r="N544" s="605"/>
      <c r="O544" s="606"/>
      <c r="P544" s="605"/>
      <c r="Q544" s="606"/>
      <c r="R544" s="605"/>
      <c r="S544" s="606"/>
      <c r="T544" s="605"/>
      <c r="U544" s="606"/>
      <c r="V544" s="605"/>
      <c r="W544" s="606"/>
      <c r="X544" s="188" t="str">
        <f>IF(X542="na", "na","")</f>
        <v/>
      </c>
      <c r="Y544" s="110">
        <f t="shared" si="71"/>
        <v>0</v>
      </c>
      <c r="Z544" s="349">
        <v>20</v>
      </c>
      <c r="AA544" s="193">
        <f>IF(OR(COUNTIF(D538:W540,"a")+COUNTIF(D538:W540,"s")+COUNTIF(X538:X540,"na")&gt;0),0,(COUNTIF(D544:W544,"a")+COUNTIF(D544:W544,"s")+COUNTIF(X544,"na")))</f>
        <v>0</v>
      </c>
      <c r="AB544" s="239"/>
      <c r="AD544" s="241"/>
      <c r="CG544" s="46"/>
      <c r="CH544" s="46"/>
      <c r="CI544" s="46"/>
      <c r="CJ544" s="46"/>
      <c r="CK544" s="46"/>
      <c r="CL544" s="46"/>
      <c r="CM544" s="46"/>
    </row>
    <row r="545" spans="1:173" ht="45" customHeight="1" x14ac:dyDescent="0.2">
      <c r="A545" s="353"/>
      <c r="B545" s="210" t="s">
        <v>419</v>
      </c>
      <c r="C545" s="126" t="s">
        <v>149</v>
      </c>
      <c r="D545" s="605"/>
      <c r="E545" s="606"/>
      <c r="F545" s="605"/>
      <c r="G545" s="606"/>
      <c r="H545" s="605"/>
      <c r="I545" s="606"/>
      <c r="J545" s="605"/>
      <c r="K545" s="606"/>
      <c r="L545" s="605"/>
      <c r="M545" s="606"/>
      <c r="N545" s="605"/>
      <c r="O545" s="606"/>
      <c r="P545" s="605"/>
      <c r="Q545" s="606"/>
      <c r="R545" s="605"/>
      <c r="S545" s="606"/>
      <c r="T545" s="605"/>
      <c r="U545" s="606"/>
      <c r="V545" s="605"/>
      <c r="W545" s="606"/>
      <c r="X545" s="101"/>
      <c r="Y545" s="92">
        <f t="shared" si="71"/>
        <v>0</v>
      </c>
      <c r="Z545" s="349">
        <v>10</v>
      </c>
      <c r="AA545" s="39">
        <f>COUNTIF(D545:W545,"a")+COUNTIF(D545:W545,"s")</f>
        <v>0</v>
      </c>
      <c r="AB545" s="239"/>
      <c r="AD545" s="241" t="s">
        <v>282</v>
      </c>
      <c r="CG545" s="46"/>
      <c r="CH545" s="46"/>
      <c r="CI545" s="46"/>
      <c r="CJ545" s="46"/>
      <c r="CK545" s="46"/>
      <c r="CL545" s="46"/>
      <c r="CM545" s="46"/>
    </row>
    <row r="546" spans="1:173" ht="27.95" customHeight="1" x14ac:dyDescent="0.2">
      <c r="A546" s="353"/>
      <c r="B546" s="210" t="s">
        <v>420</v>
      </c>
      <c r="C546" s="126" t="s">
        <v>503</v>
      </c>
      <c r="D546" s="605"/>
      <c r="E546" s="606"/>
      <c r="F546" s="605"/>
      <c r="G546" s="606"/>
      <c r="H546" s="605"/>
      <c r="I546" s="606"/>
      <c r="J546" s="605"/>
      <c r="K546" s="606"/>
      <c r="L546" s="605"/>
      <c r="M546" s="606"/>
      <c r="N546" s="605"/>
      <c r="O546" s="606"/>
      <c r="P546" s="605"/>
      <c r="Q546" s="606"/>
      <c r="R546" s="605"/>
      <c r="S546" s="606"/>
      <c r="T546" s="605"/>
      <c r="U546" s="606"/>
      <c r="V546" s="605"/>
      <c r="W546" s="606"/>
      <c r="X546" s="101"/>
      <c r="Y546" s="92">
        <f t="shared" si="71"/>
        <v>0</v>
      </c>
      <c r="Z546" s="349">
        <v>10</v>
      </c>
      <c r="AA546" s="39">
        <f>COUNTIF(D546:W546,"a")+COUNTIF(D546:W546,"s")</f>
        <v>0</v>
      </c>
      <c r="AB546" s="239"/>
      <c r="AD546" s="241" t="s">
        <v>282</v>
      </c>
      <c r="CG546" s="46"/>
      <c r="CH546" s="46"/>
      <c r="CI546" s="46"/>
      <c r="CJ546" s="46"/>
      <c r="CK546" s="46"/>
      <c r="CL546" s="46"/>
      <c r="CM546" s="46"/>
    </row>
    <row r="547" spans="1:173" ht="27.95" customHeight="1" x14ac:dyDescent="0.2">
      <c r="A547" s="353"/>
      <c r="B547" s="222" t="s">
        <v>421</v>
      </c>
      <c r="C547" s="126" t="s">
        <v>359</v>
      </c>
      <c r="D547" s="605"/>
      <c r="E547" s="606"/>
      <c r="F547" s="605"/>
      <c r="G547" s="606"/>
      <c r="H547" s="605"/>
      <c r="I547" s="606"/>
      <c r="J547" s="605"/>
      <c r="K547" s="606"/>
      <c r="L547" s="605"/>
      <c r="M547" s="606"/>
      <c r="N547" s="605"/>
      <c r="O547" s="606"/>
      <c r="P547" s="605"/>
      <c r="Q547" s="606"/>
      <c r="R547" s="605"/>
      <c r="S547" s="606"/>
      <c r="T547" s="605"/>
      <c r="U547" s="606"/>
      <c r="V547" s="605"/>
      <c r="W547" s="606"/>
      <c r="X547" s="101"/>
      <c r="Y547" s="95">
        <f t="shared" si="71"/>
        <v>0</v>
      </c>
      <c r="Z547" s="354">
        <v>20</v>
      </c>
      <c r="AA547" s="39">
        <f>COUNTIF(D547:W547,"a")+COUNTIF(D547:W547,"s")</f>
        <v>0</v>
      </c>
      <c r="AB547" s="239"/>
      <c r="AD547" s="241"/>
      <c r="CG547" s="46"/>
      <c r="CH547" s="46"/>
      <c r="CI547" s="46"/>
      <c r="CJ547" s="46"/>
      <c r="CK547" s="46"/>
      <c r="CL547" s="46"/>
      <c r="CM547" s="46"/>
    </row>
    <row r="548" spans="1:173" ht="27.95" customHeight="1" thickBot="1" x14ac:dyDescent="0.25">
      <c r="A548" s="353"/>
      <c r="B548" s="222" t="s">
        <v>422</v>
      </c>
      <c r="C548" s="126" t="s">
        <v>1122</v>
      </c>
      <c r="D548" s="582"/>
      <c r="E548" s="583"/>
      <c r="F548" s="582"/>
      <c r="G548" s="583"/>
      <c r="H548" s="582"/>
      <c r="I548" s="583"/>
      <c r="J548" s="582"/>
      <c r="K548" s="583"/>
      <c r="L548" s="582"/>
      <c r="M548" s="583"/>
      <c r="N548" s="582"/>
      <c r="O548" s="583"/>
      <c r="P548" s="582"/>
      <c r="Q548" s="583"/>
      <c r="R548" s="582"/>
      <c r="S548" s="583"/>
      <c r="T548" s="582"/>
      <c r="U548" s="583"/>
      <c r="V548" s="582"/>
      <c r="W548" s="583"/>
      <c r="X548" s="101"/>
      <c r="Y548" s="95">
        <f t="shared" si="71"/>
        <v>0</v>
      </c>
      <c r="Z548" s="349">
        <v>15</v>
      </c>
      <c r="AA548" s="193">
        <f>COUNTIF(D548:W548,"a")+COUNTIF(D548:W548,"s")</f>
        <v>0</v>
      </c>
      <c r="AB548" s="239"/>
      <c r="AD548" s="241" t="s">
        <v>282</v>
      </c>
      <c r="CE548" s="46"/>
      <c r="CF548" s="46"/>
      <c r="CG548" s="46"/>
      <c r="CH548" s="46"/>
      <c r="CI548" s="46"/>
      <c r="CJ548" s="46"/>
      <c r="CK548" s="46"/>
      <c r="CL548" s="46"/>
      <c r="CM548" s="46"/>
      <c r="CN548" s="46"/>
      <c r="CO548" s="46"/>
      <c r="CP548" s="46"/>
      <c r="CQ548" s="46"/>
    </row>
    <row r="549" spans="1:173" s="255" customFormat="1" ht="21" customHeight="1" thickTop="1" thickBot="1" x14ac:dyDescent="0.25">
      <c r="A549" s="353"/>
      <c r="B549" s="93"/>
      <c r="C549" s="126"/>
      <c r="D549" s="629" t="s">
        <v>285</v>
      </c>
      <c r="E549" s="630"/>
      <c r="F549" s="630"/>
      <c r="G549" s="630"/>
      <c r="H549" s="630"/>
      <c r="I549" s="630"/>
      <c r="J549" s="630"/>
      <c r="K549" s="630"/>
      <c r="L549" s="630"/>
      <c r="M549" s="630"/>
      <c r="N549" s="630"/>
      <c r="O549" s="630"/>
      <c r="P549" s="630"/>
      <c r="Q549" s="630"/>
      <c r="R549" s="630"/>
      <c r="S549" s="630"/>
      <c r="T549" s="630"/>
      <c r="U549" s="630"/>
      <c r="V549" s="630"/>
      <c r="W549" s="630"/>
      <c r="X549" s="683"/>
      <c r="Y549" s="82">
        <f>SUM(Y538:Y548)</f>
        <v>0</v>
      </c>
      <c r="Z549" s="350">
        <f>SUM(Z542:Z548)</f>
        <v>120</v>
      </c>
      <c r="AA549" s="193"/>
      <c r="AB549" s="253"/>
      <c r="AC549" s="254"/>
      <c r="AD549" s="254"/>
      <c r="AE549" s="254"/>
      <c r="AF549" s="254"/>
      <c r="AG549" s="254"/>
      <c r="AH549" s="254"/>
      <c r="AI549" s="254"/>
      <c r="AJ549" s="254"/>
      <c r="AK549" s="254"/>
      <c r="AL549" s="254"/>
      <c r="AM549" s="254"/>
      <c r="AN549" s="254"/>
      <c r="AO549" s="254"/>
      <c r="AP549" s="254"/>
      <c r="AQ549" s="254"/>
      <c r="AR549" s="254"/>
      <c r="AS549" s="254"/>
      <c r="AT549" s="254"/>
      <c r="AU549" s="254"/>
      <c r="AV549" s="254"/>
      <c r="AW549" s="254"/>
      <c r="AX549" s="254"/>
      <c r="AY549" s="254"/>
      <c r="AZ549" s="254"/>
      <c r="BA549" s="254"/>
      <c r="BB549" s="254"/>
      <c r="BC549" s="254"/>
      <c r="BD549" s="254"/>
      <c r="BE549" s="254"/>
      <c r="BF549" s="254"/>
      <c r="BG549" s="254"/>
      <c r="BH549" s="254"/>
      <c r="BI549" s="254"/>
      <c r="BJ549" s="254"/>
      <c r="BK549" s="254"/>
      <c r="BL549" s="254"/>
      <c r="BM549" s="254"/>
      <c r="BN549" s="254"/>
      <c r="BO549" s="254"/>
      <c r="BP549" s="254"/>
      <c r="BQ549" s="254"/>
      <c r="BR549" s="254"/>
      <c r="BS549" s="254"/>
      <c r="BT549" s="254"/>
      <c r="BU549" s="254"/>
      <c r="BV549" s="254"/>
      <c r="BW549" s="254"/>
      <c r="BX549" s="254"/>
      <c r="BY549" s="254"/>
      <c r="BZ549" s="254"/>
      <c r="CA549" s="254"/>
      <c r="CB549" s="254"/>
      <c r="CC549" s="254"/>
      <c r="CD549" s="254"/>
      <c r="CE549" s="253"/>
      <c r="CF549" s="253"/>
      <c r="CG549" s="253"/>
      <c r="CH549" s="253"/>
      <c r="CI549" s="253"/>
      <c r="CJ549" s="253"/>
      <c r="CK549" s="253"/>
      <c r="CL549" s="253"/>
      <c r="CM549" s="253"/>
      <c r="CN549" s="253"/>
      <c r="CO549" s="253"/>
      <c r="CP549" s="253"/>
      <c r="CQ549" s="253"/>
    </row>
    <row r="550" spans="1:173" s="264" customFormat="1" ht="21" customHeight="1" thickBot="1" x14ac:dyDescent="0.25">
      <c r="A550" s="339"/>
      <c r="B550" s="170"/>
      <c r="C550" s="367"/>
      <c r="D550" s="619"/>
      <c r="E550" s="620"/>
      <c r="F550" s="724">
        <v>60</v>
      </c>
      <c r="G550" s="627"/>
      <c r="H550" s="627"/>
      <c r="I550" s="627"/>
      <c r="J550" s="627"/>
      <c r="K550" s="627"/>
      <c r="L550" s="627"/>
      <c r="M550" s="627"/>
      <c r="N550" s="627"/>
      <c r="O550" s="627"/>
      <c r="P550" s="627"/>
      <c r="Q550" s="627"/>
      <c r="R550" s="627"/>
      <c r="S550" s="627"/>
      <c r="T550" s="627"/>
      <c r="U550" s="627"/>
      <c r="V550" s="627"/>
      <c r="W550" s="627"/>
      <c r="X550" s="627"/>
      <c r="Y550" s="627"/>
      <c r="Z550" s="628"/>
      <c r="AA550" s="193"/>
      <c r="AB550" s="253"/>
      <c r="AC550" s="254"/>
      <c r="AD550" s="254"/>
      <c r="AE550" s="254"/>
      <c r="AF550" s="254"/>
      <c r="AG550" s="254"/>
      <c r="AH550" s="254"/>
      <c r="AI550" s="254"/>
      <c r="AJ550" s="254"/>
      <c r="AK550" s="254"/>
      <c r="AL550" s="254"/>
      <c r="AM550" s="254"/>
      <c r="AN550" s="254"/>
      <c r="AO550" s="254"/>
      <c r="AP550" s="254"/>
      <c r="AQ550" s="254"/>
      <c r="AR550" s="254"/>
      <c r="AS550" s="254"/>
      <c r="AT550" s="254"/>
      <c r="AU550" s="254"/>
      <c r="AV550" s="254"/>
      <c r="AW550" s="254"/>
      <c r="AX550" s="254"/>
      <c r="AY550" s="254"/>
      <c r="AZ550" s="254"/>
      <c r="BA550" s="254"/>
      <c r="BB550" s="254"/>
      <c r="BC550" s="254"/>
      <c r="BD550" s="254"/>
      <c r="BE550" s="254"/>
      <c r="BF550" s="254"/>
      <c r="BG550" s="254"/>
      <c r="BH550" s="254"/>
      <c r="BI550" s="254"/>
      <c r="BJ550" s="254"/>
      <c r="BK550" s="254"/>
      <c r="BL550" s="254"/>
      <c r="BM550" s="254"/>
      <c r="BN550" s="254"/>
      <c r="BO550" s="254"/>
      <c r="BP550" s="254"/>
      <c r="BQ550" s="254"/>
      <c r="BR550" s="254"/>
      <c r="BS550" s="254"/>
      <c r="BT550" s="254"/>
      <c r="BU550" s="254"/>
      <c r="BV550" s="254"/>
      <c r="BW550" s="254"/>
      <c r="BX550" s="254"/>
      <c r="BY550" s="254"/>
      <c r="BZ550" s="254"/>
      <c r="CA550" s="254"/>
      <c r="CB550" s="254"/>
      <c r="CC550" s="254"/>
      <c r="CD550" s="254"/>
      <c r="CE550" s="253"/>
      <c r="CF550" s="253"/>
      <c r="CG550" s="253"/>
      <c r="CH550" s="253"/>
      <c r="CI550" s="253"/>
      <c r="CJ550" s="253"/>
      <c r="CK550" s="253"/>
      <c r="CL550" s="253"/>
      <c r="CM550" s="253"/>
      <c r="CN550" s="253"/>
      <c r="CO550" s="253"/>
      <c r="CP550" s="253"/>
      <c r="CQ550" s="253"/>
      <c r="CR550" s="255"/>
      <c r="CS550" s="255"/>
      <c r="CT550" s="255"/>
      <c r="CU550" s="255"/>
      <c r="CV550" s="255"/>
      <c r="CW550" s="255"/>
      <c r="CX550" s="255"/>
      <c r="CY550" s="255"/>
      <c r="CZ550" s="255"/>
      <c r="DA550" s="255"/>
      <c r="DB550" s="255"/>
      <c r="DC550" s="255"/>
      <c r="DD550" s="255"/>
      <c r="DE550" s="255"/>
      <c r="DF550" s="255"/>
      <c r="DG550" s="255"/>
      <c r="DH550" s="255"/>
      <c r="DI550" s="255"/>
      <c r="DJ550" s="255"/>
      <c r="DK550" s="255"/>
      <c r="DL550" s="255"/>
      <c r="DM550" s="255"/>
      <c r="DN550" s="255"/>
      <c r="DO550" s="255"/>
      <c r="DP550" s="255"/>
      <c r="DQ550" s="255"/>
      <c r="DR550" s="255"/>
      <c r="DS550" s="255"/>
      <c r="DT550" s="255"/>
      <c r="DU550" s="255"/>
      <c r="DV550" s="255"/>
      <c r="DW550" s="255"/>
      <c r="DX550" s="255"/>
      <c r="DY550" s="255"/>
      <c r="DZ550" s="255"/>
      <c r="EA550" s="255"/>
      <c r="EB550" s="255"/>
      <c r="EC550" s="255"/>
      <c r="ED550" s="255"/>
      <c r="EE550" s="255"/>
      <c r="EF550" s="255"/>
      <c r="EG550" s="255"/>
      <c r="EH550" s="255"/>
      <c r="EI550" s="255"/>
      <c r="EJ550" s="255"/>
      <c r="EK550" s="255"/>
      <c r="EL550" s="255"/>
      <c r="EM550" s="255"/>
      <c r="EN550" s="255"/>
      <c r="EO550" s="255"/>
      <c r="EP550" s="255"/>
      <c r="EQ550" s="255"/>
      <c r="ER550" s="255"/>
      <c r="ES550" s="255"/>
      <c r="ET550" s="255"/>
      <c r="EU550" s="255"/>
      <c r="EV550" s="255"/>
      <c r="EW550" s="255"/>
      <c r="EX550" s="255"/>
      <c r="EY550" s="255"/>
      <c r="EZ550" s="255"/>
      <c r="FA550" s="255"/>
      <c r="FB550" s="255"/>
      <c r="FC550" s="255"/>
      <c r="FD550" s="255"/>
      <c r="FE550" s="255"/>
      <c r="FF550" s="255"/>
      <c r="FG550" s="255"/>
      <c r="FH550" s="255"/>
      <c r="FI550" s="255"/>
      <c r="FJ550" s="255"/>
      <c r="FK550" s="255"/>
      <c r="FL550" s="255"/>
      <c r="FM550" s="255"/>
      <c r="FN550" s="255"/>
      <c r="FO550" s="255"/>
      <c r="FP550" s="255"/>
      <c r="FQ550" s="255"/>
    </row>
    <row r="551" spans="1:173" ht="33" customHeight="1" thickBot="1" x14ac:dyDescent="0.25">
      <c r="A551" s="406"/>
      <c r="B551" s="330">
        <v>7000</v>
      </c>
      <c r="C551" s="709" t="s">
        <v>313</v>
      </c>
      <c r="D551" s="710"/>
      <c r="E551" s="710"/>
      <c r="F551" s="710"/>
      <c r="G551" s="710"/>
      <c r="H551" s="710"/>
      <c r="I551" s="710"/>
      <c r="J551" s="710"/>
      <c r="K551" s="710"/>
      <c r="L551" s="710"/>
      <c r="M551" s="710"/>
      <c r="N551" s="710"/>
      <c r="O551" s="710"/>
      <c r="P551" s="710"/>
      <c r="Q551" s="710"/>
      <c r="R551" s="710"/>
      <c r="S551" s="710"/>
      <c r="T551" s="710"/>
      <c r="U551" s="710"/>
      <c r="V551" s="710"/>
      <c r="W551" s="710"/>
      <c r="X551" s="710"/>
      <c r="Y551" s="710"/>
      <c r="Z551" s="711"/>
      <c r="AD551" s="241"/>
      <c r="BD551" s="16" t="s">
        <v>314</v>
      </c>
      <c r="CG551" s="46"/>
      <c r="CH551" s="46"/>
      <c r="CI551" s="46"/>
      <c r="CJ551" s="46"/>
      <c r="CK551" s="46"/>
      <c r="CL551" s="46"/>
      <c r="CM551" s="46"/>
    </row>
    <row r="552" spans="1:173" s="91" customFormat="1" ht="30" customHeight="1" thickBot="1" x14ac:dyDescent="0.25">
      <c r="A552" s="353"/>
      <c r="B552" s="209">
        <v>7100</v>
      </c>
      <c r="C552" s="139" t="s">
        <v>186</v>
      </c>
      <c r="D552" s="9"/>
      <c r="E552" s="8"/>
      <c r="F552" s="9"/>
      <c r="G552" s="10"/>
      <c r="H552" s="7"/>
      <c r="I552" s="8"/>
      <c r="J552" s="88"/>
      <c r="K552" s="10"/>
      <c r="L552" s="13" t="s">
        <v>284</v>
      </c>
      <c r="M552" s="8"/>
      <c r="N552" s="9"/>
      <c r="O552" s="10"/>
      <c r="P552" s="7"/>
      <c r="Q552" s="8"/>
      <c r="R552" s="9"/>
      <c r="S552" s="10"/>
      <c r="T552" s="7"/>
      <c r="U552" s="8"/>
      <c r="V552" s="9"/>
      <c r="W552" s="10"/>
      <c r="X552" s="14"/>
      <c r="Y552" s="14"/>
      <c r="Z552" s="351"/>
      <c r="AA552" s="39"/>
      <c r="AB552" s="46"/>
      <c r="AC552" s="16"/>
      <c r="AD552" s="241"/>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c r="BS552" s="16"/>
      <c r="BT552" s="16"/>
      <c r="BU552" s="16"/>
      <c r="BV552" s="16"/>
      <c r="BW552" s="16"/>
      <c r="BX552" s="16"/>
      <c r="BY552" s="16"/>
      <c r="BZ552" s="16"/>
      <c r="CA552" s="16"/>
      <c r="CB552" s="16"/>
      <c r="CC552" s="16"/>
      <c r="CD552" s="16"/>
      <c r="CE552" s="16"/>
      <c r="CF552" s="16"/>
      <c r="CG552" s="46"/>
      <c r="CH552" s="46"/>
      <c r="CI552" s="46"/>
      <c r="CJ552" s="46"/>
      <c r="CK552" s="46"/>
      <c r="CL552" s="46"/>
      <c r="CM552" s="46"/>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c r="FP552" s="2"/>
      <c r="FQ552" s="2"/>
    </row>
    <row r="553" spans="1:173" ht="27.95" customHeight="1" thickBot="1" x14ac:dyDescent="0.25">
      <c r="A553" s="353"/>
      <c r="B553" s="227" t="s">
        <v>315</v>
      </c>
      <c r="C553" s="147" t="s">
        <v>109</v>
      </c>
      <c r="D553" s="712"/>
      <c r="E553" s="713"/>
      <c r="F553" s="712"/>
      <c r="G553" s="713"/>
      <c r="H553" s="712"/>
      <c r="I553" s="713"/>
      <c r="J553" s="712"/>
      <c r="K553" s="713"/>
      <c r="L553" s="712"/>
      <c r="M553" s="713"/>
      <c r="N553" s="712"/>
      <c r="O553" s="713"/>
      <c r="P553" s="712"/>
      <c r="Q553" s="713"/>
      <c r="R553" s="712"/>
      <c r="S553" s="713"/>
      <c r="T553" s="712"/>
      <c r="U553" s="713"/>
      <c r="V553" s="712"/>
      <c r="W553" s="713"/>
      <c r="X553" s="101"/>
      <c r="Y553" s="95">
        <f>IF(OR(D553="s",F553="s",H553="s",J553="s",L553="s",N553="s",P553="s",R553="s",T553="s",V553="s"), 0, IF(OR(D553="a",F553="a",H553="a",J553="a",L553="a",N553="a",P553="a",R553="a",T553="a",V553="a"),Z553,0))</f>
        <v>0</v>
      </c>
      <c r="Z553" s="357">
        <v>30</v>
      </c>
      <c r="AA553" s="39">
        <f>IF((COUNTIF(D553:W553,"a")+COUNTIF(D553:W553,"s"))&gt;0,IF(OR((COUNTIF(D555:W555,"a")+COUNTIF(D555:W555,"s")),(COUNTIF(D556:W556,"a")+COUNTIF(D556:W556,"s")),(COUNTIF(D557:W557,"a")+COUNTIF(D557:W557,"s"))),0,COUNTIF(D553:W553,"a")+COUNTIF(D553:W553,"s")),COUNTIF(D553:W553,"a")+COUNTIF(D553:W553,"s"))</f>
        <v>0</v>
      </c>
      <c r="AB553" s="194"/>
      <c r="AD553" s="241"/>
      <c r="CG553" s="46"/>
      <c r="CH553" s="46"/>
      <c r="CI553" s="46"/>
      <c r="CJ553" s="46"/>
      <c r="CK553" s="46"/>
      <c r="CL553" s="46"/>
      <c r="CM553" s="46"/>
    </row>
    <row r="554" spans="1:173" ht="27.95" customHeight="1" thickBot="1" x14ac:dyDescent="0.25">
      <c r="A554" s="353"/>
      <c r="B554" s="282"/>
      <c r="C554" s="721" t="s">
        <v>171</v>
      </c>
      <c r="D554" s="722"/>
      <c r="E554" s="722"/>
      <c r="F554" s="722"/>
      <c r="G554" s="722"/>
      <c r="H554" s="722"/>
      <c r="I554" s="722"/>
      <c r="J554" s="722"/>
      <c r="K554" s="722"/>
      <c r="L554" s="722"/>
      <c r="M554" s="722"/>
      <c r="N554" s="722"/>
      <c r="O554" s="722"/>
      <c r="P554" s="722"/>
      <c r="Q554" s="722"/>
      <c r="R554" s="722"/>
      <c r="S554" s="722"/>
      <c r="T554" s="722"/>
      <c r="U554" s="722"/>
      <c r="V554" s="722"/>
      <c r="W554" s="722"/>
      <c r="X554" s="722"/>
      <c r="Y554" s="722"/>
      <c r="Z554" s="723"/>
      <c r="AD554" s="241"/>
      <c r="CG554" s="46"/>
      <c r="CH554" s="46"/>
      <c r="CI554" s="46"/>
      <c r="CJ554" s="46"/>
      <c r="CK554" s="46"/>
      <c r="CL554" s="46"/>
      <c r="CM554" s="46"/>
    </row>
    <row r="555" spans="1:173" ht="27.95" customHeight="1" x14ac:dyDescent="0.2">
      <c r="A555" s="353"/>
      <c r="B555" s="208" t="s">
        <v>316</v>
      </c>
      <c r="C555" s="151" t="s">
        <v>110</v>
      </c>
      <c r="D555" s="607"/>
      <c r="E555" s="608"/>
      <c r="F555" s="607"/>
      <c r="G555" s="608"/>
      <c r="H555" s="607"/>
      <c r="I555" s="608"/>
      <c r="J555" s="607"/>
      <c r="K555" s="608"/>
      <c r="L555" s="607"/>
      <c r="M555" s="608"/>
      <c r="N555" s="607"/>
      <c r="O555" s="608"/>
      <c r="P555" s="607"/>
      <c r="Q555" s="608"/>
      <c r="R555" s="607"/>
      <c r="S555" s="608"/>
      <c r="T555" s="607"/>
      <c r="U555" s="608"/>
      <c r="V555" s="607"/>
      <c r="W555" s="608"/>
      <c r="X555" s="265"/>
      <c r="Y555" s="110">
        <f>IF(OR(D555="s",F555="s",H555="s",J555="s",L555="s",N555="s",P555="s",R555="s",T555="s",V555="s"), 0, IF(OR(D555="a",F555="a",H555="a",J555="a",L555="a",N555="a",P555="a",R555="a",T555="a",V555="a"),Z555,0))</f>
        <v>0</v>
      </c>
      <c r="Z555" s="352">
        <v>10</v>
      </c>
      <c r="AA555" s="39">
        <f>IF((COUNTIF(D555:W555,"a")+COUNTIF(D555:W555,"s"))&gt;0,IF((COUNTIF(D553:W553,"a")+COUNTIF(D553:W553,"s"))&gt;0,0,COUNTIF(D555:W555,"a")+COUNTIF(D555:W555,"s")), COUNTIF(D555:W555,"a")+COUNTIF(D555:W555,"s"))</f>
        <v>0</v>
      </c>
      <c r="AB555" s="194"/>
      <c r="AD555" s="241"/>
      <c r="CG555" s="46"/>
      <c r="CH555" s="46"/>
      <c r="CI555" s="46"/>
      <c r="CJ555" s="46"/>
      <c r="CK555" s="46"/>
      <c r="CL555" s="46"/>
      <c r="CM555" s="46"/>
    </row>
    <row r="556" spans="1:173" ht="27.95" customHeight="1" x14ac:dyDescent="0.2">
      <c r="A556" s="353"/>
      <c r="B556" s="210" t="s">
        <v>317</v>
      </c>
      <c r="C556" s="151" t="s">
        <v>348</v>
      </c>
      <c r="D556" s="605"/>
      <c r="E556" s="606"/>
      <c r="F556" s="605"/>
      <c r="G556" s="606"/>
      <c r="H556" s="605"/>
      <c r="I556" s="606"/>
      <c r="J556" s="605"/>
      <c r="K556" s="606"/>
      <c r="L556" s="605"/>
      <c r="M556" s="606"/>
      <c r="N556" s="605"/>
      <c r="O556" s="606"/>
      <c r="P556" s="605"/>
      <c r="Q556" s="606"/>
      <c r="R556" s="605"/>
      <c r="S556" s="606"/>
      <c r="T556" s="605"/>
      <c r="U556" s="606"/>
      <c r="V556" s="605"/>
      <c r="W556" s="606"/>
      <c r="X556" s="101"/>
      <c r="Y556" s="110">
        <f>IF(OR(D556="s",F556="s",H556="s",J556="s",L556="s",N556="s",P556="s",R556="s",T556="s",V556="s"), 0, IF(OR(D556="a",F556="a",H556="a",J556="a",L556="a",N556="a",P556="a",R556="a",T556="a",V556="a"),Z556,0))</f>
        <v>0</v>
      </c>
      <c r="Z556" s="349">
        <v>10</v>
      </c>
      <c r="AA556" s="39">
        <f>IF((COUNTIF(D556:W556,"a")+COUNTIF(D556:W556,"s"))&gt;0,IF((COUNTIF(D553:W553,"a")+COUNTIF(D553:W553,"s"))&gt;0,0,COUNTIF(D556:W556,"a")+COUNTIF(D556:W556,"s")), COUNTIF(D556:W556,"a")+COUNTIF(D556:W556,"s"))</f>
        <v>0</v>
      </c>
      <c r="AB556" s="194"/>
      <c r="AD556" s="241"/>
      <c r="CG556" s="46"/>
      <c r="CH556" s="46"/>
      <c r="CI556" s="46"/>
      <c r="CJ556" s="46"/>
      <c r="CK556" s="46"/>
      <c r="CL556" s="46"/>
      <c r="CM556" s="46"/>
    </row>
    <row r="557" spans="1:173" ht="27.95" customHeight="1" thickBot="1" x14ac:dyDescent="0.25">
      <c r="A557" s="353"/>
      <c r="B557" s="210" t="s">
        <v>318</v>
      </c>
      <c r="C557" s="151" t="s">
        <v>327</v>
      </c>
      <c r="D557" s="582"/>
      <c r="E557" s="583"/>
      <c r="F557" s="582"/>
      <c r="G557" s="583"/>
      <c r="H557" s="582"/>
      <c r="I557" s="583"/>
      <c r="J557" s="582"/>
      <c r="K557" s="583"/>
      <c r="L557" s="582"/>
      <c r="M557" s="583"/>
      <c r="N557" s="582"/>
      <c r="O557" s="583"/>
      <c r="P557" s="582"/>
      <c r="Q557" s="583"/>
      <c r="R557" s="582"/>
      <c r="S557" s="583"/>
      <c r="T557" s="582"/>
      <c r="U557" s="583"/>
      <c r="V557" s="582"/>
      <c r="W557" s="583"/>
      <c r="X557" s="101"/>
      <c r="Y557" s="110">
        <f>IF(OR(D557="s",F557="s",H557="s",J557="s",L557="s",N557="s",P557="s",R557="s",T557="s",V557="s"), 0, IF(OR(D557="a",F557="a",H557="a",J557="a",L557="a",N557="a",P557="a",R557="a",T557="a",V557="a"),Z557,0))</f>
        <v>0</v>
      </c>
      <c r="Z557" s="354">
        <v>10</v>
      </c>
      <c r="AA557" s="39">
        <f>IF((COUNTIF(D557:W557,"a")+COUNTIF(D557:W557,"s"))&gt;0,IF((COUNTIF(D553:W553,"a")+COUNTIF(D553:W553,"s"))&gt;0,0,COUNTIF(D557:W557,"a")+COUNTIF(D557:W557,"s")), COUNTIF(D557:W557,"a")+COUNTIF(D557:W557,"s"))</f>
        <v>0</v>
      </c>
      <c r="AB557" s="194"/>
      <c r="AD557" s="241"/>
      <c r="CG557" s="46"/>
      <c r="CH557" s="46"/>
      <c r="CI557" s="46"/>
      <c r="CJ557" s="46"/>
      <c r="CK557" s="46"/>
      <c r="CL557" s="46"/>
      <c r="CM557" s="46"/>
    </row>
    <row r="558" spans="1:173" ht="21" customHeight="1" thickTop="1" thickBot="1" x14ac:dyDescent="0.25">
      <c r="A558" s="353"/>
      <c r="B558" s="80"/>
      <c r="C558" s="126"/>
      <c r="D558" s="629" t="s">
        <v>285</v>
      </c>
      <c r="E558" s="630"/>
      <c r="F558" s="630"/>
      <c r="G558" s="630"/>
      <c r="H558" s="630"/>
      <c r="I558" s="630"/>
      <c r="J558" s="630"/>
      <c r="K558" s="630"/>
      <c r="L558" s="630"/>
      <c r="M558" s="630"/>
      <c r="N558" s="630"/>
      <c r="O558" s="630"/>
      <c r="P558" s="630"/>
      <c r="Q558" s="630"/>
      <c r="R558" s="630"/>
      <c r="S558" s="630"/>
      <c r="T558" s="630"/>
      <c r="U558" s="630"/>
      <c r="V558" s="630"/>
      <c r="W558" s="630"/>
      <c r="X558" s="631"/>
      <c r="Y558" s="82">
        <f>SUM(Y553:Y557)</f>
        <v>0</v>
      </c>
      <c r="Z558" s="350">
        <v>30</v>
      </c>
      <c r="AD558" s="241"/>
      <c r="CG558" s="46"/>
      <c r="CH558" s="46"/>
      <c r="CI558" s="46"/>
      <c r="CJ558" s="46"/>
      <c r="CK558" s="46"/>
      <c r="CL558" s="46"/>
      <c r="CM558" s="46"/>
    </row>
    <row r="559" spans="1:173" ht="21" customHeight="1" thickBot="1" x14ac:dyDescent="0.25">
      <c r="A559" s="353"/>
      <c r="B559" s="81"/>
      <c r="C559" s="142"/>
      <c r="D559" s="619"/>
      <c r="E559" s="620"/>
      <c r="F559" s="714">
        <v>0</v>
      </c>
      <c r="G559" s="627"/>
      <c r="H559" s="627"/>
      <c r="I559" s="627"/>
      <c r="J559" s="627"/>
      <c r="K559" s="627"/>
      <c r="L559" s="627"/>
      <c r="M559" s="627"/>
      <c r="N559" s="627"/>
      <c r="O559" s="627"/>
      <c r="P559" s="627"/>
      <c r="Q559" s="627"/>
      <c r="R559" s="627"/>
      <c r="S559" s="627"/>
      <c r="T559" s="627"/>
      <c r="U559" s="627"/>
      <c r="V559" s="627"/>
      <c r="W559" s="627"/>
      <c r="X559" s="627"/>
      <c r="Y559" s="627"/>
      <c r="Z559" s="628"/>
      <c r="AD559" s="241"/>
      <c r="CG559" s="46"/>
      <c r="CH559" s="46"/>
      <c r="CI559" s="46"/>
      <c r="CJ559" s="46"/>
      <c r="CK559" s="46"/>
      <c r="CL559" s="46"/>
      <c r="CM559" s="46"/>
    </row>
    <row r="560" spans="1:173" s="91" customFormat="1" ht="30" customHeight="1" thickBot="1" x14ac:dyDescent="0.25">
      <c r="A560" s="353"/>
      <c r="B560" s="209">
        <v>7200</v>
      </c>
      <c r="C560" s="139" t="s">
        <v>622</v>
      </c>
      <c r="D560" s="9"/>
      <c r="E560" s="8"/>
      <c r="F560" s="9"/>
      <c r="G560" s="10"/>
      <c r="H560" s="13" t="s">
        <v>284</v>
      </c>
      <c r="I560" s="8"/>
      <c r="J560" s="88"/>
      <c r="K560" s="10"/>
      <c r="L560" s="13" t="s">
        <v>284</v>
      </c>
      <c r="M560" s="8"/>
      <c r="N560" s="9"/>
      <c r="O560" s="10"/>
      <c r="P560" s="7"/>
      <c r="Q560" s="8"/>
      <c r="R560" s="9"/>
      <c r="S560" s="10"/>
      <c r="T560" s="7"/>
      <c r="U560" s="8"/>
      <c r="V560" s="9"/>
      <c r="W560" s="10"/>
      <c r="X560" s="14"/>
      <c r="Y560" s="14"/>
      <c r="Z560" s="351"/>
      <c r="AA560" s="39"/>
      <c r="AB560" s="46"/>
      <c r="AC560" s="16"/>
      <c r="AD560" s="241"/>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c r="BS560" s="16"/>
      <c r="BT560" s="16"/>
      <c r="BU560" s="16"/>
      <c r="BV560" s="16"/>
      <c r="BW560" s="16"/>
      <c r="BX560" s="16"/>
      <c r="BY560" s="16"/>
      <c r="BZ560" s="16"/>
      <c r="CA560" s="16"/>
      <c r="CB560" s="16"/>
      <c r="CC560" s="16"/>
      <c r="CD560" s="16"/>
      <c r="CE560" s="16"/>
      <c r="CF560" s="16"/>
      <c r="CG560" s="46"/>
      <c r="CH560" s="46"/>
      <c r="CI560" s="46"/>
      <c r="CJ560" s="46"/>
      <c r="CK560" s="46"/>
      <c r="CL560" s="46"/>
      <c r="CM560" s="46"/>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c r="FE560" s="2"/>
      <c r="FF560" s="2"/>
      <c r="FG560" s="2"/>
      <c r="FH560" s="2"/>
      <c r="FI560" s="2"/>
      <c r="FJ560" s="2"/>
      <c r="FK560" s="2"/>
      <c r="FL560" s="2"/>
      <c r="FM560" s="2"/>
      <c r="FN560" s="2"/>
      <c r="FO560" s="2"/>
      <c r="FP560" s="2"/>
      <c r="FQ560" s="2"/>
    </row>
    <row r="561" spans="1:173" ht="45" customHeight="1" x14ac:dyDescent="0.2">
      <c r="A561" s="353"/>
      <c r="B561" s="208" t="s">
        <v>320</v>
      </c>
      <c r="C561" s="399" t="s">
        <v>623</v>
      </c>
      <c r="D561" s="632"/>
      <c r="E561" s="633"/>
      <c r="F561" s="632"/>
      <c r="G561" s="633"/>
      <c r="H561" s="632"/>
      <c r="I561" s="633"/>
      <c r="J561" s="632"/>
      <c r="K561" s="633"/>
      <c r="L561" s="632"/>
      <c r="M561" s="633"/>
      <c r="N561" s="632"/>
      <c r="O561" s="633"/>
      <c r="P561" s="632"/>
      <c r="Q561" s="633"/>
      <c r="R561" s="632"/>
      <c r="S561" s="633"/>
      <c r="T561" s="632"/>
      <c r="U561" s="633"/>
      <c r="V561" s="632"/>
      <c r="W561" s="633"/>
      <c r="X561" s="101"/>
      <c r="Y561" s="94">
        <f t="shared" ref="Y561:Y569" si="72">IF(OR(D561="s",F561="s",H561="s",J561="s",L561="s",N561="s",P561="s",R561="s",T561="s",V561="s"), 0, IF(OR(D561="a",F561="a",H561="a",J561="a",L561="a",N561="a",P561="a",R561="a",T561="a",V561="a"),Z561,0))</f>
        <v>0</v>
      </c>
      <c r="Z561" s="352">
        <v>10</v>
      </c>
      <c r="AA561" s="39">
        <f t="shared" ref="AA561:AA569" si="73">COUNTIF(D561:W561,"a")+COUNTIF(D561:W561,"s")</f>
        <v>0</v>
      </c>
      <c r="AB561" s="389"/>
      <c r="AD561" s="241"/>
      <c r="CG561" s="46"/>
      <c r="CH561" s="46"/>
      <c r="CI561" s="46"/>
      <c r="CJ561" s="46"/>
      <c r="CK561" s="46"/>
      <c r="CL561" s="46"/>
      <c r="CM561" s="46"/>
    </row>
    <row r="562" spans="1:173" ht="45" customHeight="1" x14ac:dyDescent="0.2">
      <c r="A562" s="353"/>
      <c r="B562" s="210" t="s">
        <v>624</v>
      </c>
      <c r="C562" s="400" t="s">
        <v>625</v>
      </c>
      <c r="D562" s="605"/>
      <c r="E562" s="606"/>
      <c r="F562" s="605"/>
      <c r="G562" s="606"/>
      <c r="H562" s="605"/>
      <c r="I562" s="606"/>
      <c r="J562" s="605"/>
      <c r="K562" s="606"/>
      <c r="L562" s="605"/>
      <c r="M562" s="606"/>
      <c r="N562" s="605"/>
      <c r="O562" s="606"/>
      <c r="P562" s="605"/>
      <c r="Q562" s="606"/>
      <c r="R562" s="605"/>
      <c r="S562" s="606"/>
      <c r="T562" s="605"/>
      <c r="U562" s="606"/>
      <c r="V562" s="605"/>
      <c r="W562" s="606"/>
      <c r="X562" s="101"/>
      <c r="Y562" s="92">
        <f t="shared" si="72"/>
        <v>0</v>
      </c>
      <c r="Z562" s="349">
        <v>10</v>
      </c>
      <c r="AA562" s="39">
        <f t="shared" si="73"/>
        <v>0</v>
      </c>
      <c r="AB562" s="389"/>
      <c r="AD562" s="241"/>
      <c r="CG562" s="46"/>
      <c r="CH562" s="46"/>
      <c r="CI562" s="46"/>
      <c r="CJ562" s="46"/>
      <c r="CK562" s="46"/>
      <c r="CL562" s="46"/>
      <c r="CM562" s="46"/>
    </row>
    <row r="563" spans="1:173" ht="45" customHeight="1" x14ac:dyDescent="0.2">
      <c r="A563" s="353"/>
      <c r="B563" s="210" t="s">
        <v>321</v>
      </c>
      <c r="C563" s="400" t="s">
        <v>626</v>
      </c>
      <c r="D563" s="605"/>
      <c r="E563" s="606"/>
      <c r="F563" s="605"/>
      <c r="G563" s="606"/>
      <c r="H563" s="605"/>
      <c r="I563" s="606"/>
      <c r="J563" s="605"/>
      <c r="K563" s="606"/>
      <c r="L563" s="605"/>
      <c r="M563" s="606"/>
      <c r="N563" s="605"/>
      <c r="O563" s="606"/>
      <c r="P563" s="605"/>
      <c r="Q563" s="606"/>
      <c r="R563" s="605"/>
      <c r="S563" s="606"/>
      <c r="T563" s="605"/>
      <c r="U563" s="606"/>
      <c r="V563" s="605"/>
      <c r="W563" s="606"/>
      <c r="X563" s="101"/>
      <c r="Y563" s="92">
        <f t="shared" si="72"/>
        <v>0</v>
      </c>
      <c r="Z563" s="349">
        <v>10</v>
      </c>
      <c r="AA563" s="39">
        <f t="shared" si="73"/>
        <v>0</v>
      </c>
      <c r="AB563" s="389"/>
      <c r="AD563" s="241" t="s">
        <v>282</v>
      </c>
      <c r="CG563" s="46"/>
      <c r="CH563" s="46"/>
      <c r="CI563" s="46"/>
      <c r="CJ563" s="46"/>
      <c r="CK563" s="46"/>
      <c r="CL563" s="46"/>
      <c r="CM563" s="46"/>
    </row>
    <row r="564" spans="1:173" ht="45" customHeight="1" x14ac:dyDescent="0.2">
      <c r="A564" s="353"/>
      <c r="B564" s="210" t="s">
        <v>630</v>
      </c>
      <c r="C564" s="400" t="s">
        <v>628</v>
      </c>
      <c r="D564" s="605"/>
      <c r="E564" s="606"/>
      <c r="F564" s="605"/>
      <c r="G564" s="606"/>
      <c r="H564" s="605"/>
      <c r="I564" s="606"/>
      <c r="J564" s="605"/>
      <c r="K564" s="606"/>
      <c r="L564" s="605"/>
      <c r="M564" s="606"/>
      <c r="N564" s="605"/>
      <c r="O564" s="606"/>
      <c r="P564" s="605"/>
      <c r="Q564" s="606"/>
      <c r="R564" s="605"/>
      <c r="S564" s="606"/>
      <c r="T564" s="605"/>
      <c r="U564" s="606"/>
      <c r="V564" s="605"/>
      <c r="W564" s="606"/>
      <c r="X564" s="101"/>
      <c r="Y564" s="92">
        <f t="shared" si="72"/>
        <v>0</v>
      </c>
      <c r="Z564" s="349">
        <v>10</v>
      </c>
      <c r="AA564" s="39">
        <f t="shared" si="73"/>
        <v>0</v>
      </c>
      <c r="AB564" s="389"/>
      <c r="AD564" s="241" t="s">
        <v>282</v>
      </c>
      <c r="CG564" s="46"/>
      <c r="CH564" s="46"/>
      <c r="CI564" s="46"/>
      <c r="CJ564" s="46"/>
      <c r="CK564" s="46"/>
      <c r="CL564" s="46"/>
      <c r="CM564" s="46"/>
    </row>
    <row r="565" spans="1:173" ht="45" customHeight="1" x14ac:dyDescent="0.2">
      <c r="A565" s="353"/>
      <c r="B565" s="210" t="s">
        <v>322</v>
      </c>
      <c r="C565" s="400" t="s">
        <v>674</v>
      </c>
      <c r="D565" s="605"/>
      <c r="E565" s="606"/>
      <c r="F565" s="605"/>
      <c r="G565" s="606"/>
      <c r="H565" s="605"/>
      <c r="I565" s="606"/>
      <c r="J565" s="605"/>
      <c r="K565" s="606"/>
      <c r="L565" s="605"/>
      <c r="M565" s="606"/>
      <c r="N565" s="605"/>
      <c r="O565" s="606"/>
      <c r="P565" s="605"/>
      <c r="Q565" s="606"/>
      <c r="R565" s="605"/>
      <c r="S565" s="606"/>
      <c r="T565" s="605"/>
      <c r="U565" s="606"/>
      <c r="V565" s="605"/>
      <c r="W565" s="606"/>
      <c r="X565" s="101"/>
      <c r="Y565" s="92">
        <f t="shared" si="72"/>
        <v>0</v>
      </c>
      <c r="Z565" s="349">
        <v>10</v>
      </c>
      <c r="AA565" s="39">
        <f t="shared" si="73"/>
        <v>0</v>
      </c>
      <c r="AB565" s="389"/>
      <c r="AD565" s="241"/>
      <c r="CG565" s="46"/>
      <c r="CH565" s="46"/>
      <c r="CI565" s="46"/>
      <c r="CJ565" s="46"/>
      <c r="CK565" s="46"/>
      <c r="CL565" s="46"/>
      <c r="CM565" s="46"/>
    </row>
    <row r="566" spans="1:173" ht="27.95" customHeight="1" x14ac:dyDescent="0.2">
      <c r="A566" s="353"/>
      <c r="B566" s="210" t="s">
        <v>323</v>
      </c>
      <c r="C566" s="400" t="s">
        <v>629</v>
      </c>
      <c r="D566" s="605"/>
      <c r="E566" s="606"/>
      <c r="F566" s="605"/>
      <c r="G566" s="606"/>
      <c r="H566" s="605"/>
      <c r="I566" s="606"/>
      <c r="J566" s="605"/>
      <c r="K566" s="606"/>
      <c r="L566" s="605"/>
      <c r="M566" s="606"/>
      <c r="N566" s="605"/>
      <c r="O566" s="606"/>
      <c r="P566" s="605"/>
      <c r="Q566" s="606"/>
      <c r="R566" s="605"/>
      <c r="S566" s="606"/>
      <c r="T566" s="605"/>
      <c r="U566" s="606"/>
      <c r="V566" s="605"/>
      <c r="W566" s="606"/>
      <c r="X566" s="101"/>
      <c r="Y566" s="92">
        <f t="shared" si="72"/>
        <v>0</v>
      </c>
      <c r="Z566" s="349">
        <v>10</v>
      </c>
      <c r="AA566" s="39">
        <f t="shared" si="73"/>
        <v>0</v>
      </c>
      <c r="AB566" s="389"/>
      <c r="AD566" s="241" t="s">
        <v>282</v>
      </c>
      <c r="CG566" s="46"/>
      <c r="CH566" s="46"/>
      <c r="CI566" s="46"/>
      <c r="CJ566" s="46"/>
      <c r="CK566" s="46"/>
      <c r="CL566" s="46"/>
      <c r="CM566" s="46"/>
    </row>
    <row r="567" spans="1:173" ht="45" customHeight="1" x14ac:dyDescent="0.2">
      <c r="A567" s="353"/>
      <c r="B567" s="210" t="s">
        <v>632</v>
      </c>
      <c r="C567" s="400" t="s">
        <v>631</v>
      </c>
      <c r="D567" s="605"/>
      <c r="E567" s="606"/>
      <c r="F567" s="605"/>
      <c r="G567" s="606"/>
      <c r="H567" s="605"/>
      <c r="I567" s="606"/>
      <c r="J567" s="605"/>
      <c r="K567" s="606"/>
      <c r="L567" s="605"/>
      <c r="M567" s="606"/>
      <c r="N567" s="605"/>
      <c r="O567" s="606"/>
      <c r="P567" s="605"/>
      <c r="Q567" s="606"/>
      <c r="R567" s="605"/>
      <c r="S567" s="606"/>
      <c r="T567" s="605"/>
      <c r="U567" s="606"/>
      <c r="V567" s="605"/>
      <c r="W567" s="606"/>
      <c r="X567" s="101"/>
      <c r="Y567" s="92">
        <f t="shared" si="72"/>
        <v>0</v>
      </c>
      <c r="Z567" s="349">
        <v>10</v>
      </c>
      <c r="AA567" s="39">
        <f t="shared" si="73"/>
        <v>0</v>
      </c>
      <c r="AB567" s="389"/>
      <c r="AD567" s="241" t="s">
        <v>282</v>
      </c>
      <c r="CG567" s="46"/>
      <c r="CH567" s="46"/>
      <c r="CI567" s="46"/>
      <c r="CJ567" s="46"/>
      <c r="CK567" s="46"/>
      <c r="CL567" s="46"/>
      <c r="CM567" s="46"/>
    </row>
    <row r="568" spans="1:173" ht="27.95" customHeight="1" x14ac:dyDescent="0.2">
      <c r="A568" s="353"/>
      <c r="B568" s="210" t="s">
        <v>634</v>
      </c>
      <c r="C568" s="400" t="s">
        <v>635</v>
      </c>
      <c r="D568" s="605"/>
      <c r="E568" s="606"/>
      <c r="F568" s="605"/>
      <c r="G568" s="606"/>
      <c r="H568" s="605"/>
      <c r="I568" s="606"/>
      <c r="J568" s="605"/>
      <c r="K568" s="606"/>
      <c r="L568" s="605"/>
      <c r="M568" s="606"/>
      <c r="N568" s="605"/>
      <c r="O568" s="606"/>
      <c r="P568" s="605"/>
      <c r="Q568" s="606"/>
      <c r="R568" s="605"/>
      <c r="S568" s="606"/>
      <c r="T568" s="605"/>
      <c r="U568" s="606"/>
      <c r="V568" s="605"/>
      <c r="W568" s="606"/>
      <c r="X568" s="101"/>
      <c r="Y568" s="92">
        <f>IF(OR(D568="s",F568="s",H568="s",J568="s",L568="s",N568="s",P568="s",R568="s",T568="s",V568="s"), 0, IF(OR(D568="a",F568="a",H568="a",J568="a",L568="a",N568="a",P568="a",R568="a",T568="a",V568="a"),Z568,0))</f>
        <v>0</v>
      </c>
      <c r="Z568" s="349">
        <v>10</v>
      </c>
      <c r="AA568" s="39">
        <f>COUNTIF(D568:W568,"a")+COUNTIF(D568:W568,"s")</f>
        <v>0</v>
      </c>
      <c r="AB568" s="389"/>
      <c r="AD568" s="241"/>
      <c r="CG568" s="46"/>
      <c r="CH568" s="46"/>
      <c r="CI568" s="46"/>
      <c r="CJ568" s="46"/>
      <c r="CK568" s="46"/>
      <c r="CL568" s="46"/>
      <c r="CM568" s="46"/>
    </row>
    <row r="569" spans="1:173" ht="45" customHeight="1" thickBot="1" x14ac:dyDescent="0.25">
      <c r="A569" s="353"/>
      <c r="B569" s="210" t="s">
        <v>627</v>
      </c>
      <c r="C569" s="401" t="s">
        <v>633</v>
      </c>
      <c r="D569" s="605"/>
      <c r="E569" s="606"/>
      <c r="F569" s="605"/>
      <c r="G569" s="606"/>
      <c r="H569" s="605"/>
      <c r="I569" s="606"/>
      <c r="J569" s="605"/>
      <c r="K569" s="606"/>
      <c r="L569" s="605"/>
      <c r="M569" s="606"/>
      <c r="N569" s="605"/>
      <c r="O569" s="606"/>
      <c r="P569" s="605"/>
      <c r="Q569" s="606"/>
      <c r="R569" s="605"/>
      <c r="S569" s="606"/>
      <c r="T569" s="605"/>
      <c r="U569" s="606"/>
      <c r="V569" s="605"/>
      <c r="W569" s="606"/>
      <c r="X569" s="101"/>
      <c r="Y569" s="92">
        <f t="shared" si="72"/>
        <v>0</v>
      </c>
      <c r="Z569" s="349">
        <v>10</v>
      </c>
      <c r="AA569" s="39">
        <f t="shared" si="73"/>
        <v>0</v>
      </c>
      <c r="AB569" s="389"/>
      <c r="AD569" s="241"/>
      <c r="CG569" s="46"/>
      <c r="CH569" s="46"/>
      <c r="CI569" s="46"/>
      <c r="CJ569" s="46"/>
      <c r="CK569" s="46"/>
      <c r="CL569" s="46"/>
      <c r="CM569" s="46"/>
    </row>
    <row r="570" spans="1:173" ht="21" customHeight="1" thickTop="1" thickBot="1" x14ac:dyDescent="0.25">
      <c r="A570" s="353"/>
      <c r="B570" s="81"/>
      <c r="C570" s="127"/>
      <c r="D570" s="629" t="s">
        <v>285</v>
      </c>
      <c r="E570" s="630"/>
      <c r="F570" s="630"/>
      <c r="G570" s="630"/>
      <c r="H570" s="630"/>
      <c r="I570" s="630"/>
      <c r="J570" s="630"/>
      <c r="K570" s="630"/>
      <c r="L570" s="630"/>
      <c r="M570" s="630"/>
      <c r="N570" s="630"/>
      <c r="O570" s="630"/>
      <c r="P570" s="630"/>
      <c r="Q570" s="630"/>
      <c r="R570" s="630"/>
      <c r="S570" s="630"/>
      <c r="T570" s="630"/>
      <c r="U570" s="630"/>
      <c r="V570" s="630"/>
      <c r="W570" s="630"/>
      <c r="X570" s="631"/>
      <c r="Y570" s="6">
        <f>SUM(Y561:Y569)</f>
        <v>0</v>
      </c>
      <c r="Z570" s="350">
        <f>SUM(Z561:Z569)</f>
        <v>90</v>
      </c>
      <c r="AD570" s="241"/>
      <c r="CG570" s="46"/>
      <c r="CH570" s="46"/>
      <c r="CI570" s="46"/>
      <c r="CJ570" s="46"/>
      <c r="CK570" s="46"/>
      <c r="CL570" s="46"/>
      <c r="CM570" s="46"/>
    </row>
    <row r="571" spans="1:173" ht="21" customHeight="1" thickBot="1" x14ac:dyDescent="0.25">
      <c r="A571" s="339"/>
      <c r="B571" s="170"/>
      <c r="C571" s="159"/>
      <c r="D571" s="619"/>
      <c r="E571" s="620"/>
      <c r="F571" s="718">
        <v>40</v>
      </c>
      <c r="G571" s="627"/>
      <c r="H571" s="627"/>
      <c r="I571" s="627"/>
      <c r="J571" s="627"/>
      <c r="K571" s="627"/>
      <c r="L571" s="627"/>
      <c r="M571" s="627"/>
      <c r="N571" s="627"/>
      <c r="O571" s="627"/>
      <c r="P571" s="627"/>
      <c r="Q571" s="627"/>
      <c r="R571" s="627"/>
      <c r="S571" s="627"/>
      <c r="T571" s="627"/>
      <c r="U571" s="627"/>
      <c r="V571" s="627"/>
      <c r="W571" s="627"/>
      <c r="X571" s="627"/>
      <c r="Y571" s="627"/>
      <c r="Z571" s="628"/>
      <c r="AD571" s="241"/>
      <c r="CG571" s="46"/>
      <c r="CH571" s="46"/>
      <c r="CI571" s="46"/>
      <c r="CJ571" s="46"/>
      <c r="CK571" s="46"/>
      <c r="CL571" s="46"/>
      <c r="CM571" s="46"/>
    </row>
    <row r="572" spans="1:173" s="91" customFormat="1" ht="48" customHeight="1" thickBot="1" x14ac:dyDescent="0.25">
      <c r="A572" s="333" t="s">
        <v>1183</v>
      </c>
      <c r="B572" s="212">
        <v>7300</v>
      </c>
      <c r="C572" s="157" t="s">
        <v>74</v>
      </c>
      <c r="D572" s="167"/>
      <c r="E572" s="164"/>
      <c r="F572" s="167"/>
      <c r="G572" s="168"/>
      <c r="H572" s="165"/>
      <c r="I572" s="164"/>
      <c r="J572" s="308"/>
      <c r="K572" s="168"/>
      <c r="L572" s="423" t="s">
        <v>284</v>
      </c>
      <c r="M572" s="164"/>
      <c r="N572" s="167"/>
      <c r="O572" s="168"/>
      <c r="P572" s="165"/>
      <c r="Q572" s="164"/>
      <c r="R572" s="167"/>
      <c r="S572" s="168"/>
      <c r="T572" s="165"/>
      <c r="U572" s="164"/>
      <c r="V572" s="167"/>
      <c r="W572" s="168"/>
      <c r="X572" s="292"/>
      <c r="Y572" s="169"/>
      <c r="Z572" s="346"/>
      <c r="AA572" s="39"/>
      <c r="AB572" s="46"/>
      <c r="AC572" s="16"/>
      <c r="AD572" s="241"/>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c r="BS572" s="16"/>
      <c r="BT572" s="16"/>
      <c r="BU572" s="16"/>
      <c r="BV572" s="16"/>
      <c r="BW572" s="16"/>
      <c r="BX572" s="16"/>
      <c r="BY572" s="16"/>
      <c r="BZ572" s="16"/>
      <c r="CA572" s="16"/>
      <c r="CB572" s="16"/>
      <c r="CC572" s="16"/>
      <c r="CD572" s="16"/>
      <c r="CE572" s="16"/>
      <c r="CF572" s="16"/>
      <c r="CG572" s="46"/>
      <c r="CH572" s="46"/>
      <c r="CI572" s="46"/>
      <c r="CJ572" s="46"/>
      <c r="CK572" s="46"/>
      <c r="CL572" s="46"/>
      <c r="CM572" s="46"/>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row>
    <row r="573" spans="1:173" ht="67.7" customHeight="1" x14ac:dyDescent="0.2">
      <c r="A573" s="353"/>
      <c r="B573" s="208" t="s">
        <v>399</v>
      </c>
      <c r="C573" s="390" t="s">
        <v>648</v>
      </c>
      <c r="D573" s="632"/>
      <c r="E573" s="633"/>
      <c r="F573" s="632"/>
      <c r="G573" s="633"/>
      <c r="H573" s="632"/>
      <c r="I573" s="633"/>
      <c r="J573" s="632"/>
      <c r="K573" s="633"/>
      <c r="L573" s="632"/>
      <c r="M573" s="633"/>
      <c r="N573" s="632"/>
      <c r="O573" s="633"/>
      <c r="P573" s="632"/>
      <c r="Q573" s="633"/>
      <c r="R573" s="632"/>
      <c r="S573" s="633"/>
      <c r="T573" s="632"/>
      <c r="U573" s="633"/>
      <c r="V573" s="632"/>
      <c r="W573" s="633"/>
      <c r="X573" s="101"/>
      <c r="Y573" s="94">
        <f t="shared" ref="Y573:Y588" si="74">IF(OR(D573="s",F573="s",H573="s",J573="s",L573="s",N573="s",P573="s",R573="s",T573="s",V573="s"), 0, IF(OR(D573="a",F573="a",H573="a",J573="a",L573="a",N573="a",P573="a",R573="a",T573="a",V573="a"),Z573,0))</f>
        <v>0</v>
      </c>
      <c r="Z573" s="352">
        <v>5</v>
      </c>
      <c r="AA573" s="39">
        <f t="shared" ref="AA573:AA588" si="75">COUNTIF(D573:W573,"a")+COUNTIF(D573:W573,"s")</f>
        <v>0</v>
      </c>
      <c r="AB573" s="389"/>
      <c r="AD573" s="241" t="s">
        <v>282</v>
      </c>
      <c r="CG573" s="46"/>
      <c r="CH573" s="46"/>
      <c r="CI573" s="46"/>
      <c r="CJ573" s="46"/>
      <c r="CK573" s="46"/>
      <c r="CL573" s="46"/>
      <c r="CM573" s="46"/>
    </row>
    <row r="574" spans="1:173" ht="126" customHeight="1" x14ac:dyDescent="0.2">
      <c r="A574" s="353"/>
      <c r="B574" s="210" t="s">
        <v>438</v>
      </c>
      <c r="C574" s="390" t="s">
        <v>649</v>
      </c>
      <c r="D574" s="605"/>
      <c r="E574" s="606"/>
      <c r="F574" s="605"/>
      <c r="G574" s="606"/>
      <c r="H574" s="605"/>
      <c r="I574" s="606"/>
      <c r="J574" s="605"/>
      <c r="K574" s="606"/>
      <c r="L574" s="605"/>
      <c r="M574" s="606"/>
      <c r="N574" s="605"/>
      <c r="O574" s="606"/>
      <c r="P574" s="605"/>
      <c r="Q574" s="606"/>
      <c r="R574" s="605"/>
      <c r="S574" s="606"/>
      <c r="T574" s="605"/>
      <c r="U574" s="606"/>
      <c r="V574" s="605"/>
      <c r="W574" s="606"/>
      <c r="X574" s="101"/>
      <c r="Y574" s="92">
        <f t="shared" si="74"/>
        <v>0</v>
      </c>
      <c r="Z574" s="349">
        <v>5</v>
      </c>
      <c r="AA574" s="193">
        <f t="shared" si="75"/>
        <v>0</v>
      </c>
      <c r="AB574" s="389"/>
      <c r="AD574" s="241" t="s">
        <v>282</v>
      </c>
      <c r="CE574" s="46"/>
      <c r="CF574" s="46"/>
      <c r="CG574" s="46"/>
      <c r="CH574" s="46"/>
      <c r="CI574" s="46"/>
      <c r="CJ574" s="46"/>
      <c r="CK574" s="46"/>
      <c r="CL574" s="46"/>
      <c r="CM574" s="46"/>
      <c r="CN574" s="46"/>
      <c r="CO574" s="46"/>
      <c r="CP574" s="46"/>
      <c r="CQ574" s="46"/>
    </row>
    <row r="575" spans="1:173" ht="45" customHeight="1" x14ac:dyDescent="0.2">
      <c r="A575" s="353"/>
      <c r="B575" s="210" t="s">
        <v>66</v>
      </c>
      <c r="C575" s="126" t="s">
        <v>636</v>
      </c>
      <c r="D575" s="605"/>
      <c r="E575" s="606"/>
      <c r="F575" s="605"/>
      <c r="G575" s="606"/>
      <c r="H575" s="605"/>
      <c r="I575" s="606"/>
      <c r="J575" s="605"/>
      <c r="K575" s="606"/>
      <c r="L575" s="605"/>
      <c r="M575" s="606"/>
      <c r="N575" s="605"/>
      <c r="O575" s="606"/>
      <c r="P575" s="605"/>
      <c r="Q575" s="606"/>
      <c r="R575" s="605"/>
      <c r="S575" s="606"/>
      <c r="T575" s="605"/>
      <c r="U575" s="606"/>
      <c r="V575" s="605"/>
      <c r="W575" s="606"/>
      <c r="X575" s="101"/>
      <c r="Y575" s="95">
        <f t="shared" si="74"/>
        <v>0</v>
      </c>
      <c r="Z575" s="354">
        <v>10</v>
      </c>
      <c r="AA575" s="39">
        <f t="shared" si="75"/>
        <v>0</v>
      </c>
      <c r="AB575" s="389"/>
      <c r="AD575" s="241"/>
      <c r="CG575" s="46"/>
      <c r="CH575" s="46"/>
      <c r="CI575" s="46"/>
      <c r="CJ575" s="46"/>
      <c r="CK575" s="46"/>
      <c r="CL575" s="46"/>
      <c r="CM575" s="46"/>
    </row>
    <row r="576" spans="1:173" ht="45" customHeight="1" x14ac:dyDescent="0.2">
      <c r="A576" s="353"/>
      <c r="B576" s="210" t="s">
        <v>102</v>
      </c>
      <c r="C576" s="172" t="s">
        <v>653</v>
      </c>
      <c r="D576" s="605"/>
      <c r="E576" s="606"/>
      <c r="F576" s="605"/>
      <c r="G576" s="606"/>
      <c r="H576" s="605"/>
      <c r="I576" s="606"/>
      <c r="J576" s="605"/>
      <c r="K576" s="606"/>
      <c r="L576" s="605"/>
      <c r="M576" s="606"/>
      <c r="N576" s="605"/>
      <c r="O576" s="606"/>
      <c r="P576" s="605"/>
      <c r="Q576" s="606"/>
      <c r="R576" s="605"/>
      <c r="S576" s="606"/>
      <c r="T576" s="605"/>
      <c r="U576" s="606"/>
      <c r="V576" s="605"/>
      <c r="W576" s="606"/>
      <c r="X576" s="101"/>
      <c r="Y576" s="95">
        <f t="shared" si="74"/>
        <v>0</v>
      </c>
      <c r="Z576" s="354">
        <v>15</v>
      </c>
      <c r="AA576" s="39">
        <f t="shared" si="75"/>
        <v>0</v>
      </c>
      <c r="AB576" s="389"/>
      <c r="AD576" s="241" t="s">
        <v>282</v>
      </c>
      <c r="CG576" s="46"/>
      <c r="CH576" s="46"/>
      <c r="CI576" s="46"/>
      <c r="CJ576" s="46"/>
      <c r="CK576" s="46"/>
      <c r="CL576" s="46"/>
      <c r="CM576" s="46"/>
    </row>
    <row r="577" spans="1:173" ht="45" customHeight="1" x14ac:dyDescent="0.2">
      <c r="A577" s="353"/>
      <c r="B577" s="210" t="s">
        <v>103</v>
      </c>
      <c r="C577" s="126" t="s">
        <v>637</v>
      </c>
      <c r="D577" s="605"/>
      <c r="E577" s="606"/>
      <c r="F577" s="605"/>
      <c r="G577" s="606"/>
      <c r="H577" s="605"/>
      <c r="I577" s="606"/>
      <c r="J577" s="605"/>
      <c r="K577" s="606"/>
      <c r="L577" s="605"/>
      <c r="M577" s="606"/>
      <c r="N577" s="605"/>
      <c r="O577" s="606"/>
      <c r="P577" s="605"/>
      <c r="Q577" s="606"/>
      <c r="R577" s="605"/>
      <c r="S577" s="606"/>
      <c r="T577" s="605"/>
      <c r="U577" s="606"/>
      <c r="V577" s="605"/>
      <c r="W577" s="606"/>
      <c r="X577" s="101"/>
      <c r="Y577" s="95">
        <f t="shared" si="74"/>
        <v>0</v>
      </c>
      <c r="Z577" s="354">
        <v>10</v>
      </c>
      <c r="AA577" s="39">
        <f t="shared" si="75"/>
        <v>0</v>
      </c>
      <c r="AB577" s="389"/>
      <c r="AD577" s="241"/>
      <c r="CG577" s="46"/>
      <c r="CH577" s="46"/>
      <c r="CI577" s="46"/>
      <c r="CJ577" s="46"/>
      <c r="CK577" s="46"/>
      <c r="CL577" s="46"/>
      <c r="CM577" s="46"/>
    </row>
    <row r="578" spans="1:173" ht="45" customHeight="1" x14ac:dyDescent="0.2">
      <c r="A578" s="353"/>
      <c r="B578" s="210" t="s">
        <v>638</v>
      </c>
      <c r="C578" s="126" t="s">
        <v>639</v>
      </c>
      <c r="D578" s="605"/>
      <c r="E578" s="606"/>
      <c r="F578" s="605"/>
      <c r="G578" s="606"/>
      <c r="H578" s="605"/>
      <c r="I578" s="606"/>
      <c r="J578" s="605"/>
      <c r="K578" s="606"/>
      <c r="L578" s="605"/>
      <c r="M578" s="606"/>
      <c r="N578" s="605"/>
      <c r="O578" s="606"/>
      <c r="P578" s="605"/>
      <c r="Q578" s="606"/>
      <c r="R578" s="605"/>
      <c r="S578" s="606"/>
      <c r="T578" s="605"/>
      <c r="U578" s="606"/>
      <c r="V578" s="605"/>
      <c r="W578" s="606"/>
      <c r="X578" s="101"/>
      <c r="Y578" s="95">
        <f t="shared" si="74"/>
        <v>0</v>
      </c>
      <c r="Z578" s="354">
        <v>5</v>
      </c>
      <c r="AA578" s="39">
        <f t="shared" si="75"/>
        <v>0</v>
      </c>
      <c r="AB578" s="389"/>
      <c r="AD578" s="241"/>
      <c r="CG578" s="46"/>
      <c r="CH578" s="46"/>
      <c r="CI578" s="46"/>
      <c r="CJ578" s="46"/>
      <c r="CK578" s="46"/>
      <c r="CL578" s="46"/>
      <c r="CM578" s="46"/>
    </row>
    <row r="579" spans="1:173" ht="45" customHeight="1" x14ac:dyDescent="0.2">
      <c r="A579" s="353"/>
      <c r="B579" s="210" t="s">
        <v>640</v>
      </c>
      <c r="C579" s="126" t="s">
        <v>641</v>
      </c>
      <c r="D579" s="605"/>
      <c r="E579" s="606"/>
      <c r="F579" s="605"/>
      <c r="G579" s="606"/>
      <c r="H579" s="605"/>
      <c r="I579" s="606"/>
      <c r="J579" s="605"/>
      <c r="K579" s="606"/>
      <c r="L579" s="605"/>
      <c r="M579" s="606"/>
      <c r="N579" s="605"/>
      <c r="O579" s="606"/>
      <c r="P579" s="605"/>
      <c r="Q579" s="606"/>
      <c r="R579" s="605"/>
      <c r="S579" s="606"/>
      <c r="T579" s="605"/>
      <c r="U579" s="606"/>
      <c r="V579" s="605"/>
      <c r="W579" s="606"/>
      <c r="X579" s="101"/>
      <c r="Y579" s="95">
        <f t="shared" si="74"/>
        <v>0</v>
      </c>
      <c r="Z579" s="354">
        <v>5</v>
      </c>
      <c r="AA579" s="39">
        <f t="shared" si="75"/>
        <v>0</v>
      </c>
      <c r="AB579" s="389"/>
      <c r="AD579" s="241"/>
      <c r="CG579" s="46"/>
      <c r="CH579" s="46"/>
      <c r="CI579" s="46"/>
      <c r="CJ579" s="46"/>
      <c r="CK579" s="46"/>
      <c r="CL579" s="46"/>
      <c r="CM579" s="46"/>
    </row>
    <row r="580" spans="1:173" ht="45" customHeight="1" x14ac:dyDescent="0.2">
      <c r="A580" s="353"/>
      <c r="B580" s="210" t="s">
        <v>449</v>
      </c>
      <c r="C580" s="126" t="s">
        <v>642</v>
      </c>
      <c r="D580" s="605"/>
      <c r="E580" s="606"/>
      <c r="F580" s="605"/>
      <c r="G580" s="606"/>
      <c r="H580" s="605"/>
      <c r="I580" s="606"/>
      <c r="J580" s="605"/>
      <c r="K580" s="606"/>
      <c r="L580" s="605"/>
      <c r="M580" s="606"/>
      <c r="N580" s="605"/>
      <c r="O580" s="606"/>
      <c r="P580" s="605"/>
      <c r="Q580" s="606"/>
      <c r="R580" s="605"/>
      <c r="S580" s="606"/>
      <c r="T580" s="605"/>
      <c r="U580" s="606"/>
      <c r="V580" s="605"/>
      <c r="W580" s="606"/>
      <c r="X580" s="101"/>
      <c r="Y580" s="95">
        <f t="shared" si="74"/>
        <v>0</v>
      </c>
      <c r="Z580" s="354">
        <v>5</v>
      </c>
      <c r="AA580" s="39">
        <f>IF((COUNTIF(D580:W580,"a")+COUNTIF(D580:W580,"s"))&gt;0,IF(OR((COUNTIF(D582:W582,"a")+COUNTIF(D582:W582,"s"))),0,COUNTIF(D580:W580,"a")+COUNTIF(D580:W580,"s")),COUNTIF(D580:W580,"a")+COUNTIF(D580:W580,"s"))</f>
        <v>0</v>
      </c>
      <c r="AB580" s="194"/>
      <c r="AD580" s="241" t="s">
        <v>282</v>
      </c>
      <c r="CG580" s="46"/>
      <c r="CH580" s="46"/>
      <c r="CI580" s="46"/>
      <c r="CJ580" s="46"/>
      <c r="CK580" s="46"/>
      <c r="CL580" s="46"/>
      <c r="CM580" s="46"/>
    </row>
    <row r="581" spans="1:173" ht="45" customHeight="1" x14ac:dyDescent="0.2">
      <c r="A581" s="353"/>
      <c r="B581" s="210" t="s">
        <v>643</v>
      </c>
      <c r="C581" s="126" t="s">
        <v>644</v>
      </c>
      <c r="D581" s="605"/>
      <c r="E581" s="606"/>
      <c r="F581" s="605"/>
      <c r="G581" s="606"/>
      <c r="H581" s="605"/>
      <c r="I581" s="606"/>
      <c r="J581" s="605"/>
      <c r="K581" s="606"/>
      <c r="L581" s="605"/>
      <c r="M581" s="606"/>
      <c r="N581" s="605"/>
      <c r="O581" s="606"/>
      <c r="P581" s="605"/>
      <c r="Q581" s="606"/>
      <c r="R581" s="605"/>
      <c r="S581" s="606"/>
      <c r="T581" s="605"/>
      <c r="U581" s="606"/>
      <c r="V581" s="605"/>
      <c r="W581" s="606"/>
      <c r="X581" s="424"/>
      <c r="Y581" s="30">
        <f t="shared" si="74"/>
        <v>0</v>
      </c>
      <c r="Z581" s="349">
        <v>5</v>
      </c>
      <c r="AA581" s="39">
        <f>IF((COUNTIF(D581:W581,"a")+COUNTIF(D581:W581,"s"))&gt;0,IF(OR((COUNTIF(D582:W582,"a")+COUNTIF(D582:W582,"s"))),0,COUNTIF(D581:W581,"a")+COUNTIF(D581:W581,"s")),COUNTIF(D581:W581,"a")+COUNTIF(D581:W581,"s"))</f>
        <v>0</v>
      </c>
      <c r="AB581" s="194"/>
      <c r="AD581" s="241" t="s">
        <v>282</v>
      </c>
      <c r="CG581" s="46"/>
      <c r="CH581" s="46"/>
      <c r="CI581" s="46"/>
      <c r="CJ581" s="46"/>
      <c r="CK581" s="46"/>
      <c r="CL581" s="46"/>
      <c r="CM581" s="46"/>
    </row>
    <row r="582" spans="1:173" ht="45" customHeight="1" x14ac:dyDescent="0.2">
      <c r="A582" s="550"/>
      <c r="B582" s="551" t="s">
        <v>645</v>
      </c>
      <c r="C582" s="552" t="s">
        <v>673</v>
      </c>
      <c r="D582" s="767"/>
      <c r="E582" s="768"/>
      <c r="F582" s="767"/>
      <c r="G582" s="768"/>
      <c r="H582" s="767"/>
      <c r="I582" s="768"/>
      <c r="J582" s="767"/>
      <c r="K582" s="768"/>
      <c r="L582" s="767"/>
      <c r="M582" s="768"/>
      <c r="N582" s="767"/>
      <c r="O582" s="768"/>
      <c r="P582" s="767"/>
      <c r="Q582" s="768"/>
      <c r="R582" s="767"/>
      <c r="S582" s="768"/>
      <c r="T582" s="767"/>
      <c r="U582" s="768"/>
      <c r="V582" s="767"/>
      <c r="W582" s="768"/>
      <c r="X582" s="553"/>
      <c r="Y582" s="554">
        <f t="shared" si="74"/>
        <v>0</v>
      </c>
      <c r="Z582" s="555">
        <v>10</v>
      </c>
      <c r="AA582" s="556">
        <f>IF((COUNTIF(D582:W582,"a")+COUNTIF(D582:W582,"s"))&gt;0,IF((COUNTIF(D580:W581,"a")+COUNTIF(D580:W581,"s"))&gt;0,0,COUNTIF(D582:W582,"a")+COUNTIF(D582:W582,"s")), COUNTIF(D582:W582,"a")+COUNTIF(D582:W582,"s"))</f>
        <v>0</v>
      </c>
      <c r="AB582" s="557"/>
      <c r="AD582" s="241" t="s">
        <v>282</v>
      </c>
      <c r="CG582" s="46"/>
      <c r="CH582" s="46"/>
      <c r="CI582" s="46"/>
      <c r="CJ582" s="46"/>
      <c r="CK582" s="46"/>
      <c r="CL582" s="46"/>
      <c r="CM582" s="46"/>
    </row>
    <row r="583" spans="1:173" ht="45" customHeight="1" x14ac:dyDescent="0.2">
      <c r="A583" s="558"/>
      <c r="B583" s="559" t="s">
        <v>394</v>
      </c>
      <c r="C583" s="560" t="s">
        <v>646</v>
      </c>
      <c r="D583" s="719"/>
      <c r="E583" s="720"/>
      <c r="F583" s="719"/>
      <c r="G583" s="720"/>
      <c r="H583" s="719"/>
      <c r="I583" s="720"/>
      <c r="J583" s="719"/>
      <c r="K583" s="720"/>
      <c r="L583" s="719"/>
      <c r="M583" s="720"/>
      <c r="N583" s="719"/>
      <c r="O583" s="720"/>
      <c r="P583" s="719"/>
      <c r="Q583" s="720"/>
      <c r="R583" s="719"/>
      <c r="S583" s="720"/>
      <c r="T583" s="719"/>
      <c r="U583" s="720"/>
      <c r="V583" s="719"/>
      <c r="W583" s="720"/>
      <c r="X583" s="561"/>
      <c r="Y583" s="562">
        <f t="shared" si="74"/>
        <v>0</v>
      </c>
      <c r="Z583" s="563">
        <v>15</v>
      </c>
      <c r="AA583" s="564">
        <f t="shared" si="75"/>
        <v>0</v>
      </c>
      <c r="AB583" s="565"/>
      <c r="AD583" s="241" t="s">
        <v>282</v>
      </c>
      <c r="CG583" s="46"/>
      <c r="CH583" s="46"/>
      <c r="CI583" s="46"/>
      <c r="CJ583" s="46"/>
      <c r="CK583" s="46"/>
      <c r="CL583" s="46"/>
      <c r="CM583" s="46"/>
    </row>
    <row r="584" spans="1:173" ht="45" customHeight="1" x14ac:dyDescent="0.2">
      <c r="A584" s="333" t="s">
        <v>303</v>
      </c>
      <c r="B584" s="208" t="s">
        <v>329</v>
      </c>
      <c r="C584" s="126" t="s">
        <v>1202</v>
      </c>
      <c r="D584" s="607"/>
      <c r="E584" s="608"/>
      <c r="F584" s="607"/>
      <c r="G584" s="608"/>
      <c r="H584" s="607"/>
      <c r="I584" s="608"/>
      <c r="J584" s="607"/>
      <c r="K584" s="608"/>
      <c r="L584" s="607"/>
      <c r="M584" s="608"/>
      <c r="N584" s="607"/>
      <c r="O584" s="608"/>
      <c r="P584" s="607"/>
      <c r="Q584" s="608"/>
      <c r="R584" s="607"/>
      <c r="S584" s="608"/>
      <c r="T584" s="607"/>
      <c r="U584" s="608"/>
      <c r="V584" s="607"/>
      <c r="W584" s="608"/>
      <c r="X584" s="265"/>
      <c r="Y584" s="99">
        <f t="shared" si="74"/>
        <v>0</v>
      </c>
      <c r="Z584" s="357">
        <v>15</v>
      </c>
      <c r="AA584" s="39">
        <f t="shared" si="75"/>
        <v>0</v>
      </c>
      <c r="AB584" s="389"/>
      <c r="AD584" s="241" t="s">
        <v>282</v>
      </c>
      <c r="CG584" s="46"/>
      <c r="CH584" s="46"/>
      <c r="CI584" s="46"/>
      <c r="CJ584" s="46"/>
      <c r="CK584" s="46"/>
      <c r="CL584" s="46"/>
      <c r="CM584" s="46"/>
    </row>
    <row r="585" spans="1:173" ht="88.5" customHeight="1" x14ac:dyDescent="0.2">
      <c r="A585" s="353"/>
      <c r="B585" s="210" t="s">
        <v>651</v>
      </c>
      <c r="C585" s="126" t="s">
        <v>654</v>
      </c>
      <c r="D585" s="605"/>
      <c r="E585" s="606"/>
      <c r="F585" s="605"/>
      <c r="G585" s="606"/>
      <c r="H585" s="605"/>
      <c r="I585" s="606"/>
      <c r="J585" s="605"/>
      <c r="K585" s="606"/>
      <c r="L585" s="605"/>
      <c r="M585" s="606"/>
      <c r="N585" s="605"/>
      <c r="O585" s="606"/>
      <c r="P585" s="605"/>
      <c r="Q585" s="606"/>
      <c r="R585" s="605"/>
      <c r="S585" s="606"/>
      <c r="T585" s="605"/>
      <c r="U585" s="606"/>
      <c r="V585" s="605"/>
      <c r="W585" s="606"/>
      <c r="X585" s="101"/>
      <c r="Y585" s="95">
        <f t="shared" si="74"/>
        <v>0</v>
      </c>
      <c r="Z585" s="354">
        <v>10</v>
      </c>
      <c r="AA585" s="39">
        <f t="shared" si="75"/>
        <v>0</v>
      </c>
      <c r="AB585" s="389"/>
      <c r="AD585" s="241" t="s">
        <v>282</v>
      </c>
      <c r="CG585" s="46"/>
      <c r="CH585" s="46"/>
      <c r="CI585" s="46"/>
      <c r="CJ585" s="46"/>
      <c r="CK585" s="46"/>
      <c r="CL585" s="46"/>
      <c r="CM585" s="46"/>
    </row>
    <row r="586" spans="1:173" ht="67.7" customHeight="1" x14ac:dyDescent="0.2">
      <c r="A586" s="353"/>
      <c r="B586" s="210" t="s">
        <v>652</v>
      </c>
      <c r="C586" s="126" t="s">
        <v>655</v>
      </c>
      <c r="D586" s="605"/>
      <c r="E586" s="606"/>
      <c r="F586" s="605"/>
      <c r="G586" s="606"/>
      <c r="H586" s="605"/>
      <c r="I586" s="606"/>
      <c r="J586" s="605"/>
      <c r="K586" s="606"/>
      <c r="L586" s="605"/>
      <c r="M586" s="606"/>
      <c r="N586" s="605"/>
      <c r="O586" s="606"/>
      <c r="P586" s="605"/>
      <c r="Q586" s="606"/>
      <c r="R586" s="605"/>
      <c r="S586" s="606"/>
      <c r="T586" s="605"/>
      <c r="U586" s="606"/>
      <c r="V586" s="605"/>
      <c r="W586" s="606"/>
      <c r="X586" s="101"/>
      <c r="Y586" s="95">
        <f t="shared" si="74"/>
        <v>0</v>
      </c>
      <c r="Z586" s="354">
        <v>20</v>
      </c>
      <c r="AA586" s="39">
        <f t="shared" si="75"/>
        <v>0</v>
      </c>
      <c r="AB586" s="389"/>
      <c r="AD586" s="241" t="s">
        <v>282</v>
      </c>
      <c r="CG586" s="46"/>
      <c r="CH586" s="46"/>
      <c r="CI586" s="46"/>
      <c r="CJ586" s="46"/>
      <c r="CK586" s="46"/>
      <c r="CL586" s="46"/>
      <c r="CM586" s="46"/>
    </row>
    <row r="587" spans="1:173" ht="45" customHeight="1" x14ac:dyDescent="0.2">
      <c r="A587" s="353" t="s">
        <v>130</v>
      </c>
      <c r="B587" s="210" t="s">
        <v>647</v>
      </c>
      <c r="C587" s="126" t="s">
        <v>650</v>
      </c>
      <c r="D587" s="605"/>
      <c r="E587" s="606"/>
      <c r="F587" s="605"/>
      <c r="G587" s="606"/>
      <c r="H587" s="605"/>
      <c r="I587" s="606"/>
      <c r="J587" s="605"/>
      <c r="K587" s="606"/>
      <c r="L587" s="605"/>
      <c r="M587" s="606"/>
      <c r="N587" s="605"/>
      <c r="O587" s="606"/>
      <c r="P587" s="605"/>
      <c r="Q587" s="606"/>
      <c r="R587" s="605"/>
      <c r="S587" s="606"/>
      <c r="T587" s="605"/>
      <c r="U587" s="606"/>
      <c r="V587" s="605"/>
      <c r="W587" s="606"/>
      <c r="X587" s="424"/>
      <c r="Y587" s="92">
        <f t="shared" si="74"/>
        <v>0</v>
      </c>
      <c r="Z587" s="349">
        <v>20</v>
      </c>
      <c r="AA587" s="39">
        <f t="shared" si="75"/>
        <v>0</v>
      </c>
      <c r="AB587" s="389"/>
      <c r="AD587" s="241"/>
      <c r="CG587" s="46"/>
      <c r="CH587" s="46"/>
      <c r="CI587" s="46"/>
      <c r="CJ587" s="46"/>
      <c r="CK587" s="46"/>
      <c r="CL587" s="46"/>
      <c r="CM587" s="46"/>
    </row>
    <row r="588" spans="1:173" ht="45" customHeight="1" thickBot="1" x14ac:dyDescent="0.25">
      <c r="A588" s="353"/>
      <c r="B588" s="210" t="s">
        <v>656</v>
      </c>
      <c r="C588" s="126" t="s">
        <v>657</v>
      </c>
      <c r="D588" s="605"/>
      <c r="E588" s="606"/>
      <c r="F588" s="605"/>
      <c r="G588" s="606"/>
      <c r="H588" s="605"/>
      <c r="I588" s="606"/>
      <c r="J588" s="605"/>
      <c r="K588" s="606"/>
      <c r="L588" s="605"/>
      <c r="M588" s="606"/>
      <c r="N588" s="605"/>
      <c r="O588" s="606"/>
      <c r="P588" s="605"/>
      <c r="Q588" s="606"/>
      <c r="R588" s="605"/>
      <c r="S588" s="606"/>
      <c r="T588" s="605"/>
      <c r="U588" s="606"/>
      <c r="V588" s="605"/>
      <c r="W588" s="606"/>
      <c r="X588" s="101"/>
      <c r="Y588" s="95">
        <f t="shared" si="74"/>
        <v>0</v>
      </c>
      <c r="Z588" s="354">
        <v>20</v>
      </c>
      <c r="AA588" s="39">
        <f t="shared" si="75"/>
        <v>0</v>
      </c>
      <c r="AB588" s="389"/>
      <c r="AD588" s="241"/>
      <c r="CG588" s="46"/>
      <c r="CH588" s="46"/>
      <c r="CI588" s="46"/>
      <c r="CJ588" s="46"/>
      <c r="CK588" s="46"/>
      <c r="CL588" s="46"/>
      <c r="CM588" s="46"/>
    </row>
    <row r="589" spans="1:173" ht="21" customHeight="1" thickTop="1" thickBot="1" x14ac:dyDescent="0.25">
      <c r="A589" s="353" t="s">
        <v>130</v>
      </c>
      <c r="B589" s="42"/>
      <c r="C589" s="127"/>
      <c r="D589" s="629" t="s">
        <v>285</v>
      </c>
      <c r="E589" s="630"/>
      <c r="F589" s="630"/>
      <c r="G589" s="630"/>
      <c r="H589" s="630"/>
      <c r="I589" s="630"/>
      <c r="J589" s="630"/>
      <c r="K589" s="630"/>
      <c r="L589" s="630"/>
      <c r="M589" s="630"/>
      <c r="N589" s="630"/>
      <c r="O589" s="630"/>
      <c r="P589" s="630"/>
      <c r="Q589" s="630"/>
      <c r="R589" s="630"/>
      <c r="S589" s="630"/>
      <c r="T589" s="630"/>
      <c r="U589" s="630"/>
      <c r="V589" s="630"/>
      <c r="W589" s="630"/>
      <c r="X589" s="631"/>
      <c r="Y589" s="6">
        <f>SUM(Y573:Y588)</f>
        <v>0</v>
      </c>
      <c r="Z589" s="350">
        <f>SUM(Z573:Z581)+SUM(Z583:Z588)</f>
        <v>165</v>
      </c>
      <c r="AD589" s="241"/>
      <c r="CG589" s="46"/>
      <c r="CH589" s="46"/>
      <c r="CI589" s="46"/>
      <c r="CJ589" s="46"/>
      <c r="CK589" s="46"/>
      <c r="CL589" s="46"/>
      <c r="CM589" s="46"/>
    </row>
    <row r="590" spans="1:173" ht="21" customHeight="1" thickBot="1" x14ac:dyDescent="0.25">
      <c r="A590" s="339" t="s">
        <v>130</v>
      </c>
      <c r="B590" s="102"/>
      <c r="C590" s="272"/>
      <c r="D590" s="619"/>
      <c r="E590" s="620"/>
      <c r="F590" s="770">
        <v>95</v>
      </c>
      <c r="G590" s="627"/>
      <c r="H590" s="627"/>
      <c r="I590" s="627"/>
      <c r="J590" s="627"/>
      <c r="K590" s="627"/>
      <c r="L590" s="627"/>
      <c r="M590" s="627"/>
      <c r="N590" s="627"/>
      <c r="O590" s="627"/>
      <c r="P590" s="627"/>
      <c r="Q590" s="627"/>
      <c r="R590" s="627"/>
      <c r="S590" s="627"/>
      <c r="T590" s="627"/>
      <c r="U590" s="627"/>
      <c r="V590" s="627"/>
      <c r="W590" s="627"/>
      <c r="X590" s="627"/>
      <c r="Y590" s="627"/>
      <c r="Z590" s="628"/>
      <c r="AD590" s="241"/>
      <c r="CG590" s="46"/>
      <c r="CH590" s="46"/>
      <c r="CI590" s="46"/>
      <c r="CJ590" s="46"/>
      <c r="CK590" s="46"/>
      <c r="CL590" s="46"/>
      <c r="CM590" s="46"/>
    </row>
    <row r="591" spans="1:173" s="91" customFormat="1" ht="33" customHeight="1" thickBot="1" x14ac:dyDescent="0.25">
      <c r="A591" s="353"/>
      <c r="B591" s="209">
        <v>7400</v>
      </c>
      <c r="C591" s="139" t="s">
        <v>341</v>
      </c>
      <c r="D591" s="7"/>
      <c r="E591" s="8"/>
      <c r="F591" s="9"/>
      <c r="G591" s="10"/>
      <c r="H591" s="7"/>
      <c r="I591" s="8"/>
      <c r="J591" s="13" t="s">
        <v>284</v>
      </c>
      <c r="K591" s="10"/>
      <c r="L591" s="13" t="s">
        <v>284</v>
      </c>
      <c r="M591" s="8"/>
      <c r="N591" s="9"/>
      <c r="O591" s="10"/>
      <c r="P591" s="7"/>
      <c r="Q591" s="8"/>
      <c r="R591" s="9"/>
      <c r="S591" s="10"/>
      <c r="T591" s="7"/>
      <c r="U591" s="8"/>
      <c r="V591" s="9"/>
      <c r="W591" s="10"/>
      <c r="X591" s="14"/>
      <c r="Y591" s="14"/>
      <c r="Z591" s="21"/>
      <c r="AA591" s="39"/>
      <c r="AB591" s="46"/>
      <c r="AC591" s="16"/>
      <c r="AD591" s="241"/>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c r="BS591" s="16"/>
      <c r="BT591" s="16"/>
      <c r="BU591" s="16"/>
      <c r="BV591" s="16"/>
      <c r="BW591" s="16"/>
      <c r="BX591" s="16"/>
      <c r="BY591" s="16"/>
      <c r="BZ591" s="16"/>
      <c r="CA591" s="16"/>
      <c r="CB591" s="16"/>
      <c r="CC591" s="16"/>
      <c r="CD591" s="16"/>
      <c r="CE591" s="16"/>
      <c r="CF591" s="16"/>
      <c r="CG591" s="46"/>
      <c r="CH591" s="46"/>
      <c r="CI591" s="46"/>
      <c r="CJ591" s="46"/>
      <c r="CK591" s="46"/>
      <c r="CL591" s="46"/>
      <c r="CM591" s="46"/>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c r="FP591" s="2"/>
      <c r="FQ591" s="2"/>
    </row>
    <row r="592" spans="1:173" ht="67.7" customHeight="1" x14ac:dyDescent="0.2">
      <c r="A592" s="360"/>
      <c r="B592" s="207" t="s">
        <v>496</v>
      </c>
      <c r="C592" s="151" t="s">
        <v>658</v>
      </c>
      <c r="D592" s="632"/>
      <c r="E592" s="633"/>
      <c r="F592" s="632"/>
      <c r="G592" s="633"/>
      <c r="H592" s="632"/>
      <c r="I592" s="633"/>
      <c r="J592" s="632"/>
      <c r="K592" s="633"/>
      <c r="L592" s="632"/>
      <c r="M592" s="633"/>
      <c r="N592" s="632"/>
      <c r="O592" s="633"/>
      <c r="P592" s="632"/>
      <c r="Q592" s="633"/>
      <c r="R592" s="632"/>
      <c r="S592" s="633"/>
      <c r="T592" s="632"/>
      <c r="U592" s="633"/>
      <c r="V592" s="632"/>
      <c r="W592" s="633"/>
      <c r="X592" s="101"/>
      <c r="Y592" s="94">
        <f>IF(OR(D592="s",F592="s",H592="s",J592="s",L592="s",N592="s",P592="s",R592="s",T592="s",V592="s"), 0, IF(OR(D592="a",F592="a",H592="a",J592="a",L592="a",N592="a",P592="a",R592="a",T592="a",V592="a"),Z592,0))</f>
        <v>0</v>
      </c>
      <c r="Z592" s="352">
        <v>20</v>
      </c>
      <c r="AA592" s="39">
        <f>COUNTIF(D592:W592,"a")+COUNTIF(D592:W592,"s")</f>
        <v>0</v>
      </c>
      <c r="AB592" s="389"/>
      <c r="AD592" s="241" t="s">
        <v>282</v>
      </c>
      <c r="CG592" s="46"/>
      <c r="CH592" s="46"/>
      <c r="CI592" s="46"/>
      <c r="CJ592" s="46"/>
      <c r="CK592" s="46"/>
      <c r="CL592" s="46"/>
      <c r="CM592" s="46"/>
    </row>
    <row r="593" spans="1:173" ht="45" customHeight="1" x14ac:dyDescent="0.2">
      <c r="A593" s="360"/>
      <c r="B593" s="217" t="s">
        <v>497</v>
      </c>
      <c r="C593" s="126" t="s">
        <v>701</v>
      </c>
      <c r="D593" s="605"/>
      <c r="E593" s="606"/>
      <c r="F593" s="605"/>
      <c r="G593" s="606"/>
      <c r="H593" s="605"/>
      <c r="I593" s="606"/>
      <c r="J593" s="605"/>
      <c r="K593" s="606"/>
      <c r="L593" s="605"/>
      <c r="M593" s="606"/>
      <c r="N593" s="605"/>
      <c r="O593" s="606"/>
      <c r="P593" s="605"/>
      <c r="Q593" s="606"/>
      <c r="R593" s="605"/>
      <c r="S593" s="606"/>
      <c r="T593" s="605"/>
      <c r="U593" s="606"/>
      <c r="V593" s="605"/>
      <c r="W593" s="606"/>
      <c r="X593" s="101"/>
      <c r="Y593" s="94">
        <f>IF(OR(D593="s",F593="s",H593="s",J593="s",L593="s",N593="s",P593="s",R593="s",T593="s",V593="s"), 0, IF(OR(D593="a",F593="a",H593="a",J593="a",L593="a",N593="a",P593="a",R593="a",T593="a",V593="a"),Z593,0))</f>
        <v>0</v>
      </c>
      <c r="Z593" s="349">
        <v>20</v>
      </c>
      <c r="AA593" s="39">
        <f>COUNTIF(D593:W593,"a")+COUNTIF(D593:W593,"s")</f>
        <v>0</v>
      </c>
      <c r="AB593" s="389"/>
      <c r="AD593" s="241" t="s">
        <v>282</v>
      </c>
      <c r="CG593" s="46"/>
      <c r="CH593" s="46"/>
      <c r="CI593" s="46"/>
      <c r="CJ593" s="46"/>
      <c r="CK593" s="46"/>
      <c r="CL593" s="46"/>
      <c r="CM593" s="46"/>
    </row>
    <row r="594" spans="1:173" ht="45" customHeight="1" x14ac:dyDescent="0.2">
      <c r="A594" s="360"/>
      <c r="B594" s="217" t="s">
        <v>659</v>
      </c>
      <c r="C594" s="126" t="s">
        <v>660</v>
      </c>
      <c r="D594" s="605"/>
      <c r="E594" s="606"/>
      <c r="F594" s="605"/>
      <c r="G594" s="606"/>
      <c r="H594" s="605"/>
      <c r="I594" s="606"/>
      <c r="J594" s="605"/>
      <c r="K594" s="606"/>
      <c r="L594" s="605"/>
      <c r="M594" s="606"/>
      <c r="N594" s="605"/>
      <c r="O594" s="606"/>
      <c r="P594" s="605"/>
      <c r="Q594" s="606"/>
      <c r="R594" s="605"/>
      <c r="S594" s="606"/>
      <c r="T594" s="605"/>
      <c r="U594" s="606"/>
      <c r="V594" s="605"/>
      <c r="W594" s="606"/>
      <c r="X594" s="101"/>
      <c r="Y594" s="94">
        <f>IF(OR(D594="s",F594="s",H594="s",J594="s",L594="s",N594="s",P594="s",R594="s",T594="s",V594="s"), 0, IF(OR(D594="a",F594="a",H594="a",J594="a",L594="a",N594="a",P594="a",R594="a",T594="a",V594="a"),Z594,0))</f>
        <v>0</v>
      </c>
      <c r="Z594" s="349">
        <v>10</v>
      </c>
      <c r="AA594" s="39">
        <f>COUNTIF(D594:W594,"a")+COUNTIF(D594:W594,"s")</f>
        <v>0</v>
      </c>
      <c r="AB594" s="389"/>
      <c r="AD594" s="241"/>
      <c r="CG594" s="46"/>
      <c r="CH594" s="46"/>
      <c r="CI594" s="46"/>
      <c r="CJ594" s="46"/>
      <c r="CK594" s="46"/>
      <c r="CL594" s="46"/>
      <c r="CM594" s="46"/>
    </row>
    <row r="595" spans="1:173" ht="45" customHeight="1" x14ac:dyDescent="0.2">
      <c r="A595" s="360"/>
      <c r="B595" s="217" t="s">
        <v>661</v>
      </c>
      <c r="C595" s="126" t="s">
        <v>662</v>
      </c>
      <c r="D595" s="605"/>
      <c r="E595" s="606"/>
      <c r="F595" s="605"/>
      <c r="G595" s="606"/>
      <c r="H595" s="605"/>
      <c r="I595" s="606"/>
      <c r="J595" s="605"/>
      <c r="K595" s="606"/>
      <c r="L595" s="605"/>
      <c r="M595" s="606"/>
      <c r="N595" s="605"/>
      <c r="O595" s="606"/>
      <c r="P595" s="605"/>
      <c r="Q595" s="606"/>
      <c r="R595" s="605"/>
      <c r="S595" s="606"/>
      <c r="T595" s="605"/>
      <c r="U595" s="606"/>
      <c r="V595" s="605"/>
      <c r="W595" s="606"/>
      <c r="X595" s="101"/>
      <c r="Y595" s="94">
        <f>IF(OR(D595="s",F595="s",H595="s",J595="s",L595="s",N595="s",P595="s",R595="s",T595="s",V595="s"), 0, IF(OR(D595="a",F595="a",H595="a",J595="a",L595="a",N595="a",P595="a",R595="a",T595="a",V595="a"),Z595,0))</f>
        <v>0</v>
      </c>
      <c r="Z595" s="349">
        <v>10</v>
      </c>
      <c r="AA595" s="39">
        <f>COUNTIF(D595:W595,"a")+COUNTIF(D595:W595,"s")</f>
        <v>0</v>
      </c>
      <c r="AB595" s="389"/>
      <c r="AD595" s="241"/>
      <c r="CG595" s="46"/>
      <c r="CH595" s="46"/>
      <c r="CI595" s="46"/>
      <c r="CJ595" s="46"/>
      <c r="CK595" s="46"/>
      <c r="CL595" s="46"/>
      <c r="CM595" s="46"/>
    </row>
    <row r="596" spans="1:173" ht="67.7" customHeight="1" x14ac:dyDescent="0.2">
      <c r="A596" s="360"/>
      <c r="B596" s="217" t="s">
        <v>690</v>
      </c>
      <c r="C596" s="126" t="s">
        <v>691</v>
      </c>
      <c r="D596" s="605"/>
      <c r="E596" s="606"/>
      <c r="F596" s="605"/>
      <c r="G596" s="606"/>
      <c r="H596" s="605"/>
      <c r="I596" s="606"/>
      <c r="J596" s="605"/>
      <c r="K596" s="606"/>
      <c r="L596" s="605"/>
      <c r="M596" s="606"/>
      <c r="N596" s="605"/>
      <c r="O596" s="606"/>
      <c r="P596" s="605"/>
      <c r="Q596" s="606"/>
      <c r="R596" s="605"/>
      <c r="S596" s="606"/>
      <c r="T596" s="605"/>
      <c r="U596" s="606"/>
      <c r="V596" s="605"/>
      <c r="W596" s="606"/>
      <c r="X596" s="187"/>
      <c r="Y596" s="94">
        <f>IF(OR(D596="s",F596="s",H596="s",J596="s",L596="s",N596="s",P596="s",R596="s",T596="s",V596="s"), 0, IF(OR(D596="a",F596="a",H596="a",J596="a",L596="a",N596="a",P596="a",R596="a",T596="a",V596="a",X596="na"),Z596,0))</f>
        <v>0</v>
      </c>
      <c r="Z596" s="349">
        <v>10</v>
      </c>
      <c r="AA596" s="39">
        <f>COUNTIF(D596:W596,"a")+COUNTIF(D596:W596,"s")+COUNTIF(X596,"na")</f>
        <v>0</v>
      </c>
      <c r="AB596" s="389"/>
      <c r="AD596" s="241"/>
      <c r="CG596" s="46"/>
      <c r="CH596" s="46"/>
      <c r="CI596" s="46"/>
      <c r="CJ596" s="46"/>
      <c r="CK596" s="46"/>
      <c r="CL596" s="46"/>
      <c r="CM596" s="46"/>
    </row>
    <row r="597" spans="1:173" ht="45" customHeight="1" thickBot="1" x14ac:dyDescent="0.25">
      <c r="A597" s="360"/>
      <c r="B597" s="217" t="s">
        <v>423</v>
      </c>
      <c r="C597" s="126" t="s">
        <v>663</v>
      </c>
      <c r="D597" s="605"/>
      <c r="E597" s="606"/>
      <c r="F597" s="605"/>
      <c r="G597" s="606"/>
      <c r="H597" s="605"/>
      <c r="I597" s="606"/>
      <c r="J597" s="605"/>
      <c r="K597" s="606"/>
      <c r="L597" s="605"/>
      <c r="M597" s="606"/>
      <c r="N597" s="605"/>
      <c r="O597" s="606"/>
      <c r="P597" s="605"/>
      <c r="Q597" s="606"/>
      <c r="R597" s="605"/>
      <c r="S597" s="606"/>
      <c r="T597" s="605"/>
      <c r="U597" s="606"/>
      <c r="V597" s="605"/>
      <c r="W597" s="606"/>
      <c r="X597" s="101"/>
      <c r="Y597" s="94">
        <f>IF(OR(D597="s",F597="s",H597="s",J597="s",L597="s",N597="s",P597="s",R597="s",T597="s",V597="s"), 0, IF(OR(D597="a",F597="a",H597="a",J597="a",L597="a",N597="a",P597="a",R597="a",T597="a",V597="a"),Z597,0))</f>
        <v>0</v>
      </c>
      <c r="Z597" s="349">
        <v>10</v>
      </c>
      <c r="AA597" s="39">
        <f>COUNTIF(D597:W597,"a")+COUNTIF(D597:W597,"s")</f>
        <v>0</v>
      </c>
      <c r="AB597" s="389"/>
      <c r="AD597" s="241" t="s">
        <v>282</v>
      </c>
      <c r="CG597" s="46"/>
      <c r="CH597" s="46"/>
      <c r="CI597" s="46"/>
      <c r="CJ597" s="46"/>
      <c r="CK597" s="46"/>
      <c r="CL597" s="46"/>
      <c r="CM597" s="46"/>
    </row>
    <row r="598" spans="1:173" ht="21" customHeight="1" thickTop="1" thickBot="1" x14ac:dyDescent="0.25">
      <c r="A598" s="353"/>
      <c r="B598" s="42"/>
      <c r="C598" s="126"/>
      <c r="D598" s="629" t="s">
        <v>285</v>
      </c>
      <c r="E598" s="630"/>
      <c r="F598" s="630"/>
      <c r="G598" s="630"/>
      <c r="H598" s="630"/>
      <c r="I598" s="630"/>
      <c r="J598" s="630"/>
      <c r="K598" s="630"/>
      <c r="L598" s="630"/>
      <c r="M598" s="630"/>
      <c r="N598" s="630"/>
      <c r="O598" s="630"/>
      <c r="P598" s="630"/>
      <c r="Q598" s="630"/>
      <c r="R598" s="630"/>
      <c r="S598" s="630"/>
      <c r="T598" s="630"/>
      <c r="U598" s="630"/>
      <c r="V598" s="630"/>
      <c r="W598" s="630"/>
      <c r="X598" s="631"/>
      <c r="Y598" s="1">
        <f>SUM(Y592:Y597)</f>
        <v>0</v>
      </c>
      <c r="Z598" s="350">
        <f>SUM(Z592:Z597)</f>
        <v>80</v>
      </c>
      <c r="AD598" s="241"/>
      <c r="CG598" s="46"/>
      <c r="CH598" s="46"/>
      <c r="CI598" s="46"/>
      <c r="CJ598" s="46"/>
      <c r="CK598" s="46"/>
      <c r="CL598" s="46"/>
      <c r="CM598" s="46"/>
    </row>
    <row r="599" spans="1:173" s="103" customFormat="1" ht="21" customHeight="1" thickBot="1" x14ac:dyDescent="0.25">
      <c r="A599" s="339"/>
      <c r="B599" s="108"/>
      <c r="C599" s="156"/>
      <c r="D599" s="619"/>
      <c r="E599" s="620"/>
      <c r="F599" s="769">
        <v>50</v>
      </c>
      <c r="G599" s="627"/>
      <c r="H599" s="627"/>
      <c r="I599" s="627"/>
      <c r="J599" s="627"/>
      <c r="K599" s="627"/>
      <c r="L599" s="627"/>
      <c r="M599" s="627"/>
      <c r="N599" s="627"/>
      <c r="O599" s="627"/>
      <c r="P599" s="627"/>
      <c r="Q599" s="627"/>
      <c r="R599" s="627"/>
      <c r="S599" s="627"/>
      <c r="T599" s="627"/>
      <c r="U599" s="627"/>
      <c r="V599" s="627"/>
      <c r="W599" s="627"/>
      <c r="X599" s="627"/>
      <c r="Y599" s="627"/>
      <c r="Z599" s="628"/>
      <c r="AA599" s="39"/>
      <c r="AB599" s="46"/>
      <c r="AC599" s="16"/>
      <c r="AD599" s="241"/>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c r="BS599" s="16"/>
      <c r="BT599" s="16"/>
      <c r="BU599" s="16"/>
      <c r="BV599" s="16"/>
      <c r="BW599" s="16"/>
      <c r="BX599" s="16"/>
      <c r="BY599" s="16"/>
      <c r="BZ599" s="16"/>
      <c r="CA599" s="16"/>
      <c r="CB599" s="16"/>
      <c r="CC599" s="16"/>
      <c r="CD599" s="16"/>
      <c r="CE599" s="16"/>
      <c r="CF599" s="16"/>
      <c r="CG599" s="46"/>
      <c r="CH599" s="46"/>
      <c r="CI599" s="46"/>
      <c r="CJ599" s="46"/>
      <c r="CK599" s="46"/>
      <c r="CL599" s="46"/>
      <c r="CM599" s="46"/>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row>
    <row r="600" spans="1:173" s="91" customFormat="1" ht="33" customHeight="1" thickBot="1" x14ac:dyDescent="0.25">
      <c r="A600" s="333"/>
      <c r="B600" s="212">
        <v>7500</v>
      </c>
      <c r="C600" s="157" t="s">
        <v>668</v>
      </c>
      <c r="D600" s="167"/>
      <c r="E600" s="164"/>
      <c r="F600" s="167"/>
      <c r="G600" s="168"/>
      <c r="H600" s="165"/>
      <c r="I600" s="164"/>
      <c r="J600" s="167"/>
      <c r="K600" s="168"/>
      <c r="L600" s="423" t="s">
        <v>284</v>
      </c>
      <c r="M600" s="164"/>
      <c r="N600" s="167"/>
      <c r="O600" s="168"/>
      <c r="P600" s="165"/>
      <c r="Q600" s="164"/>
      <c r="R600" s="167"/>
      <c r="S600" s="168"/>
      <c r="T600" s="165"/>
      <c r="U600" s="164"/>
      <c r="V600" s="167"/>
      <c r="W600" s="168"/>
      <c r="X600" s="169"/>
      <c r="Y600" s="169"/>
      <c r="Z600" s="190"/>
      <c r="AA600" s="113"/>
      <c r="AB600" s="46"/>
      <c r="AC600" s="16"/>
      <c r="AD600" s="241"/>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6"/>
      <c r="BU600" s="16"/>
      <c r="BV600" s="16"/>
      <c r="BW600" s="16"/>
      <c r="BX600" s="16"/>
      <c r="BY600" s="16"/>
      <c r="BZ600" s="16"/>
      <c r="CA600" s="16"/>
      <c r="CB600" s="16"/>
      <c r="CC600" s="16"/>
      <c r="CD600" s="16"/>
      <c r="CE600" s="16"/>
      <c r="CF600" s="16"/>
      <c r="CG600" s="46"/>
      <c r="CH600" s="46"/>
      <c r="CI600" s="46"/>
      <c r="CJ600" s="46"/>
      <c r="CK600" s="46"/>
      <c r="CL600" s="46"/>
      <c r="CM600" s="46"/>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c r="FP600" s="2"/>
      <c r="FQ600" s="2"/>
    </row>
    <row r="601" spans="1:173" ht="30" customHeight="1" x14ac:dyDescent="0.2">
      <c r="A601" s="353"/>
      <c r="B601" s="207"/>
      <c r="C601" s="327" t="s">
        <v>1098</v>
      </c>
      <c r="D601" s="715"/>
      <c r="E601" s="716"/>
      <c r="F601" s="716"/>
      <c r="G601" s="716"/>
      <c r="H601" s="716"/>
      <c r="I601" s="716"/>
      <c r="J601" s="716"/>
      <c r="K601" s="716"/>
      <c r="L601" s="716"/>
      <c r="M601" s="716"/>
      <c r="N601" s="716"/>
      <c r="O601" s="716"/>
      <c r="P601" s="716"/>
      <c r="Q601" s="716"/>
      <c r="R601" s="716"/>
      <c r="S601" s="716"/>
      <c r="T601" s="716"/>
      <c r="U601" s="716"/>
      <c r="V601" s="716"/>
      <c r="W601" s="716"/>
      <c r="X601" s="716"/>
      <c r="Y601" s="716"/>
      <c r="Z601" s="717"/>
      <c r="CF601" s="2"/>
    </row>
    <row r="602" spans="1:173" ht="67.7" customHeight="1" x14ac:dyDescent="0.2">
      <c r="A602" s="353"/>
      <c r="B602" s="208" t="s">
        <v>498</v>
      </c>
      <c r="C602" s="151" t="s">
        <v>1099</v>
      </c>
      <c r="D602" s="640"/>
      <c r="E602" s="641"/>
      <c r="F602" s="640"/>
      <c r="G602" s="641"/>
      <c r="H602" s="640"/>
      <c r="I602" s="641"/>
      <c r="J602" s="640"/>
      <c r="K602" s="641"/>
      <c r="L602" s="640"/>
      <c r="M602" s="641"/>
      <c r="N602" s="640"/>
      <c r="O602" s="641"/>
      <c r="P602" s="640"/>
      <c r="Q602" s="641"/>
      <c r="R602" s="640"/>
      <c r="S602" s="641"/>
      <c r="T602" s="640"/>
      <c r="U602" s="641"/>
      <c r="V602" s="640"/>
      <c r="W602" s="641"/>
      <c r="X602" s="377"/>
      <c r="Y602" s="99">
        <f t="shared" ref="Y602:Y612" si="76">IF(OR(D602="s",F602="s",H602="s",J602="s",L602="s",N602="s",P602="s",R602="s",T602="s",V602="s"), 0, IF(OR(D602="a",F602="a",H602="a",J602="a",L602="a",N602="a",P602="a",R602="a",T602="a",V602="a"),Z602,0))</f>
        <v>0</v>
      </c>
      <c r="Z602" s="357">
        <v>5</v>
      </c>
      <c r="AA602" s="39">
        <f t="shared" ref="AA602:AA612" si="77">COUNTIF(D602:W602,"a")+COUNTIF(D602:W602,"s")</f>
        <v>0</v>
      </c>
      <c r="AB602" s="389"/>
      <c r="AD602" s="241" t="s">
        <v>282</v>
      </c>
      <c r="CG602" s="46"/>
      <c r="CH602" s="46"/>
      <c r="CI602" s="46"/>
      <c r="CJ602" s="46"/>
      <c r="CK602" s="46"/>
      <c r="CL602" s="46"/>
      <c r="CM602" s="46"/>
    </row>
    <row r="603" spans="1:173" ht="27.95" customHeight="1" x14ac:dyDescent="0.2">
      <c r="A603" s="353" t="s">
        <v>130</v>
      </c>
      <c r="B603" s="208" t="s">
        <v>664</v>
      </c>
      <c r="C603" s="151" t="s">
        <v>665</v>
      </c>
      <c r="D603" s="609"/>
      <c r="E603" s="610"/>
      <c r="F603" s="609"/>
      <c r="G603" s="610"/>
      <c r="H603" s="609"/>
      <c r="I603" s="610"/>
      <c r="J603" s="609"/>
      <c r="K603" s="610"/>
      <c r="L603" s="609"/>
      <c r="M603" s="610"/>
      <c r="N603" s="609"/>
      <c r="O603" s="610"/>
      <c r="P603" s="609"/>
      <c r="Q603" s="610"/>
      <c r="R603" s="609"/>
      <c r="S603" s="610"/>
      <c r="T603" s="609"/>
      <c r="U603" s="610"/>
      <c r="V603" s="609"/>
      <c r="W603" s="610"/>
      <c r="X603" s="111"/>
      <c r="Y603" s="92">
        <f t="shared" si="76"/>
        <v>0</v>
      </c>
      <c r="Z603" s="349">
        <v>5</v>
      </c>
      <c r="AA603" s="39">
        <f t="shared" si="77"/>
        <v>0</v>
      </c>
      <c r="AB603" s="389"/>
      <c r="AD603" s="241"/>
      <c r="CG603" s="46"/>
      <c r="CH603" s="46"/>
      <c r="CI603" s="46"/>
      <c r="CJ603" s="46"/>
      <c r="CK603" s="46"/>
      <c r="CL603" s="46"/>
      <c r="CM603" s="46"/>
    </row>
    <row r="604" spans="1:173" ht="45" customHeight="1" x14ac:dyDescent="0.2">
      <c r="A604" s="353" t="s">
        <v>130</v>
      </c>
      <c r="B604" s="208" t="s">
        <v>169</v>
      </c>
      <c r="C604" s="147" t="s">
        <v>666</v>
      </c>
      <c r="D604" s="638"/>
      <c r="E604" s="639"/>
      <c r="F604" s="638"/>
      <c r="G604" s="639"/>
      <c r="H604" s="638"/>
      <c r="I604" s="639"/>
      <c r="J604" s="638"/>
      <c r="K604" s="639"/>
      <c r="L604" s="638"/>
      <c r="M604" s="639"/>
      <c r="N604" s="638"/>
      <c r="O604" s="639"/>
      <c r="P604" s="638"/>
      <c r="Q604" s="639"/>
      <c r="R604" s="638"/>
      <c r="S604" s="639"/>
      <c r="T604" s="638"/>
      <c r="U604" s="639"/>
      <c r="V604" s="638"/>
      <c r="W604" s="639"/>
      <c r="X604" s="379"/>
      <c r="Y604" s="95">
        <f t="shared" si="76"/>
        <v>0</v>
      </c>
      <c r="Z604" s="354">
        <v>5</v>
      </c>
      <c r="AA604" s="39">
        <f t="shared" si="77"/>
        <v>0</v>
      </c>
      <c r="AB604" s="389"/>
      <c r="AD604" s="241" t="s">
        <v>282</v>
      </c>
      <c r="CG604" s="46"/>
      <c r="CH604" s="46"/>
      <c r="CI604" s="46"/>
      <c r="CJ604" s="46"/>
      <c r="CK604" s="46"/>
      <c r="CL604" s="46"/>
      <c r="CM604" s="46"/>
    </row>
    <row r="605" spans="1:173" ht="30" customHeight="1" x14ac:dyDescent="0.2">
      <c r="A605" s="353"/>
      <c r="B605" s="207"/>
      <c r="C605" s="489" t="s">
        <v>1100</v>
      </c>
      <c r="D605" s="634"/>
      <c r="E605" s="635"/>
      <c r="F605" s="635"/>
      <c r="G605" s="635"/>
      <c r="H605" s="635"/>
      <c r="I605" s="635"/>
      <c r="J605" s="635"/>
      <c r="K605" s="635"/>
      <c r="L605" s="635"/>
      <c r="M605" s="635"/>
      <c r="N605" s="635"/>
      <c r="O605" s="635"/>
      <c r="P605" s="635"/>
      <c r="Q605" s="635"/>
      <c r="R605" s="635"/>
      <c r="S605" s="635"/>
      <c r="T605" s="635"/>
      <c r="U605" s="635"/>
      <c r="V605" s="635"/>
      <c r="W605" s="635"/>
      <c r="X605" s="635"/>
      <c r="Y605" s="635"/>
      <c r="Z605" s="636"/>
      <c r="CF605" s="2"/>
    </row>
    <row r="606" spans="1:173" ht="67.7" customHeight="1" x14ac:dyDescent="0.2">
      <c r="A606" s="353"/>
      <c r="B606" s="208" t="s">
        <v>667</v>
      </c>
      <c r="C606" s="151" t="s">
        <v>1101</v>
      </c>
      <c r="D606" s="637"/>
      <c r="E606" s="610"/>
      <c r="F606" s="637"/>
      <c r="G606" s="610"/>
      <c r="H606" s="637"/>
      <c r="I606" s="610"/>
      <c r="J606" s="637"/>
      <c r="K606" s="610"/>
      <c r="L606" s="637"/>
      <c r="M606" s="610"/>
      <c r="N606" s="637"/>
      <c r="O606" s="610"/>
      <c r="P606" s="637"/>
      <c r="Q606" s="610"/>
      <c r="R606" s="637"/>
      <c r="S606" s="610"/>
      <c r="T606" s="637"/>
      <c r="U606" s="610"/>
      <c r="V606" s="637"/>
      <c r="W606" s="610"/>
      <c r="X606" s="111"/>
      <c r="Y606" s="92">
        <f t="shared" si="76"/>
        <v>0</v>
      </c>
      <c r="Z606" s="349">
        <v>30</v>
      </c>
      <c r="AA606" s="39">
        <f t="shared" si="77"/>
        <v>0</v>
      </c>
      <c r="AB606" s="389"/>
      <c r="AD606" s="241" t="s">
        <v>282</v>
      </c>
      <c r="CG606" s="46"/>
      <c r="CH606" s="46"/>
      <c r="CI606" s="46"/>
      <c r="CJ606" s="46"/>
      <c r="CK606" s="46"/>
      <c r="CL606" s="46"/>
      <c r="CM606" s="46"/>
    </row>
    <row r="607" spans="1:173" ht="67.7" customHeight="1" x14ac:dyDescent="0.2">
      <c r="A607" s="353" t="s">
        <v>130</v>
      </c>
      <c r="B607" s="208" t="s">
        <v>1102</v>
      </c>
      <c r="C607" s="151" t="s">
        <v>1103</v>
      </c>
      <c r="D607" s="637"/>
      <c r="E607" s="610"/>
      <c r="F607" s="637"/>
      <c r="G607" s="610"/>
      <c r="H607" s="637"/>
      <c r="I607" s="610"/>
      <c r="J607" s="637"/>
      <c r="K607" s="610"/>
      <c r="L607" s="637"/>
      <c r="M607" s="610"/>
      <c r="N607" s="637"/>
      <c r="O607" s="610"/>
      <c r="P607" s="637"/>
      <c r="Q607" s="610"/>
      <c r="R607" s="637"/>
      <c r="S607" s="610"/>
      <c r="T607" s="637"/>
      <c r="U607" s="610"/>
      <c r="V607" s="637"/>
      <c r="W607" s="610"/>
      <c r="X607" s="111"/>
      <c r="Y607" s="92">
        <f t="shared" si="76"/>
        <v>0</v>
      </c>
      <c r="Z607" s="349">
        <v>25</v>
      </c>
      <c r="AA607" s="39">
        <f>COUNTIF(D607:W607,"a")+COUNTIF(D607:W607,"s")</f>
        <v>0</v>
      </c>
      <c r="AB607" s="389"/>
      <c r="AD607" s="241"/>
      <c r="CG607" s="46"/>
      <c r="CH607" s="46"/>
      <c r="CI607" s="46"/>
      <c r="CJ607" s="46"/>
      <c r="CK607" s="46"/>
      <c r="CL607" s="46"/>
      <c r="CM607" s="46"/>
    </row>
    <row r="608" spans="1:173" ht="126" customHeight="1" x14ac:dyDescent="0.2">
      <c r="A608" s="353" t="s">
        <v>130</v>
      </c>
      <c r="B608" s="208" t="s">
        <v>1104</v>
      </c>
      <c r="C608" s="151" t="s">
        <v>1105</v>
      </c>
      <c r="D608" s="609"/>
      <c r="E608" s="610"/>
      <c r="F608" s="609"/>
      <c r="G608" s="610"/>
      <c r="H608" s="609"/>
      <c r="I608" s="610"/>
      <c r="J608" s="609"/>
      <c r="K608" s="610"/>
      <c r="L608" s="609"/>
      <c r="M608" s="610"/>
      <c r="N608" s="609"/>
      <c r="O608" s="610"/>
      <c r="P608" s="609"/>
      <c r="Q608" s="610"/>
      <c r="R608" s="609"/>
      <c r="S608" s="610"/>
      <c r="T608" s="609"/>
      <c r="U608" s="610"/>
      <c r="V608" s="609"/>
      <c r="W608" s="610"/>
      <c r="X608" s="111"/>
      <c r="Y608" s="92">
        <f t="shared" si="76"/>
        <v>0</v>
      </c>
      <c r="Z608" s="349">
        <v>25</v>
      </c>
      <c r="AA608" s="39">
        <f t="shared" ref="AA608" si="78">COUNTIF(D608:W608,"a")+COUNTIF(D608:W608,"s")</f>
        <v>0</v>
      </c>
      <c r="AB608" s="389"/>
      <c r="AD608" s="241" t="s">
        <v>282</v>
      </c>
      <c r="CG608" s="46"/>
      <c r="CH608" s="46"/>
      <c r="CI608" s="46"/>
      <c r="CJ608" s="46"/>
      <c r="CK608" s="46"/>
      <c r="CL608" s="46"/>
      <c r="CM608" s="46"/>
    </row>
    <row r="609" spans="1:91" ht="30" customHeight="1" x14ac:dyDescent="0.2">
      <c r="A609" s="353"/>
      <c r="B609" s="207"/>
      <c r="C609" s="489" t="s">
        <v>1106</v>
      </c>
      <c r="D609" s="634"/>
      <c r="E609" s="635"/>
      <c r="F609" s="635"/>
      <c r="G609" s="635"/>
      <c r="H609" s="635"/>
      <c r="I609" s="635"/>
      <c r="J609" s="635"/>
      <c r="K609" s="635"/>
      <c r="L609" s="635"/>
      <c r="M609" s="635"/>
      <c r="N609" s="635"/>
      <c r="O609" s="635"/>
      <c r="P609" s="635"/>
      <c r="Q609" s="635"/>
      <c r="R609" s="635"/>
      <c r="S609" s="635"/>
      <c r="T609" s="635"/>
      <c r="U609" s="635"/>
      <c r="V609" s="635"/>
      <c r="W609" s="635"/>
      <c r="X609" s="635"/>
      <c r="Y609" s="635"/>
      <c r="Z609" s="636"/>
      <c r="CF609" s="2"/>
    </row>
    <row r="610" spans="1:91" ht="67.7" customHeight="1" x14ac:dyDescent="0.2">
      <c r="A610" s="353"/>
      <c r="B610" s="208" t="s">
        <v>672</v>
      </c>
      <c r="C610" s="151" t="s">
        <v>1107</v>
      </c>
      <c r="D610" s="609"/>
      <c r="E610" s="610"/>
      <c r="F610" s="609"/>
      <c r="G610" s="610"/>
      <c r="H610" s="609"/>
      <c r="I610" s="610"/>
      <c r="J610" s="609"/>
      <c r="K610" s="610"/>
      <c r="L610" s="609"/>
      <c r="M610" s="610"/>
      <c r="N610" s="609"/>
      <c r="O610" s="610"/>
      <c r="P610" s="609"/>
      <c r="Q610" s="610"/>
      <c r="R610" s="609"/>
      <c r="S610" s="610"/>
      <c r="T610" s="609"/>
      <c r="U610" s="610"/>
      <c r="V610" s="609"/>
      <c r="W610" s="610"/>
      <c r="X610" s="111"/>
      <c r="Y610" s="92">
        <f t="shared" si="76"/>
        <v>0</v>
      </c>
      <c r="Z610" s="349">
        <v>5</v>
      </c>
      <c r="AA610" s="39">
        <f t="shared" si="77"/>
        <v>0</v>
      </c>
      <c r="AB610" s="389"/>
      <c r="AD610" s="241"/>
      <c r="CG610" s="46"/>
      <c r="CH610" s="46"/>
      <c r="CI610" s="46"/>
      <c r="CJ610" s="46"/>
      <c r="CK610" s="46"/>
      <c r="CL610" s="46"/>
      <c r="CM610" s="46"/>
    </row>
    <row r="611" spans="1:91" ht="45" customHeight="1" x14ac:dyDescent="0.2">
      <c r="A611" s="353"/>
      <c r="B611" s="208" t="s">
        <v>1108</v>
      </c>
      <c r="C611" s="151" t="s">
        <v>1109</v>
      </c>
      <c r="D611" s="609"/>
      <c r="E611" s="610"/>
      <c r="F611" s="609"/>
      <c r="G611" s="610"/>
      <c r="H611" s="609"/>
      <c r="I611" s="610"/>
      <c r="J611" s="609"/>
      <c r="K611" s="610"/>
      <c r="L611" s="609"/>
      <c r="M611" s="610"/>
      <c r="N611" s="609"/>
      <c r="O611" s="610"/>
      <c r="P611" s="609"/>
      <c r="Q611" s="610"/>
      <c r="R611" s="609"/>
      <c r="S611" s="610"/>
      <c r="T611" s="609"/>
      <c r="U611" s="610"/>
      <c r="V611" s="609"/>
      <c r="W611" s="610"/>
      <c r="X611" s="111"/>
      <c r="Y611" s="92">
        <f t="shared" ref="Y611" si="79">IF(OR(D611="s",F611="s",H611="s",J611="s",L611="s",N611="s",P611="s",R611="s",T611="s",V611="s"), 0, IF(OR(D611="a",F611="a",H611="a",J611="a",L611="a",N611="a",P611="a",R611="a",T611="a",V611="a"),Z611,0))</f>
        <v>0</v>
      </c>
      <c r="Z611" s="349">
        <v>5</v>
      </c>
      <c r="AA611" s="39">
        <f t="shared" ref="AA611" si="80">COUNTIF(D611:W611,"a")+COUNTIF(D611:W611,"s")</f>
        <v>0</v>
      </c>
      <c r="AB611" s="389"/>
      <c r="AD611" s="241"/>
      <c r="CG611" s="46"/>
      <c r="CH611" s="46"/>
      <c r="CI611" s="46"/>
      <c r="CJ611" s="46"/>
      <c r="CK611" s="46"/>
      <c r="CL611" s="46"/>
      <c r="CM611" s="46"/>
    </row>
    <row r="612" spans="1:91" ht="45" customHeight="1" thickBot="1" x14ac:dyDescent="0.25">
      <c r="A612" s="353" t="s">
        <v>226</v>
      </c>
      <c r="B612" s="208" t="s">
        <v>1186</v>
      </c>
      <c r="C612" s="151" t="s">
        <v>1187</v>
      </c>
      <c r="D612" s="609"/>
      <c r="E612" s="610"/>
      <c r="F612" s="609"/>
      <c r="G612" s="610"/>
      <c r="H612" s="609"/>
      <c r="I612" s="610"/>
      <c r="J612" s="609"/>
      <c r="K612" s="610"/>
      <c r="L612" s="609"/>
      <c r="M612" s="610"/>
      <c r="N612" s="609"/>
      <c r="O612" s="610"/>
      <c r="P612" s="609"/>
      <c r="Q612" s="610"/>
      <c r="R612" s="609"/>
      <c r="S612" s="610"/>
      <c r="T612" s="609"/>
      <c r="U612" s="610"/>
      <c r="V612" s="609"/>
      <c r="W612" s="610"/>
      <c r="X612" s="111"/>
      <c r="Y612" s="92">
        <f t="shared" si="76"/>
        <v>0</v>
      </c>
      <c r="Z612" s="349">
        <v>5</v>
      </c>
      <c r="AA612" s="39">
        <f t="shared" si="77"/>
        <v>0</v>
      </c>
      <c r="AB612" s="389"/>
      <c r="AD612" s="241"/>
      <c r="CG612" s="46"/>
      <c r="CH612" s="46"/>
      <c r="CI612" s="46"/>
      <c r="CJ612" s="46"/>
      <c r="CK612" s="46"/>
      <c r="CL612" s="46"/>
      <c r="CM612" s="46"/>
    </row>
    <row r="613" spans="1:91" ht="21" customHeight="1" thickTop="1" thickBot="1" x14ac:dyDescent="0.25">
      <c r="A613" s="353"/>
      <c r="B613" s="80"/>
      <c r="C613" s="126"/>
      <c r="D613" s="629" t="s">
        <v>285</v>
      </c>
      <c r="E613" s="630"/>
      <c r="F613" s="630"/>
      <c r="G613" s="630"/>
      <c r="H613" s="630"/>
      <c r="I613" s="630"/>
      <c r="J613" s="630"/>
      <c r="K613" s="630"/>
      <c r="L613" s="630"/>
      <c r="M613" s="630"/>
      <c r="N613" s="630"/>
      <c r="O613" s="630"/>
      <c r="P613" s="630"/>
      <c r="Q613" s="630"/>
      <c r="R613" s="630"/>
      <c r="S613" s="630"/>
      <c r="T613" s="630"/>
      <c r="U613" s="630"/>
      <c r="V613" s="630"/>
      <c r="W613" s="630"/>
      <c r="X613" s="631"/>
      <c r="Y613" s="82">
        <f>SUM(Y602:Y612)</f>
        <v>0</v>
      </c>
      <c r="Z613" s="350">
        <f>SUM(Z602:Z612)</f>
        <v>110</v>
      </c>
      <c r="AA613" s="113"/>
      <c r="AD613" s="241"/>
      <c r="CG613" s="46"/>
      <c r="CH613" s="46"/>
      <c r="CI613" s="46"/>
      <c r="CJ613" s="46"/>
      <c r="CK613" s="46"/>
      <c r="CL613" s="46"/>
      <c r="CM613" s="46"/>
    </row>
    <row r="614" spans="1:91" ht="21" customHeight="1" thickBot="1" x14ac:dyDescent="0.25">
      <c r="A614" s="339"/>
      <c r="B614" s="170"/>
      <c r="C614" s="156"/>
      <c r="D614" s="619"/>
      <c r="E614" s="620"/>
      <c r="F614" s="626">
        <v>65</v>
      </c>
      <c r="G614" s="627"/>
      <c r="H614" s="627"/>
      <c r="I614" s="627"/>
      <c r="J614" s="627"/>
      <c r="K614" s="627"/>
      <c r="L614" s="627"/>
      <c r="M614" s="627"/>
      <c r="N614" s="627"/>
      <c r="O614" s="627"/>
      <c r="P614" s="627"/>
      <c r="Q614" s="627"/>
      <c r="R614" s="627"/>
      <c r="S614" s="627"/>
      <c r="T614" s="627"/>
      <c r="U614" s="627"/>
      <c r="V614" s="627"/>
      <c r="W614" s="627"/>
      <c r="X614" s="627"/>
      <c r="Y614" s="627"/>
      <c r="Z614" s="628"/>
      <c r="AA614" s="49"/>
      <c r="AD614" s="241"/>
      <c r="CG614" s="46"/>
      <c r="CH614" s="46"/>
      <c r="CI614" s="46"/>
      <c r="CJ614" s="46"/>
      <c r="CK614" s="46"/>
      <c r="CL614" s="46"/>
      <c r="CM614" s="46"/>
    </row>
    <row r="615" spans="1:91" customFormat="1" ht="33" customHeight="1" thickBot="1" x14ac:dyDescent="0.3">
      <c r="A615" s="333"/>
      <c r="B615" s="235">
        <v>9000</v>
      </c>
      <c r="C615" s="575" t="s">
        <v>1130</v>
      </c>
      <c r="D615" s="681"/>
      <c r="E615" s="681"/>
      <c r="F615" s="681"/>
      <c r="G615" s="681"/>
      <c r="H615" s="681"/>
      <c r="I615" s="681"/>
      <c r="J615" s="681"/>
      <c r="K615" s="681"/>
      <c r="L615" s="681"/>
      <c r="M615" s="681"/>
      <c r="N615" s="681"/>
      <c r="O615" s="681"/>
      <c r="P615" s="681"/>
      <c r="Q615" s="681"/>
      <c r="R615" s="681"/>
      <c r="S615" s="681"/>
      <c r="T615" s="681"/>
      <c r="U615" s="681"/>
      <c r="V615" s="681"/>
      <c r="W615" s="681"/>
      <c r="X615" s="681"/>
      <c r="Y615" s="681"/>
      <c r="Z615" s="682"/>
      <c r="AA615" s="104"/>
      <c r="AB615" s="27"/>
      <c r="AC615" s="244"/>
      <c r="AD615" s="241"/>
      <c r="AE615" s="244"/>
      <c r="AF615" s="244"/>
      <c r="AG615" s="244"/>
      <c r="AH615" s="244"/>
      <c r="AI615" s="244"/>
      <c r="AJ615" s="244"/>
      <c r="AK615" s="244"/>
      <c r="AL615" s="244"/>
      <c r="AM615" s="244"/>
      <c r="AN615" s="244"/>
      <c r="AO615" s="244"/>
      <c r="AP615" s="244"/>
      <c r="AQ615" s="244"/>
      <c r="AR615" s="244"/>
      <c r="AS615" s="244"/>
      <c r="AT615" s="244"/>
      <c r="AU615" s="244"/>
      <c r="AV615" s="244"/>
      <c r="AW615" s="244"/>
      <c r="AX615" s="244"/>
      <c r="AY615" s="244"/>
      <c r="AZ615" s="244"/>
      <c r="BA615" s="244"/>
      <c r="BB615" s="244"/>
      <c r="BC615" s="244"/>
      <c r="BD615" s="244"/>
      <c r="BE615" s="244"/>
      <c r="BF615" s="244"/>
      <c r="BG615" s="244"/>
      <c r="BH615" s="244"/>
      <c r="BI615" s="244"/>
      <c r="BJ615" s="244"/>
      <c r="BK615" s="244"/>
      <c r="BL615" s="244"/>
      <c r="BM615" s="244"/>
      <c r="BN615" s="244"/>
      <c r="BO615" s="244"/>
      <c r="BP615" s="244"/>
      <c r="BQ615" s="244"/>
      <c r="BR615" s="244"/>
      <c r="BS615" s="244"/>
      <c r="BT615" s="244"/>
      <c r="BU615" s="244"/>
      <c r="BV615" s="244"/>
      <c r="BW615" s="244"/>
      <c r="BX615" s="244"/>
      <c r="BY615" s="244"/>
      <c r="BZ615" s="244"/>
      <c r="CA615" s="244"/>
      <c r="CB615" s="244"/>
      <c r="CC615" s="244"/>
      <c r="CD615" s="244"/>
      <c r="CE615" s="244"/>
      <c r="CF615" s="244"/>
      <c r="CG615" s="27"/>
      <c r="CH615" s="27"/>
      <c r="CI615" s="27"/>
      <c r="CJ615" s="27"/>
      <c r="CK615" s="27"/>
      <c r="CL615" s="27"/>
      <c r="CM615" s="27"/>
    </row>
    <row r="616" spans="1:91" customFormat="1" ht="30" customHeight="1" thickBot="1" x14ac:dyDescent="0.5">
      <c r="A616" s="353"/>
      <c r="B616" s="209" t="s">
        <v>1016</v>
      </c>
      <c r="C616" s="157" t="s">
        <v>1017</v>
      </c>
      <c r="D616" s="105"/>
      <c r="E616" s="106"/>
      <c r="F616" s="25"/>
      <c r="G616" s="107"/>
      <c r="H616" s="24"/>
      <c r="I616" s="106"/>
      <c r="J616" s="25"/>
      <c r="K616" s="107"/>
      <c r="L616" s="24"/>
      <c r="M616" s="106"/>
      <c r="N616" s="25"/>
      <c r="O616" s="107"/>
      <c r="P616" s="24"/>
      <c r="Q616" s="106"/>
      <c r="R616" s="25"/>
      <c r="S616" s="107"/>
      <c r="T616" s="24"/>
      <c r="U616" s="106"/>
      <c r="V616" s="25"/>
      <c r="W616" s="106"/>
      <c r="X616" s="15"/>
      <c r="Y616" s="15"/>
      <c r="Z616" s="356"/>
      <c r="AA616" s="104"/>
      <c r="AB616" s="27"/>
      <c r="AC616" s="244"/>
      <c r="AD616" s="241"/>
      <c r="AE616" s="244"/>
      <c r="AF616" s="244"/>
      <c r="AG616" s="244"/>
      <c r="AH616" s="244"/>
      <c r="AI616" s="244"/>
      <c r="AJ616" s="244"/>
      <c r="AK616" s="244"/>
      <c r="AL616" s="244"/>
      <c r="AM616" s="244"/>
      <c r="AN616" s="244"/>
      <c r="AO616" s="244"/>
      <c r="AP616" s="244"/>
      <c r="AQ616" s="244"/>
      <c r="AR616" s="244"/>
      <c r="AS616" s="244"/>
      <c r="AT616" s="244"/>
      <c r="AU616" s="244"/>
      <c r="AV616" s="244"/>
      <c r="AW616" s="244"/>
      <c r="AX616" s="244"/>
      <c r="AY616" s="244"/>
      <c r="AZ616" s="244"/>
      <c r="BA616" s="244"/>
      <c r="BB616" s="244"/>
      <c r="BC616" s="244"/>
      <c r="BD616" s="244"/>
      <c r="BE616" s="244"/>
      <c r="BF616" s="244"/>
      <c r="BG616" s="244"/>
      <c r="BH616" s="244"/>
      <c r="BI616" s="244"/>
      <c r="BJ616" s="244"/>
      <c r="BK616" s="244"/>
      <c r="BL616" s="244"/>
      <c r="BM616" s="244"/>
      <c r="BN616" s="244"/>
      <c r="BO616" s="244"/>
      <c r="BP616" s="244"/>
      <c r="BQ616" s="244"/>
      <c r="BR616" s="244"/>
      <c r="BS616" s="244"/>
      <c r="BT616" s="244"/>
      <c r="BU616" s="244"/>
      <c r="BV616" s="244"/>
      <c r="BW616" s="244"/>
      <c r="BX616" s="244"/>
      <c r="BY616" s="244"/>
      <c r="BZ616" s="244"/>
      <c r="CA616" s="244"/>
      <c r="CB616" s="244"/>
      <c r="CC616" s="244"/>
      <c r="CD616" s="244"/>
      <c r="CE616" s="244"/>
      <c r="CF616" s="244"/>
      <c r="CG616" s="27"/>
      <c r="CH616" s="27"/>
      <c r="CI616" s="27"/>
      <c r="CJ616" s="27"/>
      <c r="CK616" s="27"/>
      <c r="CL616" s="27"/>
      <c r="CM616" s="27"/>
    </row>
    <row r="617" spans="1:91" customFormat="1" ht="27.95" customHeight="1" x14ac:dyDescent="0.2">
      <c r="A617" s="353"/>
      <c r="B617" s="217" t="s">
        <v>1018</v>
      </c>
      <c r="C617" s="128" t="s">
        <v>1024</v>
      </c>
      <c r="D617" s="632"/>
      <c r="E617" s="633"/>
      <c r="F617" s="632"/>
      <c r="G617" s="633"/>
      <c r="H617" s="632"/>
      <c r="I617" s="633"/>
      <c r="J617" s="632"/>
      <c r="K617" s="633"/>
      <c r="L617" s="632"/>
      <c r="M617" s="633"/>
      <c r="N617" s="632"/>
      <c r="O617" s="633"/>
      <c r="P617" s="632"/>
      <c r="Q617" s="633"/>
      <c r="R617" s="632"/>
      <c r="S617" s="633"/>
      <c r="T617" s="632"/>
      <c r="U617" s="633"/>
      <c r="V617" s="632"/>
      <c r="W617" s="633"/>
      <c r="X617" s="101"/>
      <c r="Y617" s="94">
        <f t="shared" ref="Y617:Y626" si="81">IF(OR(D617="s",F617="s",H617="s",J617="s",L617="s",N617="s",P617="s",R617="s",T617="s",V617="s"), 0, IF(OR(D617="a",F617="a",H617="a",J617="a",L617="a",N617="a",P617="a",R617="a",T617="a",V617="a"),Z617,0))</f>
        <v>0</v>
      </c>
      <c r="Z617" s="352">
        <v>10</v>
      </c>
      <c r="AA617" s="39">
        <f t="shared" ref="AA617:AA626" si="82">COUNTIF(D617:W617,"a")+COUNTIF(D617:W617,"s")</f>
        <v>0</v>
      </c>
      <c r="AB617" s="389"/>
      <c r="AC617" s="244"/>
      <c r="AD617" s="241"/>
      <c r="AE617" s="244"/>
      <c r="AF617" s="244"/>
      <c r="AG617" s="244"/>
      <c r="AH617" s="244"/>
      <c r="AI617" s="244"/>
      <c r="AJ617" s="244"/>
      <c r="AK617" s="244"/>
      <c r="AL617" s="244"/>
      <c r="AM617" s="244"/>
      <c r="AN617" s="244"/>
      <c r="AO617" s="244"/>
      <c r="AP617" s="244"/>
      <c r="AQ617" s="244"/>
      <c r="AR617" s="244"/>
      <c r="AS617" s="244"/>
      <c r="AT617" s="244"/>
      <c r="AU617" s="244"/>
      <c r="AV617" s="244"/>
      <c r="AW617" s="244"/>
      <c r="AX617" s="244"/>
      <c r="AY617" s="244"/>
      <c r="AZ617" s="244"/>
      <c r="BA617" s="244"/>
      <c r="BB617" s="244"/>
      <c r="BC617" s="244"/>
      <c r="BD617" s="244"/>
      <c r="BE617" s="244"/>
      <c r="BF617" s="244"/>
      <c r="BG617" s="244"/>
      <c r="BH617" s="244"/>
      <c r="BI617" s="244"/>
      <c r="BJ617" s="244"/>
      <c r="BK617" s="244"/>
      <c r="BL617" s="244"/>
      <c r="BM617" s="244"/>
      <c r="BN617" s="244"/>
      <c r="BO617" s="244"/>
      <c r="BP617" s="244"/>
      <c r="BQ617" s="244"/>
      <c r="BR617" s="244"/>
      <c r="BS617" s="244"/>
      <c r="BT617" s="244"/>
      <c r="BU617" s="244"/>
      <c r="BV617" s="244"/>
      <c r="BW617" s="244"/>
      <c r="BX617" s="244"/>
      <c r="BY617" s="244"/>
      <c r="BZ617" s="244"/>
      <c r="CA617" s="244"/>
      <c r="CB617" s="244"/>
      <c r="CC617" s="244"/>
      <c r="CD617" s="244"/>
      <c r="CE617" s="244"/>
      <c r="CF617" s="244"/>
      <c r="CG617" s="27"/>
      <c r="CH617" s="27"/>
      <c r="CI617" s="27"/>
      <c r="CJ617" s="27"/>
      <c r="CK617" s="27"/>
      <c r="CL617" s="27"/>
      <c r="CM617" s="27"/>
    </row>
    <row r="618" spans="1:91" customFormat="1" ht="45" customHeight="1" x14ac:dyDescent="0.2">
      <c r="A618" s="353"/>
      <c r="B618" s="217" t="s">
        <v>1019</v>
      </c>
      <c r="C618" s="128" t="s">
        <v>1127</v>
      </c>
      <c r="D618" s="607"/>
      <c r="E618" s="608"/>
      <c r="F618" s="607"/>
      <c r="G618" s="608"/>
      <c r="H618" s="607"/>
      <c r="I618" s="608"/>
      <c r="J618" s="607"/>
      <c r="K618" s="608"/>
      <c r="L618" s="607"/>
      <c r="M618" s="608"/>
      <c r="N618" s="607"/>
      <c r="O618" s="608"/>
      <c r="P618" s="607"/>
      <c r="Q618" s="608"/>
      <c r="R618" s="607"/>
      <c r="S618" s="608"/>
      <c r="T618" s="607"/>
      <c r="U618" s="608"/>
      <c r="V618" s="607"/>
      <c r="W618" s="608"/>
      <c r="X618" s="101"/>
      <c r="Y618" s="94">
        <f t="shared" ref="Y618" si="83">IF(OR(D618="s",F618="s",H618="s",J618="s",L618="s",N618="s",P618="s",R618="s",T618="s",V618="s"), 0, IF(OR(D618="a",F618="a",H618="a",J618="a",L618="a",N618="a",P618="a",R618="a",T618="a",V618="a"),Z618,0))</f>
        <v>0</v>
      </c>
      <c r="Z618" s="352">
        <v>10</v>
      </c>
      <c r="AA618" s="39">
        <f t="shared" ref="AA618" si="84">COUNTIF(D618:W618,"a")+COUNTIF(D618:W618,"s")</f>
        <v>0</v>
      </c>
      <c r="AB618" s="389"/>
      <c r="AC618" s="244"/>
      <c r="AD618" s="241"/>
      <c r="AE618" s="244"/>
      <c r="AF618" s="244"/>
      <c r="AG618" s="244"/>
      <c r="AH618" s="244"/>
      <c r="AI618" s="244"/>
      <c r="AJ618" s="244"/>
      <c r="AK618" s="244"/>
      <c r="AL618" s="244"/>
      <c r="AM618" s="244"/>
      <c r="AN618" s="244"/>
      <c r="AO618" s="244"/>
      <c r="AP618" s="244"/>
      <c r="AQ618" s="244"/>
      <c r="AR618" s="244"/>
      <c r="AS618" s="244"/>
      <c r="AT618" s="244"/>
      <c r="AU618" s="244"/>
      <c r="AV618" s="244"/>
      <c r="AW618" s="244"/>
      <c r="AX618" s="244"/>
      <c r="AY618" s="244"/>
      <c r="AZ618" s="244"/>
      <c r="BA618" s="244"/>
      <c r="BB618" s="244"/>
      <c r="BC618" s="244"/>
      <c r="BD618" s="244"/>
      <c r="BE618" s="244"/>
      <c r="BF618" s="244"/>
      <c r="BG618" s="244"/>
      <c r="BH618" s="244"/>
      <c r="BI618" s="244"/>
      <c r="BJ618" s="244"/>
      <c r="BK618" s="244"/>
      <c r="BL618" s="244"/>
      <c r="BM618" s="244"/>
      <c r="BN618" s="244"/>
      <c r="BO618" s="244"/>
      <c r="BP618" s="244"/>
      <c r="BQ618" s="244"/>
      <c r="BR618" s="244"/>
      <c r="BS618" s="244"/>
      <c r="BT618" s="244"/>
      <c r="BU618" s="244"/>
      <c r="BV618" s="244"/>
      <c r="BW618" s="244"/>
      <c r="BX618" s="244"/>
      <c r="BY618" s="244"/>
      <c r="BZ618" s="244"/>
      <c r="CA618" s="244"/>
      <c r="CB618" s="244"/>
      <c r="CC618" s="244"/>
      <c r="CD618" s="244"/>
      <c r="CE618" s="244"/>
      <c r="CF618" s="244"/>
      <c r="CG618" s="27"/>
      <c r="CH618" s="27"/>
      <c r="CI618" s="27"/>
      <c r="CJ618" s="27"/>
      <c r="CK618" s="27"/>
      <c r="CL618" s="27"/>
      <c r="CM618" s="27"/>
    </row>
    <row r="619" spans="1:91" customFormat="1" ht="45" customHeight="1" x14ac:dyDescent="0.2">
      <c r="A619" s="353"/>
      <c r="B619" s="217" t="s">
        <v>1020</v>
      </c>
      <c r="C619" s="129" t="s">
        <v>1025</v>
      </c>
      <c r="D619" s="605"/>
      <c r="E619" s="606"/>
      <c r="F619" s="605"/>
      <c r="G619" s="606"/>
      <c r="H619" s="605"/>
      <c r="I619" s="606"/>
      <c r="J619" s="605"/>
      <c r="K619" s="606"/>
      <c r="L619" s="605"/>
      <c r="M619" s="606"/>
      <c r="N619" s="605"/>
      <c r="O619" s="606"/>
      <c r="P619" s="605"/>
      <c r="Q619" s="606"/>
      <c r="R619" s="605"/>
      <c r="S619" s="606"/>
      <c r="T619" s="605"/>
      <c r="U619" s="606"/>
      <c r="V619" s="605"/>
      <c r="W619" s="606"/>
      <c r="X619" s="101"/>
      <c r="Y619" s="92">
        <f t="shared" si="81"/>
        <v>0</v>
      </c>
      <c r="Z619" s="349">
        <v>10</v>
      </c>
      <c r="AA619" s="39">
        <f t="shared" si="82"/>
        <v>0</v>
      </c>
      <c r="AB619" s="389"/>
      <c r="AC619" s="244"/>
      <c r="AD619" s="241"/>
      <c r="AE619" s="244"/>
      <c r="AF619" s="244"/>
      <c r="AG619" s="244"/>
      <c r="AH619" s="244"/>
      <c r="AI619" s="244"/>
      <c r="AJ619" s="244"/>
      <c r="AK619" s="244"/>
      <c r="AL619" s="244"/>
      <c r="AM619" s="244"/>
      <c r="AN619" s="244"/>
      <c r="AO619" s="244"/>
      <c r="AP619" s="244"/>
      <c r="AQ619" s="244"/>
      <c r="AR619" s="244"/>
      <c r="AS619" s="244"/>
      <c r="AT619" s="244"/>
      <c r="AU619" s="244"/>
      <c r="AV619" s="244"/>
      <c r="AW619" s="244"/>
      <c r="AX619" s="244"/>
      <c r="AY619" s="244"/>
      <c r="AZ619" s="244"/>
      <c r="BA619" s="244"/>
      <c r="BB619" s="244"/>
      <c r="BC619" s="244"/>
      <c r="BD619" s="244"/>
      <c r="BE619" s="244"/>
      <c r="BF619" s="244"/>
      <c r="BG619" s="244"/>
      <c r="BH619" s="244"/>
      <c r="BI619" s="244"/>
      <c r="BJ619" s="244"/>
      <c r="BK619" s="244"/>
      <c r="BL619" s="244"/>
      <c r="BM619" s="244"/>
      <c r="BN619" s="244"/>
      <c r="BO619" s="244"/>
      <c r="BP619" s="244"/>
      <c r="BQ619" s="244"/>
      <c r="BR619" s="244"/>
      <c r="BS619" s="244"/>
      <c r="BT619" s="244"/>
      <c r="BU619" s="244"/>
      <c r="BV619" s="244"/>
      <c r="BW619" s="244"/>
      <c r="BX619" s="244"/>
      <c r="BY619" s="244"/>
      <c r="BZ619" s="244"/>
      <c r="CA619" s="244"/>
      <c r="CB619" s="244"/>
      <c r="CC619" s="244"/>
      <c r="CD619" s="244"/>
      <c r="CE619" s="244"/>
      <c r="CF619" s="244"/>
      <c r="CG619" s="27"/>
      <c r="CH619" s="27"/>
      <c r="CI619" s="27"/>
      <c r="CJ619" s="27"/>
      <c r="CK619" s="27"/>
      <c r="CL619" s="27"/>
      <c r="CM619" s="27"/>
    </row>
    <row r="620" spans="1:91" customFormat="1" ht="45" customHeight="1" x14ac:dyDescent="0.2">
      <c r="A620" s="353"/>
      <c r="B620" s="217" t="s">
        <v>1021</v>
      </c>
      <c r="C620" s="129" t="s">
        <v>1026</v>
      </c>
      <c r="D620" s="605"/>
      <c r="E620" s="606"/>
      <c r="F620" s="605"/>
      <c r="G620" s="606"/>
      <c r="H620" s="605"/>
      <c r="I620" s="606"/>
      <c r="J620" s="605"/>
      <c r="K620" s="606"/>
      <c r="L620" s="605"/>
      <c r="M620" s="606"/>
      <c r="N620" s="605"/>
      <c r="O620" s="606"/>
      <c r="P620" s="605"/>
      <c r="Q620" s="606"/>
      <c r="R620" s="605"/>
      <c r="S620" s="606"/>
      <c r="T620" s="605"/>
      <c r="U620" s="606"/>
      <c r="V620" s="605"/>
      <c r="W620" s="606"/>
      <c r="X620" s="101"/>
      <c r="Y620" s="92">
        <f t="shared" si="81"/>
        <v>0</v>
      </c>
      <c r="Z620" s="349">
        <v>10</v>
      </c>
      <c r="AA620" s="39">
        <f t="shared" si="82"/>
        <v>0</v>
      </c>
      <c r="AB620" s="389"/>
      <c r="AC620" s="244"/>
      <c r="AD620" s="241"/>
      <c r="AE620" s="244"/>
      <c r="AF620" s="244"/>
      <c r="AG620" s="244"/>
      <c r="AH620" s="244"/>
      <c r="AI620" s="244"/>
      <c r="AJ620" s="244"/>
      <c r="AK620" s="244"/>
      <c r="AL620" s="244"/>
      <c r="AM620" s="244"/>
      <c r="AN620" s="244"/>
      <c r="AO620" s="244"/>
      <c r="AP620" s="244"/>
      <c r="AQ620" s="244"/>
      <c r="AR620" s="244"/>
      <c r="AS620" s="244"/>
      <c r="AT620" s="244"/>
      <c r="AU620" s="244"/>
      <c r="AV620" s="244"/>
      <c r="AW620" s="244"/>
      <c r="AX620" s="244"/>
      <c r="AY620" s="244"/>
      <c r="AZ620" s="244"/>
      <c r="BA620" s="244"/>
      <c r="BB620" s="244"/>
      <c r="BC620" s="244"/>
      <c r="BD620" s="244"/>
      <c r="BE620" s="244"/>
      <c r="BF620" s="244"/>
      <c r="BG620" s="244"/>
      <c r="BH620" s="244"/>
      <c r="BI620" s="244"/>
      <c r="BJ620" s="244"/>
      <c r="BK620" s="244"/>
      <c r="BL620" s="244"/>
      <c r="BM620" s="244"/>
      <c r="BN620" s="244"/>
      <c r="BO620" s="244"/>
      <c r="BP620" s="244"/>
      <c r="BQ620" s="244"/>
      <c r="BR620" s="244"/>
      <c r="BS620" s="244"/>
      <c r="BT620" s="244"/>
      <c r="BU620" s="244"/>
      <c r="BV620" s="244"/>
      <c r="BW620" s="244"/>
      <c r="BX620" s="244"/>
      <c r="BY620" s="244"/>
      <c r="BZ620" s="244"/>
      <c r="CA620" s="244"/>
      <c r="CB620" s="244"/>
      <c r="CC620" s="244"/>
      <c r="CD620" s="244"/>
      <c r="CE620" s="244"/>
      <c r="CF620" s="244"/>
      <c r="CG620" s="27"/>
      <c r="CH620" s="27"/>
      <c r="CI620" s="27"/>
      <c r="CJ620" s="27"/>
      <c r="CK620" s="27"/>
      <c r="CL620" s="27"/>
      <c r="CM620" s="27"/>
    </row>
    <row r="621" spans="1:91" customFormat="1" ht="45" customHeight="1" x14ac:dyDescent="0.2">
      <c r="A621" s="353"/>
      <c r="B621" s="217" t="s">
        <v>1022</v>
      </c>
      <c r="C621" s="129" t="s">
        <v>1027</v>
      </c>
      <c r="D621" s="605"/>
      <c r="E621" s="606"/>
      <c r="F621" s="605"/>
      <c r="G621" s="606"/>
      <c r="H621" s="605"/>
      <c r="I621" s="606"/>
      <c r="J621" s="605"/>
      <c r="K621" s="606"/>
      <c r="L621" s="605"/>
      <c r="M621" s="606"/>
      <c r="N621" s="605"/>
      <c r="O621" s="606"/>
      <c r="P621" s="605"/>
      <c r="Q621" s="606"/>
      <c r="R621" s="605"/>
      <c r="S621" s="606"/>
      <c r="T621" s="605"/>
      <c r="U621" s="606"/>
      <c r="V621" s="605"/>
      <c r="W621" s="606"/>
      <c r="X621" s="101"/>
      <c r="Y621" s="94">
        <f t="shared" si="81"/>
        <v>0</v>
      </c>
      <c r="Z621" s="352">
        <v>10</v>
      </c>
      <c r="AA621" s="39">
        <f t="shared" si="82"/>
        <v>0</v>
      </c>
      <c r="AB621" s="389"/>
      <c r="AC621" s="244"/>
      <c r="AD621" s="241"/>
      <c r="AE621" s="244"/>
      <c r="AF621" s="244"/>
      <c r="AG621" s="244"/>
      <c r="AH621" s="244"/>
      <c r="AI621" s="244"/>
      <c r="AJ621" s="244"/>
      <c r="AK621" s="244"/>
      <c r="AL621" s="244"/>
      <c r="AM621" s="244"/>
      <c r="AN621" s="244"/>
      <c r="AO621" s="244"/>
      <c r="AP621" s="244"/>
      <c r="AQ621" s="244"/>
      <c r="AR621" s="244"/>
      <c r="AS621" s="244"/>
      <c r="AT621" s="244"/>
      <c r="AU621" s="244"/>
      <c r="AV621" s="244"/>
      <c r="AW621" s="244"/>
      <c r="AX621" s="244"/>
      <c r="AY621" s="244"/>
      <c r="AZ621" s="244"/>
      <c r="BA621" s="244"/>
      <c r="BB621" s="244"/>
      <c r="BC621" s="244"/>
      <c r="BD621" s="244"/>
      <c r="BE621" s="244"/>
      <c r="BF621" s="244"/>
      <c r="BG621" s="244"/>
      <c r="BH621" s="244"/>
      <c r="BI621" s="244"/>
      <c r="BJ621" s="244"/>
      <c r="BK621" s="244"/>
      <c r="BL621" s="244"/>
      <c r="BM621" s="244"/>
      <c r="BN621" s="244"/>
      <c r="BO621" s="244"/>
      <c r="BP621" s="244"/>
      <c r="BQ621" s="244"/>
      <c r="BR621" s="244"/>
      <c r="BS621" s="244"/>
      <c r="BT621" s="244"/>
      <c r="BU621" s="244"/>
      <c r="BV621" s="244"/>
      <c r="BW621" s="244"/>
      <c r="BX621" s="244"/>
      <c r="BY621" s="244"/>
      <c r="BZ621" s="244"/>
      <c r="CA621" s="244"/>
      <c r="CB621" s="244"/>
      <c r="CC621" s="244"/>
      <c r="CD621" s="244"/>
      <c r="CE621" s="244"/>
      <c r="CF621" s="244"/>
      <c r="CG621" s="27"/>
      <c r="CH621" s="27"/>
      <c r="CI621" s="27"/>
      <c r="CJ621" s="27"/>
      <c r="CK621" s="27"/>
      <c r="CL621" s="27"/>
      <c r="CM621" s="27"/>
    </row>
    <row r="622" spans="1:91" customFormat="1" ht="45" customHeight="1" x14ac:dyDescent="0.2">
      <c r="A622" s="353"/>
      <c r="B622" s="217" t="s">
        <v>1023</v>
      </c>
      <c r="C622" s="129" t="s">
        <v>1128</v>
      </c>
      <c r="D622" s="605"/>
      <c r="E622" s="606"/>
      <c r="F622" s="605"/>
      <c r="G622" s="606"/>
      <c r="H622" s="605"/>
      <c r="I622" s="606"/>
      <c r="J622" s="605"/>
      <c r="K622" s="606"/>
      <c r="L622" s="605"/>
      <c r="M622" s="606"/>
      <c r="N622" s="605"/>
      <c r="O622" s="606"/>
      <c r="P622" s="605"/>
      <c r="Q622" s="606"/>
      <c r="R622" s="605"/>
      <c r="S622" s="606"/>
      <c r="T622" s="605"/>
      <c r="U622" s="606"/>
      <c r="V622" s="605"/>
      <c r="W622" s="606"/>
      <c r="X622" s="101"/>
      <c r="Y622" s="94">
        <f t="shared" ref="Y622" si="85">IF(OR(D622="s",F622="s",H622="s",J622="s",L622="s",N622="s",P622="s",R622="s",T622="s",V622="s"), 0, IF(OR(D622="a",F622="a",H622="a",J622="a",L622="a",N622="a",P622="a",R622="a",T622="a",V622="a"),Z622,0))</f>
        <v>0</v>
      </c>
      <c r="Z622" s="352">
        <v>10</v>
      </c>
      <c r="AA622" s="39">
        <f t="shared" ref="AA622" si="86">COUNTIF(D622:W622,"a")+COUNTIF(D622:W622,"s")</f>
        <v>0</v>
      </c>
      <c r="AB622" s="389"/>
      <c r="AC622" s="244"/>
      <c r="AD622" s="241"/>
      <c r="AE622" s="244"/>
      <c r="AF622" s="244"/>
      <c r="AG622" s="244"/>
      <c r="AH622" s="244"/>
      <c r="AI622" s="244"/>
      <c r="AJ622" s="244"/>
      <c r="AK622" s="244"/>
      <c r="AL622" s="244"/>
      <c r="AM622" s="244"/>
      <c r="AN622" s="244"/>
      <c r="AO622" s="244"/>
      <c r="AP622" s="244"/>
      <c r="AQ622" s="244"/>
      <c r="AR622" s="244"/>
      <c r="AS622" s="244"/>
      <c r="AT622" s="244"/>
      <c r="AU622" s="244"/>
      <c r="AV622" s="244"/>
      <c r="AW622" s="244"/>
      <c r="AX622" s="244"/>
      <c r="AY622" s="244"/>
      <c r="AZ622" s="244"/>
      <c r="BA622" s="244"/>
      <c r="BB622" s="244"/>
      <c r="BC622" s="244"/>
      <c r="BD622" s="244"/>
      <c r="BE622" s="244"/>
      <c r="BF622" s="244"/>
      <c r="BG622" s="244"/>
      <c r="BH622" s="244"/>
      <c r="BI622" s="244"/>
      <c r="BJ622" s="244"/>
      <c r="BK622" s="244"/>
      <c r="BL622" s="244"/>
      <c r="BM622" s="244"/>
      <c r="BN622" s="244"/>
      <c r="BO622" s="244"/>
      <c r="BP622" s="244"/>
      <c r="BQ622" s="244"/>
      <c r="BR622" s="244"/>
      <c r="BS622" s="244"/>
      <c r="BT622" s="244"/>
      <c r="BU622" s="244"/>
      <c r="BV622" s="244"/>
      <c r="BW622" s="244"/>
      <c r="BX622" s="244"/>
      <c r="BY622" s="244"/>
      <c r="BZ622" s="244"/>
      <c r="CA622" s="244"/>
      <c r="CB622" s="244"/>
      <c r="CC622" s="244"/>
      <c r="CD622" s="244"/>
      <c r="CE622" s="244"/>
      <c r="CF622" s="244"/>
      <c r="CG622" s="27"/>
      <c r="CH622" s="27"/>
      <c r="CI622" s="27"/>
      <c r="CJ622" s="27"/>
      <c r="CK622" s="27"/>
      <c r="CL622" s="27"/>
      <c r="CM622" s="27"/>
    </row>
    <row r="623" spans="1:91" customFormat="1" ht="45" customHeight="1" x14ac:dyDescent="0.2">
      <c r="A623" s="353"/>
      <c r="B623" s="217" t="s">
        <v>1030</v>
      </c>
      <c r="C623" s="129" t="s">
        <v>1028</v>
      </c>
      <c r="D623" s="605"/>
      <c r="E623" s="606"/>
      <c r="F623" s="605"/>
      <c r="G623" s="606"/>
      <c r="H623" s="605"/>
      <c r="I623" s="606"/>
      <c r="J623" s="605"/>
      <c r="K623" s="606"/>
      <c r="L623" s="605"/>
      <c r="M623" s="606"/>
      <c r="N623" s="605"/>
      <c r="O623" s="606"/>
      <c r="P623" s="605"/>
      <c r="Q623" s="606"/>
      <c r="R623" s="605"/>
      <c r="S623" s="606"/>
      <c r="T623" s="605"/>
      <c r="U623" s="606"/>
      <c r="V623" s="605"/>
      <c r="W623" s="606"/>
      <c r="X623" s="101"/>
      <c r="Y623" s="92">
        <f t="shared" si="81"/>
        <v>0</v>
      </c>
      <c r="Z623" s="349">
        <v>10</v>
      </c>
      <c r="AA623" s="39">
        <f t="shared" si="82"/>
        <v>0</v>
      </c>
      <c r="AB623" s="389"/>
      <c r="AC623" s="244"/>
      <c r="AD623" s="241"/>
      <c r="AE623" s="244"/>
      <c r="AF623" s="244"/>
      <c r="AG623" s="244"/>
      <c r="AH623" s="244"/>
      <c r="AI623" s="244"/>
      <c r="AJ623" s="244"/>
      <c r="AK623" s="244"/>
      <c r="AL623" s="244"/>
      <c r="AM623" s="244"/>
      <c r="AN623" s="244"/>
      <c r="AO623" s="244"/>
      <c r="AP623" s="244"/>
      <c r="AQ623" s="244"/>
      <c r="AR623" s="244"/>
      <c r="AS623" s="244"/>
      <c r="AT623" s="244"/>
      <c r="AU623" s="244"/>
      <c r="AV623" s="244"/>
      <c r="AW623" s="244"/>
      <c r="AX623" s="244"/>
      <c r="AY623" s="244"/>
      <c r="AZ623" s="244"/>
      <c r="BA623" s="244"/>
      <c r="BB623" s="244"/>
      <c r="BC623" s="244"/>
      <c r="BD623" s="244"/>
      <c r="BE623" s="244"/>
      <c r="BF623" s="244"/>
      <c r="BG623" s="244"/>
      <c r="BH623" s="244"/>
      <c r="BI623" s="244"/>
      <c r="BJ623" s="244"/>
      <c r="BK623" s="244"/>
      <c r="BL623" s="244"/>
      <c r="BM623" s="244"/>
      <c r="BN623" s="244"/>
      <c r="BO623" s="244"/>
      <c r="BP623" s="244"/>
      <c r="BQ623" s="244"/>
      <c r="BR623" s="244"/>
      <c r="BS623" s="244"/>
      <c r="BT623" s="244"/>
      <c r="BU623" s="244"/>
      <c r="BV623" s="244"/>
      <c r="BW623" s="244"/>
      <c r="BX623" s="244"/>
      <c r="BY623" s="244"/>
      <c r="BZ623" s="244"/>
      <c r="CA623" s="244"/>
      <c r="CB623" s="244"/>
      <c r="CC623" s="244"/>
      <c r="CD623" s="244"/>
      <c r="CE623" s="244"/>
      <c r="CF623" s="244"/>
      <c r="CG623" s="27"/>
      <c r="CH623" s="27"/>
      <c r="CI623" s="27"/>
      <c r="CJ623" s="27"/>
      <c r="CK623" s="27"/>
      <c r="CL623" s="27"/>
      <c r="CM623" s="27"/>
    </row>
    <row r="624" spans="1:91" customFormat="1" ht="27.95" customHeight="1" x14ac:dyDescent="0.2">
      <c r="A624" s="353"/>
      <c r="B624" s="217" t="s">
        <v>1031</v>
      </c>
      <c r="C624" s="121" t="s">
        <v>1029</v>
      </c>
      <c r="D624" s="605"/>
      <c r="E624" s="606"/>
      <c r="F624" s="605"/>
      <c r="G624" s="606"/>
      <c r="H624" s="605"/>
      <c r="I624" s="606"/>
      <c r="J624" s="605"/>
      <c r="K624" s="606"/>
      <c r="L624" s="605"/>
      <c r="M624" s="606"/>
      <c r="N624" s="605"/>
      <c r="O624" s="606"/>
      <c r="P624" s="605"/>
      <c r="Q624" s="606"/>
      <c r="R624" s="605"/>
      <c r="S624" s="606"/>
      <c r="T624" s="605"/>
      <c r="U624" s="606"/>
      <c r="V624" s="605"/>
      <c r="W624" s="606"/>
      <c r="X624" s="101"/>
      <c r="Y624" s="92">
        <f t="shared" si="81"/>
        <v>0</v>
      </c>
      <c r="Z624" s="349">
        <v>10</v>
      </c>
      <c r="AA624" s="39">
        <f t="shared" si="82"/>
        <v>0</v>
      </c>
      <c r="AB624" s="389"/>
      <c r="AC624" s="244"/>
      <c r="AD624" s="241"/>
      <c r="AE624" s="244"/>
      <c r="AF624" s="244"/>
      <c r="AG624" s="244"/>
      <c r="AH624" s="244"/>
      <c r="AI624" s="244"/>
      <c r="AJ624" s="244"/>
      <c r="AK624" s="244"/>
      <c r="AL624" s="244"/>
      <c r="AM624" s="244"/>
      <c r="AN624" s="244"/>
      <c r="AO624" s="244"/>
      <c r="AP624" s="244"/>
      <c r="AQ624" s="244"/>
      <c r="AR624" s="244"/>
      <c r="AS624" s="244"/>
      <c r="AT624" s="244"/>
      <c r="AU624" s="244"/>
      <c r="AV624" s="244"/>
      <c r="AW624" s="244"/>
      <c r="AX624" s="244"/>
      <c r="AY624" s="244"/>
      <c r="AZ624" s="244"/>
      <c r="BA624" s="244"/>
      <c r="BB624" s="244"/>
      <c r="BC624" s="244"/>
      <c r="BD624" s="244"/>
      <c r="BE624" s="244"/>
      <c r="BF624" s="244"/>
      <c r="BG624" s="244"/>
      <c r="BH624" s="244"/>
      <c r="BI624" s="244"/>
      <c r="BJ624" s="244"/>
      <c r="BK624" s="244"/>
      <c r="BL624" s="244"/>
      <c r="BM624" s="244"/>
      <c r="BN624" s="244"/>
      <c r="BO624" s="244"/>
      <c r="BP624" s="244"/>
      <c r="BQ624" s="244"/>
      <c r="BR624" s="244"/>
      <c r="BS624" s="244"/>
      <c r="BT624" s="244"/>
      <c r="BU624" s="244"/>
      <c r="BV624" s="244"/>
      <c r="BW624" s="244"/>
      <c r="BX624" s="244"/>
      <c r="BY624" s="244"/>
      <c r="BZ624" s="244"/>
      <c r="CA624" s="244"/>
      <c r="CB624" s="244"/>
      <c r="CC624" s="244"/>
      <c r="CD624" s="244"/>
      <c r="CE624" s="244"/>
      <c r="CF624" s="244"/>
      <c r="CG624" s="27"/>
      <c r="CH624" s="27"/>
      <c r="CI624" s="27"/>
      <c r="CJ624" s="27"/>
      <c r="CK624" s="27"/>
      <c r="CL624" s="27"/>
      <c r="CM624" s="27"/>
    </row>
    <row r="625" spans="1:173" customFormat="1" ht="67.7" customHeight="1" x14ac:dyDescent="0.2">
      <c r="A625" s="353"/>
      <c r="B625" s="217" t="s">
        <v>1125</v>
      </c>
      <c r="C625" s="121" t="s">
        <v>924</v>
      </c>
      <c r="D625" s="605"/>
      <c r="E625" s="606"/>
      <c r="F625" s="605"/>
      <c r="G625" s="606"/>
      <c r="H625" s="605"/>
      <c r="I625" s="606"/>
      <c r="J625" s="605"/>
      <c r="K625" s="606"/>
      <c r="L625" s="605"/>
      <c r="M625" s="606"/>
      <c r="N625" s="605"/>
      <c r="O625" s="606"/>
      <c r="P625" s="605"/>
      <c r="Q625" s="606"/>
      <c r="R625" s="605"/>
      <c r="S625" s="606"/>
      <c r="T625" s="605"/>
      <c r="U625" s="606"/>
      <c r="V625" s="605"/>
      <c r="W625" s="606"/>
      <c r="X625" s="101"/>
      <c r="Y625" s="92">
        <f t="shared" si="81"/>
        <v>0</v>
      </c>
      <c r="Z625" s="349">
        <v>10</v>
      </c>
      <c r="AA625" s="39">
        <f t="shared" si="82"/>
        <v>0</v>
      </c>
      <c r="AB625" s="389"/>
      <c r="AC625" s="244"/>
      <c r="AD625" s="241"/>
      <c r="AE625" s="244"/>
      <c r="AF625" s="244"/>
      <c r="AG625" s="244"/>
      <c r="AH625" s="244"/>
      <c r="AI625" s="244"/>
      <c r="AJ625" s="244"/>
      <c r="AK625" s="244"/>
      <c r="AL625" s="244"/>
      <c r="AM625" s="244"/>
      <c r="AN625" s="244"/>
      <c r="AO625" s="244"/>
      <c r="AP625" s="244"/>
      <c r="AQ625" s="244"/>
      <c r="AR625" s="244"/>
      <c r="AS625" s="244"/>
      <c r="AT625" s="244"/>
      <c r="AU625" s="244"/>
      <c r="AV625" s="244"/>
      <c r="AW625" s="244"/>
      <c r="AX625" s="244"/>
      <c r="AY625" s="244"/>
      <c r="AZ625" s="244"/>
      <c r="BA625" s="244"/>
      <c r="BB625" s="244"/>
      <c r="BC625" s="244"/>
      <c r="BD625" s="244"/>
      <c r="BE625" s="244"/>
      <c r="BF625" s="244"/>
      <c r="BG625" s="244"/>
      <c r="BH625" s="244"/>
      <c r="BI625" s="244"/>
      <c r="BJ625" s="244"/>
      <c r="BK625" s="244"/>
      <c r="BL625" s="244"/>
      <c r="BM625" s="244"/>
      <c r="BN625" s="244"/>
      <c r="BO625" s="244"/>
      <c r="BP625" s="244"/>
      <c r="BQ625" s="244"/>
      <c r="BR625" s="244"/>
      <c r="BS625" s="244"/>
      <c r="BT625" s="244"/>
      <c r="BU625" s="244"/>
      <c r="BV625" s="244"/>
      <c r="BW625" s="244"/>
      <c r="BX625" s="244"/>
      <c r="BY625" s="244"/>
      <c r="BZ625" s="244"/>
      <c r="CA625" s="244"/>
      <c r="CB625" s="244"/>
      <c r="CC625" s="244"/>
      <c r="CD625" s="244"/>
      <c r="CE625" s="244"/>
      <c r="CF625" s="244"/>
      <c r="CG625" s="27"/>
      <c r="CH625" s="27"/>
      <c r="CI625" s="27"/>
      <c r="CJ625" s="27"/>
      <c r="CK625" s="27"/>
      <c r="CL625" s="27"/>
      <c r="CM625" s="27"/>
    </row>
    <row r="626" spans="1:173" customFormat="1" ht="44.25" customHeight="1" thickBot="1" x14ac:dyDescent="0.25">
      <c r="A626" s="353"/>
      <c r="B626" s="217" t="s">
        <v>1126</v>
      </c>
      <c r="C626" s="121" t="s">
        <v>923</v>
      </c>
      <c r="D626" s="582"/>
      <c r="E626" s="583"/>
      <c r="F626" s="582"/>
      <c r="G626" s="583"/>
      <c r="H626" s="582"/>
      <c r="I626" s="583"/>
      <c r="J626" s="582"/>
      <c r="K626" s="583"/>
      <c r="L626" s="582"/>
      <c r="M626" s="583"/>
      <c r="N626" s="582"/>
      <c r="O626" s="583"/>
      <c r="P626" s="582"/>
      <c r="Q626" s="583"/>
      <c r="R626" s="582"/>
      <c r="S626" s="583"/>
      <c r="T626" s="582"/>
      <c r="U626" s="583"/>
      <c r="V626" s="582"/>
      <c r="W626" s="583"/>
      <c r="X626" s="101"/>
      <c r="Y626" s="92">
        <f t="shared" si="81"/>
        <v>0</v>
      </c>
      <c r="Z626" s="363">
        <v>5</v>
      </c>
      <c r="AA626" s="39">
        <f t="shared" si="82"/>
        <v>0</v>
      </c>
      <c r="AB626" s="389"/>
      <c r="AC626" s="244"/>
      <c r="AD626" s="241"/>
      <c r="AE626" s="244"/>
      <c r="AF626" s="244"/>
      <c r="AG626" s="244"/>
      <c r="AH626" s="244"/>
      <c r="AI626" s="244"/>
      <c r="AJ626" s="244"/>
      <c r="AK626" s="244"/>
      <c r="AL626" s="244"/>
      <c r="AM626" s="244"/>
      <c r="AN626" s="244"/>
      <c r="AO626" s="244"/>
      <c r="AP626" s="244"/>
      <c r="AQ626" s="244"/>
      <c r="AR626" s="244"/>
      <c r="AS626" s="244"/>
      <c r="AT626" s="244"/>
      <c r="AU626" s="244"/>
      <c r="AV626" s="244"/>
      <c r="AW626" s="244"/>
      <c r="AX626" s="244"/>
      <c r="AY626" s="244"/>
      <c r="AZ626" s="244"/>
      <c r="BA626" s="244"/>
      <c r="BB626" s="244"/>
      <c r="BC626" s="244"/>
      <c r="BD626" s="244"/>
      <c r="BE626" s="244"/>
      <c r="BF626" s="244"/>
      <c r="BG626" s="244"/>
      <c r="BH626" s="244"/>
      <c r="BI626" s="244"/>
      <c r="BJ626" s="244"/>
      <c r="BK626" s="244"/>
      <c r="BL626" s="244"/>
      <c r="BM626" s="244"/>
      <c r="BN626" s="244"/>
      <c r="BO626" s="244"/>
      <c r="BP626" s="244"/>
      <c r="BQ626" s="244"/>
      <c r="BR626" s="244"/>
      <c r="BS626" s="244"/>
      <c r="BT626" s="244"/>
      <c r="BU626" s="244"/>
      <c r="BV626" s="244"/>
      <c r="BW626" s="244"/>
      <c r="BX626" s="244"/>
      <c r="BY626" s="244"/>
      <c r="BZ626" s="244"/>
      <c r="CA626" s="244"/>
      <c r="CB626" s="244"/>
      <c r="CC626" s="244"/>
      <c r="CD626" s="244"/>
      <c r="CE626" s="244"/>
      <c r="CF626" s="244"/>
      <c r="CG626" s="27"/>
      <c r="CH626" s="27"/>
      <c r="CI626" s="27"/>
      <c r="CJ626" s="27"/>
      <c r="CK626" s="27"/>
      <c r="CL626" s="27"/>
      <c r="CM626" s="27"/>
    </row>
    <row r="627" spans="1:173" ht="21" customHeight="1" thickTop="1" thickBot="1" x14ac:dyDescent="0.25">
      <c r="A627" s="364"/>
      <c r="B627" s="42"/>
      <c r="C627" s="126"/>
      <c r="D627" s="629" t="s">
        <v>285</v>
      </c>
      <c r="E627" s="630"/>
      <c r="F627" s="630"/>
      <c r="G627" s="630"/>
      <c r="H627" s="630"/>
      <c r="I627" s="630"/>
      <c r="J627" s="630"/>
      <c r="K627" s="630"/>
      <c r="L627" s="630"/>
      <c r="M627" s="630"/>
      <c r="N627" s="630"/>
      <c r="O627" s="630"/>
      <c r="P627" s="630"/>
      <c r="Q627" s="630"/>
      <c r="R627" s="630"/>
      <c r="S627" s="630"/>
      <c r="T627" s="630"/>
      <c r="U627" s="630"/>
      <c r="V627" s="630"/>
      <c r="W627" s="630"/>
      <c r="X627" s="631"/>
      <c r="Y627" s="82">
        <f>SUM(Y617:Y626)</f>
        <v>0</v>
      </c>
      <c r="Z627" s="350">
        <f>SUM(Z617:Z626)</f>
        <v>95</v>
      </c>
      <c r="AD627" s="241"/>
      <c r="CG627" s="46"/>
      <c r="CH627" s="46"/>
      <c r="CI627" s="46"/>
      <c r="CJ627" s="46"/>
      <c r="CK627" s="46"/>
      <c r="CL627" s="46"/>
      <c r="CM627" s="46"/>
    </row>
    <row r="628" spans="1:173" s="37" customFormat="1" ht="21" customHeight="1" thickBot="1" x14ac:dyDescent="0.25">
      <c r="A628" s="163"/>
      <c r="B628" s="170"/>
      <c r="C628" s="156"/>
      <c r="D628" s="619"/>
      <c r="E628" s="620"/>
      <c r="F628" s="678">
        <v>0</v>
      </c>
      <c r="G628" s="679"/>
      <c r="H628" s="679"/>
      <c r="I628" s="679"/>
      <c r="J628" s="679"/>
      <c r="K628" s="679"/>
      <c r="L628" s="679"/>
      <c r="M628" s="679"/>
      <c r="N628" s="679"/>
      <c r="O628" s="679"/>
      <c r="P628" s="679"/>
      <c r="Q628" s="679"/>
      <c r="R628" s="679"/>
      <c r="S628" s="679"/>
      <c r="T628" s="679"/>
      <c r="U628" s="679"/>
      <c r="V628" s="679"/>
      <c r="W628" s="679"/>
      <c r="X628" s="679"/>
      <c r="Y628" s="679"/>
      <c r="Z628" s="680"/>
      <c r="AA628" s="39"/>
      <c r="AB628" s="46"/>
      <c r="AC628" s="16"/>
      <c r="AD628" s="241"/>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c r="BS628" s="16"/>
      <c r="BT628" s="16"/>
      <c r="BU628" s="16"/>
      <c r="BV628" s="16"/>
      <c r="BW628" s="16"/>
      <c r="BX628" s="16"/>
      <c r="BY628" s="16"/>
      <c r="BZ628" s="16"/>
      <c r="CA628" s="16"/>
      <c r="CB628" s="16"/>
      <c r="CC628" s="16"/>
      <c r="CD628" s="16"/>
      <c r="CE628" s="16"/>
      <c r="CF628" s="16"/>
      <c r="CG628" s="46"/>
      <c r="CH628" s="46"/>
      <c r="CI628" s="46"/>
      <c r="CJ628" s="46"/>
      <c r="CK628" s="46"/>
      <c r="CL628" s="46"/>
      <c r="CM628" s="46"/>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c r="FE628" s="2"/>
      <c r="FF628" s="2"/>
      <c r="FG628" s="2"/>
      <c r="FH628" s="2"/>
      <c r="FI628" s="2"/>
      <c r="FJ628" s="2"/>
      <c r="FK628" s="2"/>
      <c r="FL628" s="2"/>
      <c r="FM628" s="2"/>
      <c r="FN628" s="2"/>
      <c r="FO628" s="2"/>
      <c r="FP628" s="2"/>
      <c r="FQ628" s="2"/>
    </row>
    <row r="629" spans="1:173" ht="21" customHeight="1" x14ac:dyDescent="0.2">
      <c r="A629" s="249"/>
      <c r="B629" s="16"/>
      <c r="C629" s="250"/>
      <c r="D629" s="16"/>
      <c r="E629" s="16"/>
      <c r="F629" s="16"/>
      <c r="G629" s="16"/>
      <c r="H629" s="16"/>
      <c r="I629" s="16"/>
      <c r="J629" s="16"/>
      <c r="K629" s="16"/>
      <c r="L629" s="16"/>
      <c r="M629" s="16"/>
      <c r="N629" s="16"/>
      <c r="O629" s="16"/>
      <c r="P629" s="16"/>
      <c r="Q629" s="16"/>
      <c r="R629" s="16"/>
      <c r="S629" s="16"/>
      <c r="T629" s="16"/>
      <c r="U629" s="16"/>
      <c r="V629" s="16"/>
      <c r="W629" s="16"/>
      <c r="X629" s="16"/>
      <c r="Y629" s="16"/>
      <c r="Z629" s="251"/>
      <c r="AA629" s="243"/>
      <c r="AB629" s="16"/>
    </row>
    <row r="630" spans="1:173" ht="27.75" x14ac:dyDescent="0.2">
      <c r="A630" s="324" t="s">
        <v>268</v>
      </c>
      <c r="B630" s="324"/>
      <c r="C630" s="320"/>
      <c r="D630" s="321"/>
      <c r="E630" s="321"/>
      <c r="F630" s="321"/>
      <c r="G630" s="321"/>
      <c r="H630" s="321"/>
      <c r="I630" s="321"/>
      <c r="J630" s="321"/>
      <c r="K630" s="321"/>
      <c r="L630" s="321"/>
      <c r="M630" s="321"/>
      <c r="N630" s="321"/>
      <c r="O630" s="321"/>
      <c r="P630" s="321"/>
      <c r="Q630" s="321"/>
      <c r="R630" s="321"/>
      <c r="S630" s="321"/>
      <c r="T630" s="321"/>
      <c r="U630" s="321"/>
      <c r="V630" s="321"/>
      <c r="W630" s="321"/>
      <c r="X630" s="321"/>
      <c r="Y630" s="321"/>
      <c r="Z630" s="322"/>
      <c r="AA630" s="323"/>
      <c r="AB630" s="321"/>
    </row>
    <row r="631" spans="1:173" ht="21" customHeight="1" x14ac:dyDescent="0.2">
      <c r="A631" s="249"/>
      <c r="B631" s="16"/>
      <c r="C631" s="250"/>
      <c r="D631" s="16"/>
      <c r="E631" s="16"/>
      <c r="F631" s="16"/>
      <c r="G631" s="16"/>
      <c r="H631" s="16"/>
      <c r="I631" s="16"/>
      <c r="J631" s="16"/>
      <c r="K631" s="16"/>
      <c r="L631" s="16"/>
      <c r="M631" s="16"/>
      <c r="N631" s="16"/>
      <c r="O631" s="16"/>
      <c r="P631" s="16"/>
      <c r="Q631" s="16"/>
      <c r="R631" s="16"/>
      <c r="S631" s="16"/>
      <c r="T631" s="16"/>
      <c r="U631" s="16"/>
      <c r="V631" s="16"/>
      <c r="W631" s="16"/>
      <c r="X631" s="16"/>
      <c r="Y631" s="16"/>
      <c r="Z631" s="251"/>
      <c r="AA631" s="243"/>
      <c r="AB631" s="16"/>
    </row>
    <row r="632" spans="1:173" ht="21" customHeight="1" x14ac:dyDescent="0.2">
      <c r="A632" s="249"/>
      <c r="B632" s="16"/>
      <c r="C632" s="250"/>
      <c r="D632" s="16"/>
      <c r="E632" s="16"/>
      <c r="F632" s="16"/>
      <c r="G632" s="16"/>
      <c r="H632" s="16"/>
      <c r="I632" s="16"/>
      <c r="J632" s="16"/>
      <c r="K632" s="16"/>
      <c r="L632" s="16"/>
      <c r="M632" s="16"/>
      <c r="N632" s="16"/>
      <c r="O632" s="16"/>
      <c r="P632" s="16"/>
      <c r="Q632" s="16"/>
      <c r="R632" s="16"/>
      <c r="S632" s="16"/>
      <c r="T632" s="16"/>
      <c r="U632" s="16"/>
      <c r="V632" s="16"/>
      <c r="W632" s="16"/>
      <c r="X632" s="244"/>
      <c r="Y632" s="16"/>
      <c r="Z632" s="251"/>
      <c r="AA632" s="243"/>
      <c r="AB632" s="16"/>
    </row>
    <row r="633" spans="1:173" x14ac:dyDescent="0.25">
      <c r="A633" s="249"/>
      <c r="B633" s="16"/>
      <c r="C633" s="250"/>
      <c r="D633" s="16"/>
      <c r="E633" s="16"/>
      <c r="F633" s="16"/>
      <c r="G633" s="16"/>
      <c r="H633" s="16"/>
      <c r="I633" s="16"/>
      <c r="J633" s="16"/>
      <c r="K633" s="16"/>
      <c r="L633" s="16"/>
      <c r="M633" s="16"/>
      <c r="N633" s="16"/>
      <c r="O633" s="16"/>
      <c r="P633" s="16"/>
      <c r="Q633" s="16"/>
      <c r="R633" s="16"/>
      <c r="S633" s="16"/>
      <c r="T633" s="16"/>
      <c r="U633" s="16"/>
      <c r="V633" s="16"/>
      <c r="W633" s="16"/>
      <c r="X633" s="252"/>
      <c r="Y633" s="16"/>
      <c r="Z633" s="251"/>
      <c r="AA633" s="243"/>
      <c r="AB633" s="16"/>
    </row>
    <row r="634" spans="1:173" x14ac:dyDescent="0.2">
      <c r="A634" s="249"/>
      <c r="B634" s="16"/>
      <c r="C634" s="250"/>
      <c r="D634" s="16"/>
      <c r="E634" s="16"/>
      <c r="F634" s="16"/>
      <c r="G634" s="16"/>
      <c r="H634" s="16"/>
      <c r="I634" s="16"/>
      <c r="J634" s="16"/>
      <c r="K634" s="16"/>
      <c r="L634" s="16"/>
      <c r="M634" s="16"/>
      <c r="N634" s="16"/>
      <c r="O634" s="16"/>
      <c r="P634" s="16"/>
      <c r="Q634" s="16"/>
      <c r="R634" s="16"/>
      <c r="S634" s="16"/>
      <c r="T634" s="16"/>
      <c r="U634" s="16"/>
      <c r="V634" s="16"/>
      <c r="W634" s="16"/>
      <c r="X634" s="16"/>
      <c r="Y634" s="16"/>
      <c r="Z634" s="251"/>
      <c r="AA634" s="243"/>
      <c r="AB634" s="16"/>
    </row>
    <row r="635" spans="1:173" x14ac:dyDescent="0.2">
      <c r="A635" s="249"/>
      <c r="B635" s="16"/>
      <c r="C635" s="250"/>
      <c r="D635" s="16"/>
      <c r="E635" s="16"/>
      <c r="F635" s="16"/>
      <c r="G635" s="16"/>
      <c r="H635" s="16"/>
      <c r="I635" s="16"/>
      <c r="J635" s="16"/>
      <c r="K635" s="16"/>
      <c r="L635" s="16"/>
      <c r="M635" s="16"/>
      <c r="N635" s="16"/>
      <c r="O635" s="16"/>
      <c r="P635" s="16"/>
      <c r="Q635" s="16"/>
      <c r="R635" s="16"/>
      <c r="S635" s="16"/>
      <c r="T635" s="16"/>
      <c r="U635" s="16"/>
      <c r="V635" s="16"/>
      <c r="W635" s="16"/>
      <c r="X635" s="16"/>
      <c r="Y635" s="16"/>
      <c r="Z635" s="251"/>
      <c r="AA635" s="243"/>
      <c r="AB635" s="16"/>
    </row>
    <row r="636" spans="1:173" x14ac:dyDescent="0.2">
      <c r="A636" s="249"/>
      <c r="B636" s="16"/>
      <c r="C636" s="250"/>
      <c r="D636" s="16"/>
      <c r="E636" s="16"/>
      <c r="F636" s="16"/>
      <c r="G636" s="16"/>
      <c r="H636" s="16"/>
      <c r="I636" s="16"/>
      <c r="J636" s="16"/>
      <c r="K636" s="16"/>
      <c r="L636" s="16"/>
      <c r="M636" s="16"/>
      <c r="N636" s="16"/>
      <c r="O636" s="16"/>
      <c r="P636" s="16"/>
      <c r="Q636" s="16"/>
      <c r="R636" s="16"/>
      <c r="S636" s="16"/>
      <c r="T636" s="16"/>
      <c r="U636" s="16"/>
      <c r="V636" s="16"/>
      <c r="W636" s="16"/>
      <c r="X636" s="244"/>
      <c r="Y636" s="16"/>
      <c r="Z636" s="251"/>
      <c r="AA636" s="243"/>
      <c r="AB636" s="16"/>
    </row>
    <row r="637" spans="1:173" x14ac:dyDescent="0.25">
      <c r="A637" s="249"/>
      <c r="B637" s="16"/>
      <c r="C637" s="250"/>
      <c r="D637" s="16"/>
      <c r="E637" s="16"/>
      <c r="F637" s="16"/>
      <c r="G637" s="16"/>
      <c r="H637" s="16"/>
      <c r="I637" s="16"/>
      <c r="J637" s="16"/>
      <c r="K637" s="16"/>
      <c r="L637" s="16"/>
      <c r="M637" s="16"/>
      <c r="N637" s="16"/>
      <c r="O637" s="16"/>
      <c r="P637" s="16"/>
      <c r="Q637" s="16"/>
      <c r="R637" s="16"/>
      <c r="S637" s="16"/>
      <c r="T637" s="16"/>
      <c r="U637" s="16"/>
      <c r="V637" s="16"/>
      <c r="W637" s="16"/>
      <c r="X637" s="252"/>
      <c r="Y637" s="16"/>
      <c r="Z637" s="251"/>
      <c r="AA637" s="243"/>
      <c r="AB637" s="16"/>
    </row>
    <row r="638" spans="1:173" x14ac:dyDescent="0.25">
      <c r="A638" s="249"/>
      <c r="B638" s="16"/>
      <c r="C638" s="250"/>
      <c r="D638" s="16"/>
      <c r="E638" s="16"/>
      <c r="F638" s="16"/>
      <c r="G638" s="16"/>
      <c r="H638" s="16"/>
      <c r="I638" s="16"/>
      <c r="J638" s="16"/>
      <c r="K638" s="16"/>
      <c r="L638" s="16"/>
      <c r="M638" s="16"/>
      <c r="N638" s="16"/>
      <c r="O638" s="16"/>
      <c r="P638" s="16"/>
      <c r="Q638" s="16"/>
      <c r="R638" s="16"/>
      <c r="S638" s="16"/>
      <c r="T638" s="16"/>
      <c r="U638" s="16"/>
      <c r="V638" s="16"/>
      <c r="W638" s="16"/>
      <c r="X638" s="252"/>
      <c r="Y638" s="16"/>
      <c r="Z638" s="251"/>
      <c r="AA638" s="243"/>
      <c r="AB638" s="16"/>
    </row>
    <row r="639" spans="1:173" x14ac:dyDescent="0.2">
      <c r="A639" s="249"/>
      <c r="B639" s="16"/>
      <c r="C639" s="250"/>
      <c r="D639" s="16"/>
      <c r="E639" s="16"/>
      <c r="F639" s="16"/>
      <c r="G639" s="16"/>
      <c r="H639" s="16"/>
      <c r="I639" s="16"/>
      <c r="J639" s="16"/>
      <c r="K639" s="16"/>
      <c r="L639" s="16"/>
      <c r="M639" s="16"/>
      <c r="N639" s="16"/>
      <c r="O639" s="16"/>
      <c r="P639" s="16"/>
      <c r="Q639" s="16"/>
      <c r="R639" s="16"/>
      <c r="S639" s="16"/>
      <c r="T639" s="16"/>
      <c r="U639" s="16"/>
      <c r="V639" s="16"/>
      <c r="W639" s="16"/>
      <c r="X639" s="16"/>
      <c r="Y639" s="16"/>
      <c r="Z639" s="251"/>
      <c r="AA639" s="243"/>
      <c r="AB639" s="16"/>
    </row>
    <row r="640" spans="1:173" x14ac:dyDescent="0.2">
      <c r="A640" s="249"/>
      <c r="B640" s="16"/>
      <c r="C640" s="250"/>
      <c r="D640" s="16"/>
      <c r="E640" s="16"/>
      <c r="F640" s="16"/>
      <c r="G640" s="16"/>
      <c r="H640" s="16"/>
      <c r="I640" s="16"/>
      <c r="J640" s="16"/>
      <c r="K640" s="16"/>
      <c r="L640" s="16"/>
      <c r="M640" s="16"/>
      <c r="N640" s="16"/>
      <c r="O640" s="16"/>
      <c r="P640" s="16"/>
      <c r="Q640" s="16"/>
      <c r="R640" s="16"/>
      <c r="S640" s="16"/>
      <c r="T640" s="16"/>
      <c r="U640" s="16"/>
      <c r="V640" s="16"/>
      <c r="W640" s="16"/>
      <c r="X640" s="16"/>
      <c r="Y640" s="16"/>
      <c r="Z640" s="251"/>
      <c r="AA640" s="243"/>
      <c r="AB640" s="16"/>
    </row>
    <row r="641" spans="1:28" x14ac:dyDescent="0.2">
      <c r="A641" s="249"/>
      <c r="B641" s="16"/>
      <c r="C641" s="250"/>
      <c r="D641" s="16"/>
      <c r="E641" s="16"/>
      <c r="F641" s="16"/>
      <c r="G641" s="16"/>
      <c r="H641" s="16"/>
      <c r="I641" s="16"/>
      <c r="J641" s="16"/>
      <c r="K641" s="16"/>
      <c r="L641" s="16"/>
      <c r="M641" s="16"/>
      <c r="N641" s="16"/>
      <c r="O641" s="16"/>
      <c r="P641" s="16"/>
      <c r="Q641" s="16"/>
      <c r="R641" s="16"/>
      <c r="S641" s="16"/>
      <c r="T641" s="16"/>
      <c r="U641" s="16"/>
      <c r="V641" s="16"/>
      <c r="W641" s="16"/>
      <c r="X641" s="16"/>
      <c r="Y641" s="16"/>
      <c r="Z641" s="251"/>
      <c r="AA641" s="243"/>
      <c r="AB641" s="16"/>
    </row>
    <row r="642" spans="1:28" x14ac:dyDescent="0.2">
      <c r="A642" s="249"/>
      <c r="B642" s="16"/>
      <c r="C642" s="250"/>
      <c r="D642" s="16"/>
      <c r="E642" s="16"/>
      <c r="F642" s="16"/>
      <c r="G642" s="16"/>
      <c r="H642" s="16"/>
      <c r="I642" s="16"/>
      <c r="J642" s="16"/>
      <c r="K642" s="16"/>
      <c r="L642" s="16"/>
      <c r="M642" s="16"/>
      <c r="N642" s="16"/>
      <c r="O642" s="16"/>
      <c r="P642" s="16"/>
      <c r="Q642" s="16"/>
      <c r="R642" s="16"/>
      <c r="S642" s="16"/>
      <c r="T642" s="16"/>
      <c r="U642" s="16"/>
      <c r="V642" s="16"/>
      <c r="W642" s="16"/>
      <c r="X642" s="16"/>
      <c r="Y642" s="16"/>
      <c r="Z642" s="251"/>
      <c r="AA642" s="243"/>
      <c r="AB642" s="16"/>
    </row>
    <row r="643" spans="1:28" x14ac:dyDescent="0.2">
      <c r="A643" s="249"/>
      <c r="B643" s="16"/>
      <c r="C643" s="250"/>
      <c r="D643" s="16"/>
      <c r="E643" s="16"/>
      <c r="F643" s="16"/>
      <c r="G643" s="16"/>
      <c r="H643" s="16"/>
      <c r="I643" s="16"/>
      <c r="J643" s="16"/>
      <c r="K643" s="16"/>
      <c r="L643" s="16"/>
      <c r="M643" s="16"/>
      <c r="N643" s="16"/>
      <c r="O643" s="16"/>
      <c r="P643" s="16"/>
      <c r="Q643" s="16"/>
      <c r="R643" s="16"/>
      <c r="S643" s="16"/>
      <c r="T643" s="16"/>
      <c r="U643" s="16"/>
      <c r="V643" s="16"/>
      <c r="W643" s="16"/>
      <c r="X643" s="244"/>
      <c r="Y643" s="16"/>
      <c r="Z643" s="251"/>
      <c r="AA643" s="243"/>
      <c r="AB643" s="16"/>
    </row>
    <row r="644" spans="1:28" x14ac:dyDescent="0.25">
      <c r="A644" s="249"/>
      <c r="B644" s="16"/>
      <c r="C644" s="250"/>
      <c r="D644" s="16"/>
      <c r="E644" s="16"/>
      <c r="F644" s="16"/>
      <c r="G644" s="16"/>
      <c r="H644" s="16"/>
      <c r="I644" s="16"/>
      <c r="J644" s="16"/>
      <c r="K644" s="16"/>
      <c r="L644" s="16"/>
      <c r="M644" s="16"/>
      <c r="N644" s="16"/>
      <c r="O644" s="16"/>
      <c r="P644" s="16"/>
      <c r="Q644" s="16"/>
      <c r="R644" s="16"/>
      <c r="S644" s="16"/>
      <c r="T644" s="16"/>
      <c r="U644" s="16"/>
      <c r="V644" s="16"/>
      <c r="W644" s="16"/>
      <c r="X644" s="252"/>
      <c r="Y644" s="16"/>
      <c r="Z644" s="251"/>
      <c r="AA644" s="243"/>
      <c r="AB644" s="16"/>
    </row>
    <row r="645" spans="1:28" x14ac:dyDescent="0.25">
      <c r="A645" s="249"/>
      <c r="B645" s="16"/>
      <c r="C645" s="250"/>
      <c r="D645" s="16"/>
      <c r="E645" s="16"/>
      <c r="F645" s="16"/>
      <c r="G645" s="16"/>
      <c r="H645" s="16"/>
      <c r="I645" s="16"/>
      <c r="J645" s="16"/>
      <c r="K645" s="16"/>
      <c r="L645" s="16"/>
      <c r="M645" s="16"/>
      <c r="N645" s="16"/>
      <c r="O645" s="16"/>
      <c r="P645" s="16"/>
      <c r="Q645" s="16"/>
      <c r="R645" s="16"/>
      <c r="S645" s="16"/>
      <c r="T645" s="16"/>
      <c r="U645" s="16"/>
      <c r="V645" s="16"/>
      <c r="W645" s="16"/>
      <c r="X645" s="252"/>
      <c r="Y645" s="16"/>
      <c r="Z645" s="251"/>
      <c r="AA645" s="243"/>
      <c r="AB645" s="16"/>
    </row>
    <row r="646" spans="1:28" x14ac:dyDescent="0.25">
      <c r="A646" s="249"/>
      <c r="B646" s="16"/>
      <c r="C646" s="250"/>
      <c r="D646" s="16"/>
      <c r="E646" s="16"/>
      <c r="F646" s="16"/>
      <c r="G646" s="16"/>
      <c r="H646" s="16"/>
      <c r="I646" s="16"/>
      <c r="J646" s="16"/>
      <c r="K646" s="16"/>
      <c r="L646" s="16"/>
      <c r="M646" s="16"/>
      <c r="N646" s="16"/>
      <c r="O646" s="16"/>
      <c r="P646" s="16"/>
      <c r="Q646" s="16"/>
      <c r="R646" s="16"/>
      <c r="S646" s="16"/>
      <c r="T646" s="16"/>
      <c r="U646" s="16"/>
      <c r="V646" s="16"/>
      <c r="W646" s="16"/>
      <c r="X646" s="252"/>
      <c r="Y646" s="16"/>
      <c r="Z646" s="251"/>
      <c r="AA646" s="243"/>
      <c r="AB646" s="16"/>
    </row>
    <row r="647" spans="1:28" x14ac:dyDescent="0.2">
      <c r="A647" s="249"/>
      <c r="B647" s="16"/>
      <c r="C647" s="250"/>
      <c r="D647" s="16"/>
      <c r="E647" s="16"/>
      <c r="F647" s="16"/>
      <c r="G647" s="16"/>
      <c r="H647" s="16"/>
      <c r="I647" s="16"/>
      <c r="J647" s="16"/>
      <c r="K647" s="16"/>
      <c r="L647" s="16"/>
      <c r="M647" s="16"/>
      <c r="N647" s="16"/>
      <c r="O647" s="16"/>
      <c r="P647" s="16"/>
      <c r="Q647" s="16"/>
      <c r="R647" s="16"/>
      <c r="S647" s="16"/>
      <c r="T647" s="16"/>
      <c r="U647" s="16"/>
      <c r="V647" s="16"/>
      <c r="W647" s="16"/>
      <c r="X647" s="16"/>
      <c r="Y647" s="16"/>
      <c r="Z647" s="251"/>
      <c r="AA647" s="243"/>
      <c r="AB647" s="16"/>
    </row>
    <row r="648" spans="1:28" x14ac:dyDescent="0.2">
      <c r="A648" s="249"/>
      <c r="B648" s="16"/>
      <c r="C648" s="250"/>
      <c r="D648" s="16"/>
      <c r="E648" s="16"/>
      <c r="F648" s="16"/>
      <c r="G648" s="16"/>
      <c r="H648" s="16"/>
      <c r="I648" s="16"/>
      <c r="J648" s="16"/>
      <c r="K648" s="16"/>
      <c r="L648" s="16"/>
      <c r="M648" s="16"/>
      <c r="N648" s="16"/>
      <c r="O648" s="16"/>
      <c r="P648" s="16"/>
      <c r="Q648" s="16"/>
      <c r="R648" s="16"/>
      <c r="S648" s="16"/>
      <c r="T648" s="16"/>
      <c r="U648" s="16"/>
      <c r="V648" s="16"/>
      <c r="W648" s="16"/>
      <c r="X648" s="16"/>
      <c r="Y648" s="16"/>
      <c r="Z648" s="251"/>
      <c r="AA648" s="243"/>
      <c r="AB648" s="16"/>
    </row>
    <row r="649" spans="1:28" x14ac:dyDescent="0.2">
      <c r="A649" s="249"/>
      <c r="B649" s="16"/>
      <c r="C649" s="250"/>
      <c r="D649" s="16"/>
      <c r="E649" s="16"/>
      <c r="F649" s="16"/>
      <c r="G649" s="16"/>
      <c r="H649" s="16"/>
      <c r="I649" s="16"/>
      <c r="J649" s="16"/>
      <c r="K649" s="16"/>
      <c r="L649" s="16"/>
      <c r="M649" s="16"/>
      <c r="N649" s="16"/>
      <c r="O649" s="16"/>
      <c r="P649" s="16"/>
      <c r="Q649" s="16"/>
      <c r="R649" s="16"/>
      <c r="S649" s="16"/>
      <c r="T649" s="16"/>
      <c r="U649" s="16"/>
      <c r="V649" s="16"/>
      <c r="W649" s="16"/>
      <c r="X649" s="16"/>
      <c r="Y649" s="16"/>
      <c r="Z649" s="251"/>
      <c r="AA649" s="243"/>
      <c r="AB649" s="16"/>
    </row>
    <row r="650" spans="1:28" x14ac:dyDescent="0.2">
      <c r="A650" s="249"/>
      <c r="B650" s="16"/>
      <c r="C650" s="250"/>
      <c r="D650" s="16"/>
      <c r="E650" s="16"/>
      <c r="F650" s="16"/>
      <c r="G650" s="16"/>
      <c r="H650" s="16"/>
      <c r="I650" s="16"/>
      <c r="J650" s="16"/>
      <c r="K650" s="16"/>
      <c r="L650" s="16"/>
      <c r="M650" s="16"/>
      <c r="N650" s="16"/>
      <c r="O650" s="16"/>
      <c r="P650" s="16"/>
      <c r="Q650" s="16"/>
      <c r="R650" s="16"/>
      <c r="S650" s="16"/>
      <c r="T650" s="16"/>
      <c r="U650" s="16"/>
      <c r="V650" s="16"/>
      <c r="W650" s="16"/>
      <c r="X650" s="16"/>
      <c r="Y650" s="16"/>
      <c r="Z650" s="251"/>
      <c r="AA650" s="243"/>
      <c r="AB650" s="16"/>
    </row>
    <row r="651" spans="1:28" x14ac:dyDescent="0.2">
      <c r="A651" s="249"/>
      <c r="B651" s="16"/>
      <c r="C651" s="250"/>
      <c r="D651" s="16"/>
      <c r="E651" s="16"/>
      <c r="F651" s="16"/>
      <c r="G651" s="16"/>
      <c r="H651" s="16"/>
      <c r="I651" s="16"/>
      <c r="J651" s="16"/>
      <c r="K651" s="16"/>
      <c r="L651" s="16"/>
      <c r="M651" s="16"/>
      <c r="N651" s="16"/>
      <c r="O651" s="16"/>
      <c r="P651" s="16"/>
      <c r="Q651" s="16"/>
      <c r="R651" s="16"/>
      <c r="S651" s="16"/>
      <c r="T651" s="16"/>
      <c r="U651" s="16"/>
      <c r="V651" s="16"/>
      <c r="W651" s="16"/>
      <c r="X651" s="16"/>
      <c r="Y651" s="16"/>
      <c r="Z651" s="251"/>
      <c r="AA651" s="243"/>
      <c r="AB651" s="16"/>
    </row>
    <row r="652" spans="1:28" x14ac:dyDescent="0.2">
      <c r="A652" s="249"/>
      <c r="B652" s="16"/>
      <c r="C652" s="250"/>
      <c r="D652" s="16"/>
      <c r="E652" s="16"/>
      <c r="F652" s="16"/>
      <c r="G652" s="16"/>
      <c r="H652" s="16"/>
      <c r="I652" s="16"/>
      <c r="J652" s="16"/>
      <c r="K652" s="16"/>
      <c r="L652" s="16"/>
      <c r="M652" s="16"/>
      <c r="N652" s="16"/>
      <c r="O652" s="16"/>
      <c r="P652" s="16"/>
      <c r="Q652" s="16"/>
      <c r="R652" s="16"/>
      <c r="S652" s="16"/>
      <c r="T652" s="16"/>
      <c r="U652" s="16"/>
      <c r="V652" s="16"/>
      <c r="W652" s="16"/>
      <c r="X652" s="16"/>
      <c r="Y652" s="16"/>
      <c r="Z652" s="251"/>
      <c r="AA652" s="243"/>
      <c r="AB652" s="16"/>
    </row>
    <row r="653" spans="1:28" x14ac:dyDescent="0.2">
      <c r="A653" s="249"/>
      <c r="B653" s="16"/>
      <c r="C653" s="250"/>
      <c r="D653" s="16"/>
      <c r="E653" s="16"/>
      <c r="F653" s="16"/>
      <c r="G653" s="16"/>
      <c r="H653" s="16"/>
      <c r="I653" s="16"/>
      <c r="J653" s="16"/>
      <c r="K653" s="16"/>
      <c r="L653" s="16"/>
      <c r="M653" s="16"/>
      <c r="N653" s="16"/>
      <c r="O653" s="16"/>
      <c r="P653" s="16"/>
      <c r="Q653" s="16"/>
      <c r="R653" s="16"/>
      <c r="S653" s="16"/>
      <c r="T653" s="16"/>
      <c r="U653" s="16"/>
      <c r="V653" s="16"/>
      <c r="W653" s="16"/>
      <c r="X653" s="244"/>
      <c r="Y653" s="16"/>
      <c r="Z653" s="251"/>
      <c r="AA653" s="243"/>
      <c r="AB653" s="16"/>
    </row>
    <row r="654" spans="1:28" x14ac:dyDescent="0.25">
      <c r="A654" s="249"/>
      <c r="B654" s="16"/>
      <c r="C654" s="250"/>
      <c r="D654" s="16"/>
      <c r="E654" s="16"/>
      <c r="F654" s="16"/>
      <c r="G654" s="16"/>
      <c r="H654" s="16"/>
      <c r="I654" s="16"/>
      <c r="J654" s="16"/>
      <c r="K654" s="16"/>
      <c r="L654" s="16"/>
      <c r="M654" s="16"/>
      <c r="N654" s="16"/>
      <c r="O654" s="16"/>
      <c r="P654" s="16"/>
      <c r="Q654" s="16"/>
      <c r="R654" s="16"/>
      <c r="S654" s="16"/>
      <c r="T654" s="16"/>
      <c r="U654" s="16"/>
      <c r="V654" s="16"/>
      <c r="W654" s="16"/>
      <c r="X654" s="252"/>
      <c r="Y654" s="16"/>
      <c r="Z654" s="251"/>
      <c r="AA654" s="243"/>
      <c r="AB654" s="16"/>
    </row>
    <row r="655" spans="1:28" x14ac:dyDescent="0.25">
      <c r="A655" s="249"/>
      <c r="B655" s="16"/>
      <c r="C655" s="250"/>
      <c r="D655" s="16"/>
      <c r="E655" s="16"/>
      <c r="F655" s="16"/>
      <c r="G655" s="16"/>
      <c r="H655" s="16"/>
      <c r="I655" s="16"/>
      <c r="J655" s="16"/>
      <c r="K655" s="16"/>
      <c r="L655" s="16"/>
      <c r="M655" s="16"/>
      <c r="N655" s="16"/>
      <c r="O655" s="16"/>
      <c r="P655" s="16"/>
      <c r="Q655" s="16"/>
      <c r="R655" s="16"/>
      <c r="S655" s="16"/>
      <c r="T655" s="16"/>
      <c r="U655" s="16"/>
      <c r="V655" s="16"/>
      <c r="W655" s="16"/>
      <c r="X655" s="252"/>
      <c r="Y655" s="16"/>
      <c r="Z655" s="251"/>
      <c r="AA655" s="243"/>
      <c r="AB655" s="16"/>
    </row>
    <row r="656" spans="1:28" x14ac:dyDescent="0.25">
      <c r="A656" s="249"/>
      <c r="B656" s="16"/>
      <c r="C656" s="250"/>
      <c r="D656" s="16"/>
      <c r="E656" s="16"/>
      <c r="F656" s="16"/>
      <c r="G656" s="16"/>
      <c r="H656" s="16"/>
      <c r="I656" s="16"/>
      <c r="J656" s="16"/>
      <c r="K656" s="16"/>
      <c r="L656" s="16"/>
      <c r="M656" s="16"/>
      <c r="N656" s="16"/>
      <c r="O656" s="16"/>
      <c r="P656" s="16"/>
      <c r="Q656" s="16"/>
      <c r="R656" s="16"/>
      <c r="S656" s="16"/>
      <c r="T656" s="16"/>
      <c r="U656" s="16"/>
      <c r="V656" s="16"/>
      <c r="W656" s="16"/>
      <c r="X656" s="252"/>
      <c r="Y656" s="16"/>
      <c r="Z656" s="251"/>
      <c r="AA656" s="243"/>
      <c r="AB656" s="16"/>
    </row>
    <row r="657" spans="1:28" x14ac:dyDescent="0.25">
      <c r="A657" s="249"/>
      <c r="B657" s="16"/>
      <c r="C657" s="250"/>
      <c r="D657" s="16"/>
      <c r="E657" s="16"/>
      <c r="F657" s="16"/>
      <c r="G657" s="16"/>
      <c r="H657" s="16"/>
      <c r="I657" s="16"/>
      <c r="J657" s="16"/>
      <c r="K657" s="16"/>
      <c r="L657" s="16"/>
      <c r="M657" s="16"/>
      <c r="N657" s="16"/>
      <c r="O657" s="16"/>
      <c r="P657" s="16"/>
      <c r="Q657" s="16"/>
      <c r="R657" s="16"/>
      <c r="S657" s="16"/>
      <c r="T657" s="16"/>
      <c r="U657" s="16"/>
      <c r="V657" s="16"/>
      <c r="W657" s="16"/>
      <c r="X657" s="252"/>
      <c r="Y657" s="16"/>
      <c r="Z657" s="251"/>
      <c r="AA657" s="243"/>
      <c r="AB657" s="16"/>
    </row>
    <row r="658" spans="1:28" x14ac:dyDescent="0.25">
      <c r="A658" s="249"/>
      <c r="B658" s="16"/>
      <c r="C658" s="250"/>
      <c r="D658" s="16"/>
      <c r="E658" s="16"/>
      <c r="F658" s="16"/>
      <c r="G658" s="16"/>
      <c r="H658" s="16"/>
      <c r="I658" s="16"/>
      <c r="J658" s="16"/>
      <c r="K658" s="16"/>
      <c r="L658" s="16"/>
      <c r="M658" s="16"/>
      <c r="N658" s="16"/>
      <c r="O658" s="16"/>
      <c r="P658" s="16"/>
      <c r="Q658" s="16"/>
      <c r="R658" s="16"/>
      <c r="S658" s="16"/>
      <c r="T658" s="16"/>
      <c r="U658" s="16"/>
      <c r="V658" s="16"/>
      <c r="W658" s="16"/>
      <c r="X658" s="252"/>
      <c r="Y658" s="16"/>
      <c r="Z658" s="251"/>
      <c r="AA658" s="243"/>
      <c r="AB658" s="16"/>
    </row>
    <row r="659" spans="1:28" x14ac:dyDescent="0.25">
      <c r="A659" s="249"/>
      <c r="B659" s="16"/>
      <c r="C659" s="250"/>
      <c r="D659" s="16"/>
      <c r="E659" s="16"/>
      <c r="F659" s="16"/>
      <c r="G659" s="16"/>
      <c r="H659" s="16"/>
      <c r="I659" s="16"/>
      <c r="J659" s="16"/>
      <c r="K659" s="16"/>
      <c r="L659" s="16"/>
      <c r="M659" s="16"/>
      <c r="N659" s="16"/>
      <c r="O659" s="16"/>
      <c r="P659" s="16"/>
      <c r="Q659" s="16"/>
      <c r="R659" s="16"/>
      <c r="S659" s="16"/>
      <c r="T659" s="16"/>
      <c r="U659" s="16"/>
      <c r="V659" s="16"/>
      <c r="W659" s="16"/>
      <c r="X659" s="252"/>
      <c r="Y659" s="16"/>
      <c r="Z659" s="251"/>
      <c r="AA659" s="243"/>
      <c r="AB659" s="16"/>
    </row>
    <row r="660" spans="1:28" x14ac:dyDescent="0.2">
      <c r="A660" s="249"/>
      <c r="B660" s="16"/>
      <c r="C660" s="250"/>
      <c r="D660" s="16"/>
      <c r="E660" s="16"/>
      <c r="F660" s="16"/>
      <c r="G660" s="16"/>
      <c r="H660" s="16"/>
      <c r="I660" s="16"/>
      <c r="J660" s="16"/>
      <c r="K660" s="16"/>
      <c r="L660" s="16"/>
      <c r="M660" s="16"/>
      <c r="N660" s="16"/>
      <c r="O660" s="16"/>
      <c r="P660" s="16"/>
      <c r="Q660" s="16"/>
      <c r="R660" s="16"/>
      <c r="S660" s="16"/>
      <c r="T660" s="16"/>
      <c r="U660" s="16"/>
      <c r="V660" s="16"/>
      <c r="W660" s="16"/>
      <c r="X660" s="16"/>
      <c r="Y660" s="16"/>
      <c r="Z660" s="251"/>
      <c r="AA660" s="243"/>
      <c r="AB660" s="16"/>
    </row>
    <row r="661" spans="1:28" x14ac:dyDescent="0.2">
      <c r="A661" s="249"/>
      <c r="B661" s="16"/>
      <c r="C661" s="250"/>
      <c r="D661" s="16"/>
      <c r="E661" s="16"/>
      <c r="F661" s="16"/>
      <c r="G661" s="16"/>
      <c r="H661" s="16"/>
      <c r="I661" s="16"/>
      <c r="J661" s="16"/>
      <c r="K661" s="16"/>
      <c r="L661" s="16"/>
      <c r="M661" s="16"/>
      <c r="N661" s="16"/>
      <c r="O661" s="16"/>
      <c r="P661" s="16"/>
      <c r="Q661" s="16"/>
      <c r="R661" s="16"/>
      <c r="S661" s="16"/>
      <c r="T661" s="16"/>
      <c r="U661" s="16"/>
      <c r="V661" s="16"/>
      <c r="W661" s="16"/>
      <c r="X661" s="16"/>
      <c r="Y661" s="16"/>
      <c r="Z661" s="251"/>
      <c r="AA661" s="243"/>
      <c r="AB661" s="16"/>
    </row>
    <row r="662" spans="1:28" x14ac:dyDescent="0.2">
      <c r="A662" s="249"/>
      <c r="B662" s="16"/>
      <c r="C662" s="250"/>
      <c r="D662" s="16"/>
      <c r="E662" s="16"/>
      <c r="F662" s="16"/>
      <c r="G662" s="16"/>
      <c r="H662" s="16"/>
      <c r="I662" s="16"/>
      <c r="J662" s="16"/>
      <c r="K662" s="16"/>
      <c r="L662" s="16"/>
      <c r="M662" s="16"/>
      <c r="N662" s="16"/>
      <c r="O662" s="16"/>
      <c r="P662" s="16"/>
      <c r="Q662" s="16"/>
      <c r="R662" s="16"/>
      <c r="S662" s="16"/>
      <c r="T662" s="16"/>
      <c r="U662" s="16"/>
      <c r="V662" s="16"/>
      <c r="W662" s="16"/>
      <c r="X662" s="16"/>
      <c r="Y662" s="16"/>
      <c r="Z662" s="251"/>
      <c r="AA662" s="243"/>
      <c r="AB662" s="16"/>
    </row>
    <row r="663" spans="1:28" x14ac:dyDescent="0.2">
      <c r="A663" s="249"/>
      <c r="B663" s="16"/>
      <c r="C663" s="250"/>
      <c r="D663" s="16"/>
      <c r="E663" s="16"/>
      <c r="F663" s="16"/>
      <c r="G663" s="16"/>
      <c r="H663" s="16"/>
      <c r="I663" s="16"/>
      <c r="J663" s="16"/>
      <c r="K663" s="16"/>
      <c r="L663" s="16"/>
      <c r="M663" s="16"/>
      <c r="N663" s="16"/>
      <c r="O663" s="16"/>
      <c r="P663" s="16"/>
      <c r="Q663" s="16"/>
      <c r="R663" s="16"/>
      <c r="S663" s="16"/>
      <c r="T663" s="16"/>
      <c r="U663" s="16"/>
      <c r="V663" s="16"/>
      <c r="W663" s="16"/>
      <c r="X663" s="16"/>
      <c r="Y663" s="16"/>
      <c r="Z663" s="251"/>
      <c r="AA663" s="243"/>
      <c r="AB663" s="16"/>
    </row>
    <row r="664" spans="1:28" x14ac:dyDescent="0.2">
      <c r="A664" s="249"/>
      <c r="B664" s="16"/>
      <c r="C664" s="250"/>
      <c r="D664" s="16"/>
      <c r="E664" s="16"/>
      <c r="F664" s="16"/>
      <c r="G664" s="16"/>
      <c r="H664" s="16"/>
      <c r="I664" s="16"/>
      <c r="J664" s="16"/>
      <c r="K664" s="16"/>
      <c r="L664" s="16"/>
      <c r="M664" s="16"/>
      <c r="N664" s="16"/>
      <c r="O664" s="16"/>
      <c r="P664" s="16"/>
      <c r="Q664" s="16"/>
      <c r="R664" s="16"/>
      <c r="S664" s="16"/>
      <c r="T664" s="16"/>
      <c r="U664" s="16"/>
      <c r="V664" s="16"/>
      <c r="W664" s="16"/>
      <c r="X664" s="16"/>
      <c r="Y664" s="16"/>
      <c r="Z664" s="251"/>
      <c r="AA664" s="243"/>
      <c r="AB664" s="16"/>
    </row>
    <row r="665" spans="1:28" x14ac:dyDescent="0.2">
      <c r="A665" s="249"/>
      <c r="B665" s="16"/>
      <c r="C665" s="250"/>
      <c r="D665" s="16"/>
      <c r="E665" s="16"/>
      <c r="F665" s="16"/>
      <c r="G665" s="16"/>
      <c r="H665" s="16"/>
      <c r="I665" s="16"/>
      <c r="J665" s="16"/>
      <c r="K665" s="16"/>
      <c r="L665" s="16"/>
      <c r="M665" s="16"/>
      <c r="N665" s="16"/>
      <c r="O665" s="16"/>
      <c r="P665" s="16"/>
      <c r="Q665" s="16"/>
      <c r="R665" s="16"/>
      <c r="S665" s="16"/>
      <c r="T665" s="16"/>
      <c r="U665" s="16"/>
      <c r="V665" s="16"/>
      <c r="W665" s="16"/>
      <c r="X665" s="16"/>
      <c r="Y665" s="16"/>
      <c r="Z665" s="251"/>
      <c r="AA665" s="243"/>
      <c r="AB665" s="16"/>
    </row>
    <row r="666" spans="1:28" x14ac:dyDescent="0.2">
      <c r="A666" s="249"/>
      <c r="B666" s="16"/>
      <c r="C666" s="250"/>
      <c r="D666" s="16"/>
      <c r="E666" s="16"/>
      <c r="F666" s="16"/>
      <c r="G666" s="16"/>
      <c r="H666" s="16"/>
      <c r="I666" s="16"/>
      <c r="J666" s="16"/>
      <c r="K666" s="16"/>
      <c r="L666" s="16"/>
      <c r="M666" s="16"/>
      <c r="N666" s="16"/>
      <c r="O666" s="16"/>
      <c r="P666" s="16"/>
      <c r="Q666" s="16"/>
      <c r="R666" s="16"/>
      <c r="S666" s="16"/>
      <c r="T666" s="16"/>
      <c r="U666" s="16"/>
      <c r="V666" s="16"/>
      <c r="W666" s="16"/>
      <c r="X666" s="16"/>
      <c r="Y666" s="16"/>
      <c r="Z666" s="251"/>
      <c r="AA666" s="243"/>
      <c r="AB666" s="16"/>
    </row>
    <row r="667" spans="1:28" x14ac:dyDescent="0.2">
      <c r="A667" s="249"/>
      <c r="B667" s="16"/>
      <c r="C667" s="250"/>
      <c r="D667" s="16"/>
      <c r="E667" s="16"/>
      <c r="F667" s="16"/>
      <c r="G667" s="16"/>
      <c r="H667" s="16"/>
      <c r="I667" s="16"/>
      <c r="J667" s="16"/>
      <c r="K667" s="16"/>
      <c r="L667" s="16"/>
      <c r="M667" s="16"/>
      <c r="N667" s="16"/>
      <c r="O667" s="16"/>
      <c r="P667" s="16"/>
      <c r="Q667" s="16"/>
      <c r="R667" s="16"/>
      <c r="S667" s="16"/>
      <c r="T667" s="16"/>
      <c r="U667" s="16"/>
      <c r="V667" s="16"/>
      <c r="W667" s="16"/>
      <c r="X667" s="16"/>
      <c r="Y667" s="16"/>
      <c r="Z667" s="251"/>
      <c r="AA667" s="243"/>
      <c r="AB667" s="16"/>
    </row>
    <row r="668" spans="1:28" x14ac:dyDescent="0.2">
      <c r="A668" s="249"/>
      <c r="B668" s="16"/>
      <c r="C668" s="250"/>
      <c r="D668" s="16"/>
      <c r="E668" s="16"/>
      <c r="F668" s="16"/>
      <c r="G668" s="16"/>
      <c r="H668" s="16"/>
      <c r="I668" s="16"/>
      <c r="J668" s="16"/>
      <c r="K668" s="16"/>
      <c r="L668" s="16"/>
      <c r="M668" s="16"/>
      <c r="N668" s="16"/>
      <c r="O668" s="16"/>
      <c r="P668" s="16"/>
      <c r="Q668" s="16"/>
      <c r="R668" s="16"/>
      <c r="S668" s="16"/>
      <c r="T668" s="16"/>
      <c r="U668" s="16"/>
      <c r="V668" s="16"/>
      <c r="W668" s="16"/>
      <c r="X668" s="16"/>
      <c r="Y668" s="16"/>
      <c r="Z668" s="251"/>
      <c r="AA668" s="243"/>
      <c r="AB668" s="16"/>
    </row>
    <row r="669" spans="1:28" x14ac:dyDescent="0.2">
      <c r="A669" s="249"/>
      <c r="B669" s="16"/>
      <c r="C669" s="250"/>
      <c r="D669" s="16"/>
      <c r="E669" s="16"/>
      <c r="F669" s="16"/>
      <c r="G669" s="16"/>
      <c r="H669" s="16"/>
      <c r="I669" s="16"/>
      <c r="J669" s="16"/>
      <c r="K669" s="16"/>
      <c r="L669" s="16"/>
      <c r="M669" s="16"/>
      <c r="N669" s="16"/>
      <c r="O669" s="16"/>
      <c r="P669" s="16"/>
      <c r="Q669" s="16"/>
      <c r="R669" s="16"/>
      <c r="S669" s="16"/>
      <c r="T669" s="16"/>
      <c r="U669" s="16"/>
      <c r="V669" s="16"/>
      <c r="W669" s="16"/>
      <c r="X669" s="16"/>
      <c r="Y669" s="16"/>
      <c r="Z669" s="251"/>
      <c r="AA669" s="243"/>
      <c r="AB669" s="16"/>
    </row>
    <row r="670" spans="1:28" x14ac:dyDescent="0.2">
      <c r="A670" s="249"/>
      <c r="B670" s="16"/>
      <c r="C670" s="250"/>
      <c r="D670" s="16"/>
      <c r="E670" s="16"/>
      <c r="F670" s="16"/>
      <c r="G670" s="16"/>
      <c r="H670" s="16"/>
      <c r="I670" s="16"/>
      <c r="J670" s="16"/>
      <c r="K670" s="16"/>
      <c r="L670" s="16"/>
      <c r="M670" s="16"/>
      <c r="N670" s="16"/>
      <c r="O670" s="16"/>
      <c r="P670" s="16"/>
      <c r="Q670" s="16"/>
      <c r="R670" s="16"/>
      <c r="S670" s="16"/>
      <c r="T670" s="16"/>
      <c r="U670" s="16"/>
      <c r="V670" s="16"/>
      <c r="W670" s="16"/>
      <c r="X670" s="16"/>
      <c r="Y670" s="16"/>
      <c r="Z670" s="251"/>
      <c r="AA670" s="243"/>
      <c r="AB670" s="16"/>
    </row>
    <row r="671" spans="1:28" x14ac:dyDescent="0.2">
      <c r="A671" s="249"/>
      <c r="B671" s="16"/>
      <c r="C671" s="250"/>
      <c r="D671" s="16"/>
      <c r="E671" s="16"/>
      <c r="F671" s="16"/>
      <c r="G671" s="16"/>
      <c r="H671" s="16"/>
      <c r="I671" s="16"/>
      <c r="J671" s="16"/>
      <c r="K671" s="16"/>
      <c r="L671" s="16"/>
      <c r="M671" s="16"/>
      <c r="N671" s="16"/>
      <c r="O671" s="16"/>
      <c r="P671" s="16"/>
      <c r="Q671" s="16"/>
      <c r="R671" s="16"/>
      <c r="S671" s="16"/>
      <c r="T671" s="16"/>
      <c r="U671" s="16"/>
      <c r="V671" s="16"/>
      <c r="W671" s="16"/>
      <c r="X671" s="16"/>
      <c r="Y671" s="16"/>
      <c r="Z671" s="251"/>
      <c r="AA671" s="243"/>
      <c r="AB671" s="16"/>
    </row>
    <row r="672" spans="1:28" x14ac:dyDescent="0.2">
      <c r="A672" s="249"/>
      <c r="B672" s="16"/>
      <c r="C672" s="250"/>
      <c r="D672" s="16"/>
      <c r="E672" s="16"/>
      <c r="F672" s="16"/>
      <c r="G672" s="16"/>
      <c r="H672" s="16"/>
      <c r="I672" s="16"/>
      <c r="J672" s="16"/>
      <c r="K672" s="16"/>
      <c r="L672" s="16"/>
      <c r="M672" s="16"/>
      <c r="N672" s="16"/>
      <c r="O672" s="16"/>
      <c r="P672" s="16"/>
      <c r="Q672" s="16"/>
      <c r="R672" s="16"/>
      <c r="S672" s="16"/>
      <c r="T672" s="16"/>
      <c r="U672" s="16"/>
      <c r="V672" s="16"/>
      <c r="W672" s="16"/>
      <c r="X672" s="16"/>
      <c r="Y672" s="16"/>
      <c r="Z672" s="251"/>
      <c r="AA672" s="243"/>
      <c r="AB672" s="16"/>
    </row>
    <row r="673" spans="1:28" x14ac:dyDescent="0.2">
      <c r="A673" s="249"/>
      <c r="B673" s="16"/>
      <c r="C673" s="250"/>
      <c r="D673" s="16"/>
      <c r="E673" s="16"/>
      <c r="F673" s="16"/>
      <c r="G673" s="16"/>
      <c r="H673" s="16"/>
      <c r="I673" s="16"/>
      <c r="J673" s="16"/>
      <c r="K673" s="16"/>
      <c r="L673" s="16"/>
      <c r="M673" s="16"/>
      <c r="N673" s="16"/>
      <c r="O673" s="16"/>
      <c r="P673" s="16"/>
      <c r="Q673" s="16"/>
      <c r="R673" s="16"/>
      <c r="S673" s="16"/>
      <c r="T673" s="16"/>
      <c r="U673" s="16"/>
      <c r="V673" s="16"/>
      <c r="W673" s="16"/>
      <c r="X673" s="16"/>
      <c r="Y673" s="16"/>
      <c r="Z673" s="251"/>
      <c r="AA673" s="243"/>
      <c r="AB673" s="16"/>
    </row>
    <row r="674" spans="1:28" x14ac:dyDescent="0.2">
      <c r="A674" s="249"/>
      <c r="B674" s="16"/>
      <c r="C674" s="250"/>
      <c r="D674" s="16"/>
      <c r="E674" s="16"/>
      <c r="F674" s="16"/>
      <c r="G674" s="16"/>
      <c r="H674" s="16"/>
      <c r="I674" s="16"/>
      <c r="J674" s="16"/>
      <c r="K674" s="16"/>
      <c r="L674" s="16"/>
      <c r="M674" s="16"/>
      <c r="N674" s="16"/>
      <c r="O674" s="16"/>
      <c r="P674" s="16"/>
      <c r="Q674" s="16"/>
      <c r="R674" s="16"/>
      <c r="S674" s="16"/>
      <c r="T674" s="16"/>
      <c r="U674" s="16"/>
      <c r="V674" s="16"/>
      <c r="W674" s="16"/>
      <c r="X674" s="16"/>
      <c r="Y674" s="16"/>
      <c r="Z674" s="251"/>
      <c r="AA674" s="243"/>
      <c r="AB674" s="16"/>
    </row>
    <row r="675" spans="1:28" x14ac:dyDescent="0.2">
      <c r="A675" s="249"/>
      <c r="B675" s="16"/>
      <c r="C675" s="250"/>
      <c r="D675" s="16"/>
      <c r="E675" s="16"/>
      <c r="F675" s="16"/>
      <c r="G675" s="16"/>
      <c r="H675" s="16"/>
      <c r="I675" s="16"/>
      <c r="J675" s="16"/>
      <c r="K675" s="16"/>
      <c r="L675" s="16"/>
      <c r="M675" s="16"/>
      <c r="N675" s="16"/>
      <c r="O675" s="16"/>
      <c r="P675" s="16"/>
      <c r="Q675" s="16"/>
      <c r="R675" s="16"/>
      <c r="S675" s="16"/>
      <c r="T675" s="16"/>
      <c r="U675" s="16"/>
      <c r="V675" s="16"/>
      <c r="W675" s="16"/>
      <c r="X675" s="16"/>
      <c r="Y675" s="16"/>
      <c r="Z675" s="251"/>
      <c r="AA675" s="243"/>
      <c r="AB675" s="16"/>
    </row>
    <row r="676" spans="1:28" x14ac:dyDescent="0.2">
      <c r="A676" s="249"/>
      <c r="B676" s="16"/>
      <c r="C676" s="250"/>
      <c r="D676" s="16"/>
      <c r="E676" s="16"/>
      <c r="F676" s="16"/>
      <c r="G676" s="16"/>
      <c r="H676" s="16"/>
      <c r="I676" s="16"/>
      <c r="J676" s="16"/>
      <c r="K676" s="16"/>
      <c r="L676" s="16"/>
      <c r="M676" s="16"/>
      <c r="N676" s="16"/>
      <c r="O676" s="16"/>
      <c r="P676" s="16"/>
      <c r="Q676" s="16"/>
      <c r="R676" s="16"/>
      <c r="S676" s="16"/>
      <c r="T676" s="16"/>
      <c r="U676" s="16"/>
      <c r="V676" s="16"/>
      <c r="W676" s="16"/>
      <c r="X676" s="16"/>
      <c r="Y676" s="16"/>
      <c r="Z676" s="251"/>
      <c r="AA676" s="243"/>
      <c r="AB676" s="16"/>
    </row>
    <row r="677" spans="1:28" s="16" customFormat="1" x14ac:dyDescent="0.2">
      <c r="A677" s="249"/>
      <c r="C677" s="250"/>
      <c r="Z677" s="251"/>
      <c r="AA677" s="243"/>
    </row>
    <row r="678" spans="1:28" s="16" customFormat="1" x14ac:dyDescent="0.2">
      <c r="A678" s="249"/>
      <c r="C678" s="250"/>
      <c r="Z678" s="251"/>
      <c r="AA678" s="243"/>
    </row>
    <row r="679" spans="1:28" s="16" customFormat="1" x14ac:dyDescent="0.2">
      <c r="A679" s="249"/>
      <c r="C679" s="250"/>
      <c r="Z679" s="251"/>
      <c r="AA679" s="243"/>
    </row>
    <row r="680" spans="1:28" s="16" customFormat="1" x14ac:dyDescent="0.2">
      <c r="A680" s="249"/>
      <c r="C680" s="250"/>
      <c r="Z680" s="251"/>
      <c r="AA680" s="243"/>
    </row>
    <row r="681" spans="1:28" s="16" customFormat="1" x14ac:dyDescent="0.2">
      <c r="A681" s="249"/>
      <c r="C681" s="250"/>
      <c r="Z681" s="251"/>
      <c r="AA681" s="243"/>
    </row>
    <row r="682" spans="1:28" s="16" customFormat="1" x14ac:dyDescent="0.2">
      <c r="A682" s="249"/>
      <c r="C682" s="250"/>
      <c r="Z682" s="251"/>
      <c r="AA682" s="243"/>
    </row>
    <row r="683" spans="1:28" s="16" customFormat="1" x14ac:dyDescent="0.2">
      <c r="A683" s="249"/>
      <c r="C683" s="250"/>
      <c r="Z683" s="251"/>
      <c r="AA683" s="243"/>
    </row>
    <row r="684" spans="1:28" s="16" customFormat="1" x14ac:dyDescent="0.2">
      <c r="A684" s="249"/>
      <c r="C684" s="250"/>
      <c r="Z684" s="251"/>
      <c r="AA684" s="243"/>
    </row>
    <row r="685" spans="1:28" s="16" customFormat="1" x14ac:dyDescent="0.2">
      <c r="A685" s="249"/>
      <c r="C685" s="250"/>
      <c r="Z685" s="251"/>
      <c r="AA685" s="243"/>
    </row>
    <row r="686" spans="1:28" s="16" customFormat="1" x14ac:dyDescent="0.2">
      <c r="A686" s="249"/>
      <c r="C686" s="250"/>
      <c r="Z686" s="251"/>
      <c r="AA686" s="243"/>
    </row>
    <row r="687" spans="1:28" s="16" customFormat="1" x14ac:dyDescent="0.2">
      <c r="A687" s="249"/>
      <c r="C687" s="250"/>
      <c r="Z687" s="251"/>
      <c r="AA687" s="243"/>
    </row>
    <row r="688" spans="1:28" s="16" customFormat="1" x14ac:dyDescent="0.2">
      <c r="A688" s="249"/>
      <c r="C688" s="250"/>
      <c r="Z688" s="251"/>
      <c r="AA688" s="243"/>
    </row>
    <row r="689" spans="1:27" s="16" customFormat="1" x14ac:dyDescent="0.2">
      <c r="A689" s="249"/>
      <c r="C689" s="250"/>
      <c r="Z689" s="251"/>
      <c r="AA689" s="243"/>
    </row>
    <row r="690" spans="1:27" s="16" customFormat="1" x14ac:dyDescent="0.2">
      <c r="A690" s="249"/>
      <c r="C690" s="250"/>
      <c r="Z690" s="251"/>
      <c r="AA690" s="243"/>
    </row>
    <row r="691" spans="1:27" s="16" customFormat="1" x14ac:dyDescent="0.2">
      <c r="A691" s="249"/>
      <c r="C691" s="250"/>
      <c r="Z691" s="251"/>
      <c r="AA691" s="243"/>
    </row>
    <row r="692" spans="1:27" s="16" customFormat="1" x14ac:dyDescent="0.2">
      <c r="A692" s="249"/>
      <c r="C692" s="250"/>
      <c r="Z692" s="251"/>
      <c r="AA692" s="243"/>
    </row>
    <row r="693" spans="1:27" s="16" customFormat="1" x14ac:dyDescent="0.2">
      <c r="A693" s="249"/>
      <c r="C693" s="250"/>
      <c r="Z693" s="251"/>
      <c r="AA693" s="243"/>
    </row>
    <row r="694" spans="1:27" s="16" customFormat="1" x14ac:dyDescent="0.2">
      <c r="A694" s="249"/>
      <c r="C694" s="250"/>
      <c r="Z694" s="251"/>
      <c r="AA694" s="243"/>
    </row>
    <row r="695" spans="1:27" s="16" customFormat="1" x14ac:dyDescent="0.2">
      <c r="A695" s="249"/>
      <c r="C695" s="250"/>
      <c r="Z695" s="251"/>
      <c r="AA695" s="243"/>
    </row>
    <row r="696" spans="1:27" s="16" customFormat="1" x14ac:dyDescent="0.2">
      <c r="A696" s="249"/>
      <c r="C696" s="250"/>
      <c r="Z696" s="251"/>
      <c r="AA696" s="243"/>
    </row>
    <row r="697" spans="1:27" s="16" customFormat="1" x14ac:dyDescent="0.2">
      <c r="A697" s="249"/>
      <c r="C697" s="250"/>
      <c r="Z697" s="251"/>
      <c r="AA697" s="243"/>
    </row>
    <row r="698" spans="1:27" s="16" customFormat="1" x14ac:dyDescent="0.2">
      <c r="A698" s="249"/>
      <c r="C698" s="250"/>
      <c r="Z698" s="251"/>
      <c r="AA698" s="243"/>
    </row>
    <row r="699" spans="1:27" s="16" customFormat="1" x14ac:dyDescent="0.2">
      <c r="A699" s="249"/>
      <c r="C699" s="250"/>
      <c r="Z699" s="251"/>
      <c r="AA699" s="243"/>
    </row>
    <row r="700" spans="1:27" s="16" customFormat="1" x14ac:dyDescent="0.2">
      <c r="A700" s="249"/>
      <c r="C700" s="250"/>
      <c r="Z700" s="251"/>
      <c r="AA700" s="243"/>
    </row>
    <row r="701" spans="1:27" s="16" customFormat="1" x14ac:dyDescent="0.2">
      <c r="A701" s="249"/>
      <c r="C701" s="250"/>
      <c r="Z701" s="251"/>
      <c r="AA701" s="243"/>
    </row>
    <row r="702" spans="1:27" s="16" customFormat="1" x14ac:dyDescent="0.2">
      <c r="A702" s="249"/>
      <c r="C702" s="250"/>
      <c r="Z702" s="251"/>
      <c r="AA702" s="243"/>
    </row>
    <row r="703" spans="1:27" s="16" customFormat="1" x14ac:dyDescent="0.2">
      <c r="A703" s="249"/>
      <c r="C703" s="250"/>
      <c r="Z703" s="251"/>
      <c r="AA703" s="243"/>
    </row>
    <row r="704" spans="1:27" s="16" customFormat="1" x14ac:dyDescent="0.2">
      <c r="A704" s="249"/>
      <c r="C704" s="250"/>
      <c r="Z704" s="251"/>
      <c r="AA704" s="243"/>
    </row>
    <row r="705" spans="1:27" s="16" customFormat="1" x14ac:dyDescent="0.2">
      <c r="A705" s="249"/>
      <c r="C705" s="250"/>
      <c r="Z705" s="251"/>
      <c r="AA705" s="243"/>
    </row>
    <row r="706" spans="1:27" s="16" customFormat="1" x14ac:dyDescent="0.2">
      <c r="A706" s="249"/>
      <c r="C706" s="250"/>
      <c r="Z706" s="251"/>
      <c r="AA706" s="243"/>
    </row>
    <row r="707" spans="1:27" s="16" customFormat="1" x14ac:dyDescent="0.2">
      <c r="A707" s="249"/>
      <c r="C707" s="250"/>
      <c r="Z707" s="251"/>
      <c r="AA707" s="243"/>
    </row>
    <row r="708" spans="1:27" s="16" customFormat="1" x14ac:dyDescent="0.2">
      <c r="A708" s="249"/>
      <c r="C708" s="250"/>
      <c r="Z708" s="251"/>
      <c r="AA708" s="243"/>
    </row>
    <row r="709" spans="1:27" s="16" customFormat="1" x14ac:dyDescent="0.2">
      <c r="A709" s="249"/>
      <c r="C709" s="250"/>
      <c r="Z709" s="251"/>
      <c r="AA709" s="243"/>
    </row>
    <row r="710" spans="1:27" s="16" customFormat="1" x14ac:dyDescent="0.2">
      <c r="A710" s="249"/>
      <c r="C710" s="250"/>
      <c r="Z710" s="251"/>
      <c r="AA710" s="243"/>
    </row>
    <row r="711" spans="1:27" s="16" customFormat="1" x14ac:dyDescent="0.2">
      <c r="A711" s="249"/>
      <c r="C711" s="250"/>
      <c r="Z711" s="251"/>
      <c r="AA711" s="243"/>
    </row>
    <row r="712" spans="1:27" s="16" customFormat="1" x14ac:dyDescent="0.2">
      <c r="A712" s="249"/>
      <c r="C712" s="250"/>
      <c r="Z712" s="251"/>
      <c r="AA712" s="243"/>
    </row>
    <row r="713" spans="1:27" s="16" customFormat="1" x14ac:dyDescent="0.2">
      <c r="A713" s="249"/>
      <c r="C713" s="250"/>
      <c r="Z713" s="251"/>
      <c r="AA713" s="243"/>
    </row>
    <row r="714" spans="1:27" s="16" customFormat="1" x14ac:dyDescent="0.2">
      <c r="A714" s="249"/>
      <c r="C714" s="250"/>
      <c r="Z714" s="251"/>
      <c r="AA714" s="243"/>
    </row>
    <row r="715" spans="1:27" s="16" customFormat="1" x14ac:dyDescent="0.2">
      <c r="A715" s="249"/>
      <c r="C715" s="250"/>
      <c r="Z715" s="251"/>
      <c r="AA715" s="243"/>
    </row>
    <row r="716" spans="1:27" s="16" customFormat="1" x14ac:dyDescent="0.2">
      <c r="A716" s="249"/>
      <c r="C716" s="250"/>
      <c r="Z716" s="251"/>
      <c r="AA716" s="243"/>
    </row>
    <row r="717" spans="1:27" s="16" customFormat="1" x14ac:dyDescent="0.2">
      <c r="A717" s="249"/>
      <c r="C717" s="250"/>
      <c r="Z717" s="251"/>
      <c r="AA717" s="243"/>
    </row>
    <row r="718" spans="1:27" s="16" customFormat="1" x14ac:dyDescent="0.2">
      <c r="A718" s="249"/>
      <c r="C718" s="250"/>
      <c r="Z718" s="251"/>
      <c r="AA718" s="243"/>
    </row>
    <row r="719" spans="1:27" s="16" customFormat="1" x14ac:dyDescent="0.2">
      <c r="A719" s="249"/>
      <c r="C719" s="250"/>
      <c r="Z719" s="251"/>
      <c r="AA719" s="243"/>
    </row>
    <row r="720" spans="1:27" s="16" customFormat="1" x14ac:dyDescent="0.2">
      <c r="A720" s="249"/>
      <c r="C720" s="250"/>
      <c r="Z720" s="251"/>
      <c r="AA720" s="243"/>
    </row>
    <row r="721" spans="1:27" s="16" customFormat="1" x14ac:dyDescent="0.2">
      <c r="A721" s="249"/>
      <c r="C721" s="250"/>
      <c r="Z721" s="251"/>
      <c r="AA721" s="243"/>
    </row>
    <row r="722" spans="1:27" s="16" customFormat="1" x14ac:dyDescent="0.2">
      <c r="A722" s="249"/>
      <c r="C722" s="250"/>
      <c r="Z722" s="251"/>
      <c r="AA722" s="243"/>
    </row>
    <row r="723" spans="1:27" s="16" customFormat="1" x14ac:dyDescent="0.2">
      <c r="A723" s="249"/>
      <c r="C723" s="250"/>
      <c r="Z723" s="251"/>
      <c r="AA723" s="243"/>
    </row>
    <row r="724" spans="1:27" s="16" customFormat="1" x14ac:dyDescent="0.2">
      <c r="A724" s="249"/>
      <c r="C724" s="250"/>
      <c r="Z724" s="251"/>
      <c r="AA724" s="243"/>
    </row>
    <row r="725" spans="1:27" s="16" customFormat="1" x14ac:dyDescent="0.2">
      <c r="A725" s="249"/>
      <c r="C725" s="250"/>
      <c r="Z725" s="251"/>
      <c r="AA725" s="243"/>
    </row>
    <row r="726" spans="1:27" s="16" customFormat="1" x14ac:dyDescent="0.2">
      <c r="A726" s="249"/>
      <c r="C726" s="250"/>
      <c r="Z726" s="251"/>
      <c r="AA726" s="243"/>
    </row>
    <row r="727" spans="1:27" s="16" customFormat="1" x14ac:dyDescent="0.2">
      <c r="A727" s="249"/>
      <c r="C727" s="250"/>
      <c r="Z727" s="251"/>
      <c r="AA727" s="243"/>
    </row>
    <row r="728" spans="1:27" s="16" customFormat="1" x14ac:dyDescent="0.2">
      <c r="A728" s="249"/>
      <c r="C728" s="250"/>
      <c r="Z728" s="251"/>
      <c r="AA728" s="243"/>
    </row>
    <row r="729" spans="1:27" s="16" customFormat="1" x14ac:dyDescent="0.2">
      <c r="A729" s="249"/>
      <c r="C729" s="250"/>
      <c r="Z729" s="251"/>
      <c r="AA729" s="243"/>
    </row>
    <row r="730" spans="1:27" s="16" customFormat="1" x14ac:dyDescent="0.2">
      <c r="A730" s="249"/>
      <c r="C730" s="250"/>
      <c r="Z730" s="251"/>
      <c r="AA730" s="243"/>
    </row>
    <row r="731" spans="1:27" s="16" customFormat="1" x14ac:dyDescent="0.2">
      <c r="A731" s="249"/>
      <c r="C731" s="250"/>
      <c r="Z731" s="251"/>
      <c r="AA731" s="243"/>
    </row>
    <row r="732" spans="1:27" s="16" customFormat="1" x14ac:dyDescent="0.2">
      <c r="A732" s="249"/>
      <c r="C732" s="250"/>
      <c r="Z732" s="251"/>
      <c r="AA732" s="243"/>
    </row>
    <row r="733" spans="1:27" s="16" customFormat="1" x14ac:dyDescent="0.2">
      <c r="A733" s="249"/>
      <c r="C733" s="250"/>
      <c r="Z733" s="251"/>
      <c r="AA733" s="243"/>
    </row>
    <row r="734" spans="1:27" s="16" customFormat="1" x14ac:dyDescent="0.2">
      <c r="A734" s="249"/>
      <c r="C734" s="250"/>
      <c r="Z734" s="251"/>
      <c r="AA734" s="243"/>
    </row>
    <row r="735" spans="1:27" s="16" customFormat="1" x14ac:dyDescent="0.2">
      <c r="A735" s="249"/>
      <c r="C735" s="250"/>
      <c r="Z735" s="251"/>
      <c r="AA735" s="243"/>
    </row>
    <row r="736" spans="1:27" s="16" customFormat="1" x14ac:dyDescent="0.2">
      <c r="A736" s="249"/>
      <c r="C736" s="250"/>
      <c r="Z736" s="251"/>
      <c r="AA736" s="243"/>
    </row>
    <row r="737" spans="1:27" s="16" customFormat="1" x14ac:dyDescent="0.2">
      <c r="A737" s="249"/>
      <c r="C737" s="250"/>
      <c r="Z737" s="251"/>
      <c r="AA737" s="243"/>
    </row>
    <row r="738" spans="1:27" s="16" customFormat="1" x14ac:dyDescent="0.2">
      <c r="A738" s="249"/>
      <c r="C738" s="250"/>
      <c r="Z738" s="251"/>
      <c r="AA738" s="243"/>
    </row>
    <row r="739" spans="1:27" s="16" customFormat="1" x14ac:dyDescent="0.2">
      <c r="A739" s="249"/>
      <c r="C739" s="250"/>
      <c r="Z739" s="251"/>
      <c r="AA739" s="243"/>
    </row>
    <row r="740" spans="1:27" s="16" customFormat="1" x14ac:dyDescent="0.2">
      <c r="A740" s="249"/>
      <c r="C740" s="250"/>
      <c r="Z740" s="251"/>
      <c r="AA740" s="243"/>
    </row>
    <row r="741" spans="1:27" s="16" customFormat="1" x14ac:dyDescent="0.2">
      <c r="A741" s="249"/>
      <c r="C741" s="250"/>
      <c r="Z741" s="251"/>
      <c r="AA741" s="243"/>
    </row>
    <row r="742" spans="1:27" s="16" customFormat="1" x14ac:dyDescent="0.2">
      <c r="A742" s="249"/>
      <c r="C742" s="250"/>
      <c r="Z742" s="251"/>
      <c r="AA742" s="243"/>
    </row>
    <row r="743" spans="1:27" s="16" customFormat="1" x14ac:dyDescent="0.2">
      <c r="A743" s="249"/>
      <c r="C743" s="250"/>
      <c r="Z743" s="251"/>
      <c r="AA743" s="243"/>
    </row>
    <row r="744" spans="1:27" s="16" customFormat="1" x14ac:dyDescent="0.2">
      <c r="A744" s="249"/>
      <c r="C744" s="250"/>
      <c r="Z744" s="251"/>
      <c r="AA744" s="243"/>
    </row>
    <row r="745" spans="1:27" s="16" customFormat="1" x14ac:dyDescent="0.2">
      <c r="A745" s="249"/>
      <c r="C745" s="250"/>
      <c r="Z745" s="251"/>
      <c r="AA745" s="243"/>
    </row>
    <row r="746" spans="1:27" s="16" customFormat="1" x14ac:dyDescent="0.2">
      <c r="A746" s="249"/>
      <c r="C746" s="250"/>
      <c r="Z746" s="251"/>
      <c r="AA746" s="243"/>
    </row>
    <row r="747" spans="1:27" s="16" customFormat="1" x14ac:dyDescent="0.2">
      <c r="A747" s="249"/>
      <c r="C747" s="250"/>
      <c r="Z747" s="251"/>
      <c r="AA747" s="243"/>
    </row>
    <row r="748" spans="1:27" s="16" customFormat="1" x14ac:dyDescent="0.2">
      <c r="A748" s="249"/>
      <c r="C748" s="250"/>
      <c r="Z748" s="251"/>
      <c r="AA748" s="243"/>
    </row>
    <row r="749" spans="1:27" s="16" customFormat="1" x14ac:dyDescent="0.2">
      <c r="A749" s="249"/>
      <c r="C749" s="250"/>
      <c r="Z749" s="251"/>
      <c r="AA749" s="243"/>
    </row>
    <row r="750" spans="1:27" s="16" customFormat="1" x14ac:dyDescent="0.2">
      <c r="A750" s="249"/>
      <c r="C750" s="250"/>
      <c r="Z750" s="251"/>
      <c r="AA750" s="243"/>
    </row>
    <row r="751" spans="1:27" s="16" customFormat="1" x14ac:dyDescent="0.2">
      <c r="A751" s="249"/>
      <c r="C751" s="250"/>
      <c r="Z751" s="251"/>
      <c r="AA751" s="243"/>
    </row>
    <row r="752" spans="1:27" s="16" customFormat="1" x14ac:dyDescent="0.2">
      <c r="A752" s="249"/>
      <c r="C752" s="250"/>
      <c r="Z752" s="251"/>
      <c r="AA752" s="243"/>
    </row>
    <row r="753" spans="1:27" s="16" customFormat="1" x14ac:dyDescent="0.2">
      <c r="A753" s="249"/>
      <c r="C753" s="250"/>
      <c r="Z753" s="251"/>
      <c r="AA753" s="243"/>
    </row>
    <row r="754" spans="1:27" s="16" customFormat="1" x14ac:dyDescent="0.2">
      <c r="A754" s="249"/>
      <c r="C754" s="250"/>
      <c r="Z754" s="251"/>
      <c r="AA754" s="243"/>
    </row>
    <row r="755" spans="1:27" s="16" customFormat="1" x14ac:dyDescent="0.2">
      <c r="A755" s="249"/>
      <c r="C755" s="250"/>
      <c r="Z755" s="251"/>
      <c r="AA755" s="243"/>
    </row>
    <row r="756" spans="1:27" s="16" customFormat="1" x14ac:dyDescent="0.2">
      <c r="A756" s="249"/>
      <c r="C756" s="250"/>
      <c r="Z756" s="251"/>
      <c r="AA756" s="243"/>
    </row>
    <row r="757" spans="1:27" s="16" customFormat="1" x14ac:dyDescent="0.2">
      <c r="A757" s="249"/>
      <c r="C757" s="250"/>
      <c r="Z757" s="251"/>
      <c r="AA757" s="243"/>
    </row>
    <row r="758" spans="1:27" s="16" customFormat="1" x14ac:dyDescent="0.2">
      <c r="A758" s="249"/>
      <c r="C758" s="250"/>
      <c r="Z758" s="251"/>
      <c r="AA758" s="243"/>
    </row>
    <row r="759" spans="1:27" s="16" customFormat="1" x14ac:dyDescent="0.2">
      <c r="A759" s="249"/>
      <c r="C759" s="250"/>
      <c r="Z759" s="251"/>
      <c r="AA759" s="243"/>
    </row>
    <row r="760" spans="1:27" s="16" customFormat="1" x14ac:dyDescent="0.2">
      <c r="A760" s="249"/>
      <c r="C760" s="250"/>
      <c r="Z760" s="251"/>
      <c r="AA760" s="243"/>
    </row>
    <row r="761" spans="1:27" s="16" customFormat="1" x14ac:dyDescent="0.2">
      <c r="A761" s="249"/>
      <c r="C761" s="250"/>
      <c r="Z761" s="251"/>
      <c r="AA761" s="243"/>
    </row>
    <row r="762" spans="1:27" s="16" customFormat="1" x14ac:dyDescent="0.2">
      <c r="A762" s="249"/>
      <c r="C762" s="250"/>
      <c r="Z762" s="251"/>
      <c r="AA762" s="243"/>
    </row>
    <row r="763" spans="1:27" s="16" customFormat="1" x14ac:dyDescent="0.2">
      <c r="A763" s="249"/>
      <c r="C763" s="250"/>
      <c r="Z763" s="251"/>
      <c r="AA763" s="243"/>
    </row>
    <row r="764" spans="1:27" s="16" customFormat="1" x14ac:dyDescent="0.2">
      <c r="A764" s="249"/>
      <c r="C764" s="250"/>
      <c r="Z764" s="251"/>
      <c r="AA764" s="243"/>
    </row>
    <row r="765" spans="1:27" s="16" customFormat="1" x14ac:dyDescent="0.2">
      <c r="A765" s="249"/>
      <c r="C765" s="250"/>
      <c r="Z765" s="251"/>
      <c r="AA765" s="243"/>
    </row>
    <row r="766" spans="1:27" s="16" customFormat="1" x14ac:dyDescent="0.2">
      <c r="A766" s="249"/>
      <c r="C766" s="250"/>
      <c r="Z766" s="251"/>
      <c r="AA766" s="243"/>
    </row>
    <row r="767" spans="1:27" s="16" customFormat="1" x14ac:dyDescent="0.2">
      <c r="A767" s="249"/>
      <c r="C767" s="250"/>
      <c r="Z767" s="251"/>
      <c r="AA767" s="243"/>
    </row>
    <row r="768" spans="1:27" s="16" customFormat="1" x14ac:dyDescent="0.2">
      <c r="A768" s="249"/>
      <c r="C768" s="250"/>
      <c r="Z768" s="251"/>
      <c r="AA768" s="243"/>
    </row>
    <row r="769" spans="1:27" s="16" customFormat="1" x14ac:dyDescent="0.2">
      <c r="A769" s="249"/>
      <c r="C769" s="250"/>
      <c r="Z769" s="251"/>
      <c r="AA769" s="243"/>
    </row>
    <row r="770" spans="1:27" s="16" customFormat="1" x14ac:dyDescent="0.2">
      <c r="A770" s="249"/>
      <c r="C770" s="250"/>
      <c r="Z770" s="251"/>
      <c r="AA770" s="243"/>
    </row>
    <row r="771" spans="1:27" s="16" customFormat="1" x14ac:dyDescent="0.2">
      <c r="A771" s="249"/>
      <c r="C771" s="250"/>
      <c r="Z771" s="251"/>
      <c r="AA771" s="243"/>
    </row>
    <row r="772" spans="1:27" s="16" customFormat="1" x14ac:dyDescent="0.2">
      <c r="A772" s="249"/>
      <c r="C772" s="250"/>
      <c r="Z772" s="251"/>
      <c r="AA772" s="243"/>
    </row>
    <row r="773" spans="1:27" s="16" customFormat="1" x14ac:dyDescent="0.2">
      <c r="A773" s="249"/>
      <c r="C773" s="250"/>
      <c r="Z773" s="251"/>
      <c r="AA773" s="243"/>
    </row>
    <row r="774" spans="1:27" s="16" customFormat="1" x14ac:dyDescent="0.2">
      <c r="A774" s="249"/>
      <c r="C774" s="250"/>
      <c r="Z774" s="251"/>
      <c r="AA774" s="243"/>
    </row>
    <row r="775" spans="1:27" s="16" customFormat="1" x14ac:dyDescent="0.2">
      <c r="A775" s="249"/>
      <c r="C775" s="250"/>
      <c r="Z775" s="251"/>
      <c r="AA775" s="243"/>
    </row>
    <row r="776" spans="1:27" s="16" customFormat="1" x14ac:dyDescent="0.2">
      <c r="A776" s="249"/>
      <c r="C776" s="250"/>
      <c r="Z776" s="251"/>
      <c r="AA776" s="243"/>
    </row>
    <row r="777" spans="1:27" s="16" customFormat="1" x14ac:dyDescent="0.2">
      <c r="A777" s="249"/>
      <c r="C777" s="250"/>
      <c r="Z777" s="251"/>
      <c r="AA777" s="243"/>
    </row>
    <row r="778" spans="1:27" s="16" customFormat="1" x14ac:dyDescent="0.2">
      <c r="A778" s="249"/>
      <c r="C778" s="250"/>
      <c r="Z778" s="251"/>
      <c r="AA778" s="243"/>
    </row>
    <row r="779" spans="1:27" s="16" customFormat="1" x14ac:dyDescent="0.2">
      <c r="A779" s="249"/>
      <c r="C779" s="250"/>
      <c r="Z779" s="251"/>
      <c r="AA779" s="243"/>
    </row>
    <row r="780" spans="1:27" s="16" customFormat="1" x14ac:dyDescent="0.2">
      <c r="A780" s="249"/>
      <c r="C780" s="250"/>
      <c r="Z780" s="251"/>
      <c r="AA780" s="243"/>
    </row>
    <row r="781" spans="1:27" s="16" customFormat="1" x14ac:dyDescent="0.2">
      <c r="A781" s="249"/>
      <c r="C781" s="250"/>
      <c r="Z781" s="251"/>
      <c r="AA781" s="243"/>
    </row>
    <row r="782" spans="1:27" s="16" customFormat="1" x14ac:dyDescent="0.2">
      <c r="A782" s="249"/>
      <c r="C782" s="250"/>
      <c r="Z782" s="251"/>
      <c r="AA782" s="243"/>
    </row>
    <row r="783" spans="1:27" s="16" customFormat="1" x14ac:dyDescent="0.2">
      <c r="A783" s="249"/>
      <c r="C783" s="250"/>
      <c r="Z783" s="251"/>
      <c r="AA783" s="243"/>
    </row>
    <row r="784" spans="1:27" s="16" customFormat="1" x14ac:dyDescent="0.2">
      <c r="A784" s="249"/>
      <c r="C784" s="250"/>
      <c r="Z784" s="251"/>
      <c r="AA784" s="243"/>
    </row>
    <row r="785" spans="1:27" s="16" customFormat="1" x14ac:dyDescent="0.2">
      <c r="A785" s="249"/>
      <c r="C785" s="250"/>
      <c r="Z785" s="251"/>
      <c r="AA785" s="243"/>
    </row>
    <row r="786" spans="1:27" s="16" customFormat="1" x14ac:dyDescent="0.2">
      <c r="A786" s="249"/>
      <c r="C786" s="250"/>
      <c r="Z786" s="251"/>
      <c r="AA786" s="243"/>
    </row>
    <row r="787" spans="1:27" s="16" customFormat="1" x14ac:dyDescent="0.2">
      <c r="A787" s="249"/>
      <c r="C787" s="250"/>
      <c r="Z787" s="251"/>
      <c r="AA787" s="243"/>
    </row>
    <row r="788" spans="1:27" s="16" customFormat="1" x14ac:dyDescent="0.2">
      <c r="A788" s="249"/>
      <c r="C788" s="250"/>
      <c r="Z788" s="251"/>
      <c r="AA788" s="243"/>
    </row>
    <row r="789" spans="1:27" s="16" customFormat="1" x14ac:dyDescent="0.2">
      <c r="A789" s="249"/>
      <c r="C789" s="250"/>
      <c r="Z789" s="251"/>
      <c r="AA789" s="243"/>
    </row>
    <row r="790" spans="1:27" s="16" customFormat="1" x14ac:dyDescent="0.2">
      <c r="A790" s="249"/>
      <c r="C790" s="250"/>
      <c r="Z790" s="251"/>
      <c r="AA790" s="243"/>
    </row>
    <row r="791" spans="1:27" s="16" customFormat="1" x14ac:dyDescent="0.2">
      <c r="A791" s="249"/>
      <c r="C791" s="250"/>
      <c r="Z791" s="251"/>
      <c r="AA791" s="243"/>
    </row>
    <row r="792" spans="1:27" s="16" customFormat="1" x14ac:dyDescent="0.2">
      <c r="A792" s="249"/>
      <c r="C792" s="250"/>
      <c r="Z792" s="251"/>
      <c r="AA792" s="243"/>
    </row>
    <row r="793" spans="1:27" s="16" customFormat="1" x14ac:dyDescent="0.2">
      <c r="A793" s="249"/>
      <c r="C793" s="250"/>
      <c r="Z793" s="251"/>
      <c r="AA793" s="243"/>
    </row>
    <row r="794" spans="1:27" s="16" customFormat="1" x14ac:dyDescent="0.2">
      <c r="A794" s="249"/>
      <c r="C794" s="250"/>
      <c r="Z794" s="251"/>
      <c r="AA794" s="243"/>
    </row>
    <row r="795" spans="1:27" s="16" customFormat="1" x14ac:dyDescent="0.2">
      <c r="A795" s="249"/>
      <c r="C795" s="250"/>
      <c r="Z795" s="251"/>
      <c r="AA795" s="243"/>
    </row>
    <row r="796" spans="1:27" s="16" customFormat="1" x14ac:dyDescent="0.2">
      <c r="A796" s="249"/>
      <c r="C796" s="250"/>
      <c r="Z796" s="251"/>
      <c r="AA796" s="243"/>
    </row>
    <row r="797" spans="1:27" s="16" customFormat="1" x14ac:dyDescent="0.2">
      <c r="A797" s="249"/>
      <c r="C797" s="250"/>
      <c r="Z797" s="251"/>
      <c r="AA797" s="243"/>
    </row>
    <row r="798" spans="1:27" s="16" customFormat="1" x14ac:dyDescent="0.2">
      <c r="A798" s="249"/>
      <c r="C798" s="250"/>
      <c r="Z798" s="251"/>
      <c r="AA798" s="243"/>
    </row>
    <row r="799" spans="1:27" s="16" customFormat="1" x14ac:dyDescent="0.2">
      <c r="A799" s="249"/>
      <c r="C799" s="250"/>
      <c r="Z799" s="251"/>
      <c r="AA799" s="243"/>
    </row>
    <row r="800" spans="1:27" s="16" customFormat="1" x14ac:dyDescent="0.2">
      <c r="A800" s="249"/>
      <c r="C800" s="250"/>
      <c r="Z800" s="251"/>
      <c r="AA800" s="243"/>
    </row>
    <row r="801" spans="1:27" s="16" customFormat="1" x14ac:dyDescent="0.2">
      <c r="A801" s="249"/>
      <c r="C801" s="250"/>
      <c r="Z801" s="251"/>
      <c r="AA801" s="243"/>
    </row>
    <row r="802" spans="1:27" s="16" customFormat="1" x14ac:dyDescent="0.2">
      <c r="A802" s="249"/>
      <c r="C802" s="250"/>
      <c r="Z802" s="251"/>
      <c r="AA802" s="243"/>
    </row>
    <row r="803" spans="1:27" s="16" customFormat="1" x14ac:dyDescent="0.2">
      <c r="A803" s="249"/>
      <c r="C803" s="250"/>
      <c r="Z803" s="251"/>
      <c r="AA803" s="243"/>
    </row>
    <row r="804" spans="1:27" s="16" customFormat="1" x14ac:dyDescent="0.2">
      <c r="A804" s="249"/>
      <c r="C804" s="250"/>
      <c r="Z804" s="251"/>
      <c r="AA804" s="243"/>
    </row>
    <row r="805" spans="1:27" s="16" customFormat="1" x14ac:dyDescent="0.2">
      <c r="A805" s="249"/>
      <c r="C805" s="250"/>
      <c r="Z805" s="251"/>
      <c r="AA805" s="243"/>
    </row>
    <row r="806" spans="1:27" s="16" customFormat="1" x14ac:dyDescent="0.2">
      <c r="A806" s="249"/>
      <c r="C806" s="250"/>
      <c r="Z806" s="251"/>
      <c r="AA806" s="243"/>
    </row>
    <row r="807" spans="1:27" s="16" customFormat="1" x14ac:dyDescent="0.2">
      <c r="A807" s="249"/>
      <c r="C807" s="250"/>
      <c r="Z807" s="251"/>
      <c r="AA807" s="243"/>
    </row>
    <row r="808" spans="1:27" s="16" customFormat="1" x14ac:dyDescent="0.2">
      <c r="A808" s="249"/>
      <c r="C808" s="250"/>
      <c r="Z808" s="251"/>
      <c r="AA808" s="243"/>
    </row>
    <row r="809" spans="1:27" s="16" customFormat="1" x14ac:dyDescent="0.2">
      <c r="A809" s="249"/>
      <c r="C809" s="250"/>
      <c r="Z809" s="251"/>
      <c r="AA809" s="243"/>
    </row>
    <row r="810" spans="1:27" s="16" customFormat="1" x14ac:dyDescent="0.2">
      <c r="A810" s="249"/>
      <c r="C810" s="250"/>
      <c r="Z810" s="251"/>
      <c r="AA810" s="243"/>
    </row>
    <row r="811" spans="1:27" s="16" customFormat="1" x14ac:dyDescent="0.2">
      <c r="A811" s="249"/>
      <c r="C811" s="250"/>
      <c r="Z811" s="251"/>
      <c r="AA811" s="243"/>
    </row>
    <row r="812" spans="1:27" s="16" customFormat="1" x14ac:dyDescent="0.2">
      <c r="A812" s="249"/>
      <c r="C812" s="250"/>
      <c r="Z812" s="251"/>
      <c r="AA812" s="243"/>
    </row>
    <row r="813" spans="1:27" s="16" customFormat="1" x14ac:dyDescent="0.2">
      <c r="A813" s="249"/>
      <c r="C813" s="250"/>
      <c r="Z813" s="251"/>
      <c r="AA813" s="243"/>
    </row>
    <row r="814" spans="1:27" s="16" customFormat="1" x14ac:dyDescent="0.2">
      <c r="A814" s="249"/>
      <c r="C814" s="250"/>
      <c r="Z814" s="251"/>
      <c r="AA814" s="243"/>
    </row>
    <row r="815" spans="1:27" s="16" customFormat="1" x14ac:dyDescent="0.2">
      <c r="A815" s="249"/>
      <c r="C815" s="250"/>
      <c r="Z815" s="251"/>
      <c r="AA815" s="243"/>
    </row>
    <row r="816" spans="1:27" s="16" customFormat="1" x14ac:dyDescent="0.2">
      <c r="A816" s="249"/>
      <c r="C816" s="250"/>
      <c r="Z816" s="251"/>
      <c r="AA816" s="243"/>
    </row>
    <row r="817" spans="1:27" s="16" customFormat="1" x14ac:dyDescent="0.2">
      <c r="A817" s="249"/>
      <c r="C817" s="250"/>
      <c r="Z817" s="251"/>
      <c r="AA817" s="243"/>
    </row>
    <row r="818" spans="1:27" s="16" customFormat="1" x14ac:dyDescent="0.2">
      <c r="A818" s="249"/>
      <c r="C818" s="250"/>
      <c r="Z818" s="251"/>
      <c r="AA818" s="243"/>
    </row>
    <row r="819" spans="1:27" s="16" customFormat="1" x14ac:dyDescent="0.2">
      <c r="A819" s="249"/>
      <c r="C819" s="250"/>
      <c r="Z819" s="251"/>
      <c r="AA819" s="243"/>
    </row>
    <row r="820" spans="1:27" s="16" customFormat="1" x14ac:dyDescent="0.2">
      <c r="A820" s="249"/>
      <c r="C820" s="250"/>
      <c r="Z820" s="251"/>
      <c r="AA820" s="243"/>
    </row>
    <row r="821" spans="1:27" s="16" customFormat="1" x14ac:dyDescent="0.2">
      <c r="A821" s="249"/>
      <c r="C821" s="250"/>
      <c r="Z821" s="251"/>
      <c r="AA821" s="243"/>
    </row>
    <row r="822" spans="1:27" s="16" customFormat="1" x14ac:dyDescent="0.2">
      <c r="A822" s="249"/>
      <c r="C822" s="250"/>
      <c r="Z822" s="251"/>
      <c r="AA822" s="243"/>
    </row>
    <row r="823" spans="1:27" s="16" customFormat="1" x14ac:dyDescent="0.2">
      <c r="A823" s="249"/>
      <c r="C823" s="250"/>
      <c r="Z823" s="251"/>
      <c r="AA823" s="243"/>
    </row>
    <row r="824" spans="1:27" s="16" customFormat="1" x14ac:dyDescent="0.2">
      <c r="A824" s="249"/>
      <c r="C824" s="250"/>
      <c r="Z824" s="251"/>
      <c r="AA824" s="243"/>
    </row>
    <row r="825" spans="1:27" s="16" customFormat="1" x14ac:dyDescent="0.2">
      <c r="A825" s="249"/>
      <c r="C825" s="250"/>
      <c r="Z825" s="251"/>
      <c r="AA825" s="243"/>
    </row>
    <row r="826" spans="1:27" s="16" customFormat="1" x14ac:dyDescent="0.2">
      <c r="A826" s="249"/>
      <c r="C826" s="250"/>
      <c r="Z826" s="251"/>
      <c r="AA826" s="243"/>
    </row>
    <row r="827" spans="1:27" s="16" customFormat="1" x14ac:dyDescent="0.2">
      <c r="A827" s="249"/>
      <c r="C827" s="250"/>
      <c r="Z827" s="251"/>
      <c r="AA827" s="243"/>
    </row>
    <row r="828" spans="1:27" s="16" customFormat="1" x14ac:dyDescent="0.2">
      <c r="A828" s="249"/>
      <c r="C828" s="250"/>
      <c r="Z828" s="251"/>
      <c r="AA828" s="243"/>
    </row>
    <row r="829" spans="1:27" s="16" customFormat="1" x14ac:dyDescent="0.2">
      <c r="A829" s="249"/>
      <c r="C829" s="250"/>
      <c r="Z829" s="251"/>
      <c r="AA829" s="243"/>
    </row>
    <row r="830" spans="1:27" s="16" customFormat="1" x14ac:dyDescent="0.2">
      <c r="A830" s="249"/>
      <c r="C830" s="250"/>
      <c r="Z830" s="251"/>
      <c r="AA830" s="243"/>
    </row>
    <row r="831" spans="1:27" s="16" customFormat="1" x14ac:dyDescent="0.2">
      <c r="A831" s="249"/>
      <c r="C831" s="250"/>
      <c r="Z831" s="251"/>
      <c r="AA831" s="243"/>
    </row>
    <row r="832" spans="1:27" s="16" customFormat="1" x14ac:dyDescent="0.2">
      <c r="A832" s="249"/>
      <c r="C832" s="250"/>
      <c r="Z832" s="251"/>
      <c r="AA832" s="243"/>
    </row>
    <row r="833" spans="1:27" s="16" customFormat="1" x14ac:dyDescent="0.2">
      <c r="A833" s="249"/>
      <c r="C833" s="250"/>
      <c r="Z833" s="251"/>
      <c r="AA833" s="243"/>
    </row>
    <row r="834" spans="1:27" s="16" customFormat="1" x14ac:dyDescent="0.2">
      <c r="A834" s="249"/>
      <c r="C834" s="250"/>
      <c r="Z834" s="251"/>
      <c r="AA834" s="243"/>
    </row>
    <row r="835" spans="1:27" s="16" customFormat="1" x14ac:dyDescent="0.2">
      <c r="A835" s="249"/>
      <c r="C835" s="250"/>
      <c r="Z835" s="251"/>
      <c r="AA835" s="243"/>
    </row>
    <row r="836" spans="1:27" s="16" customFormat="1" x14ac:dyDescent="0.2">
      <c r="A836" s="249"/>
      <c r="C836" s="250"/>
      <c r="Z836" s="251"/>
      <c r="AA836" s="243"/>
    </row>
    <row r="837" spans="1:27" s="16" customFormat="1" x14ac:dyDescent="0.2">
      <c r="A837" s="249"/>
      <c r="C837" s="250"/>
      <c r="Z837" s="251"/>
      <c r="AA837" s="243"/>
    </row>
    <row r="838" spans="1:27" s="16" customFormat="1" x14ac:dyDescent="0.2">
      <c r="A838" s="249"/>
      <c r="C838" s="250"/>
      <c r="Z838" s="251"/>
      <c r="AA838" s="243"/>
    </row>
    <row r="839" spans="1:27" s="16" customFormat="1" x14ac:dyDescent="0.2">
      <c r="A839" s="249"/>
      <c r="C839" s="250"/>
      <c r="Z839" s="251"/>
      <c r="AA839" s="243"/>
    </row>
    <row r="840" spans="1:27" s="16" customFormat="1" x14ac:dyDescent="0.2">
      <c r="A840" s="249"/>
      <c r="C840" s="250"/>
      <c r="Z840" s="251"/>
      <c r="AA840" s="243"/>
    </row>
    <row r="841" spans="1:27" s="16" customFormat="1" x14ac:dyDescent="0.2">
      <c r="A841" s="249"/>
      <c r="C841" s="250"/>
      <c r="Z841" s="251"/>
      <c r="AA841" s="243"/>
    </row>
    <row r="842" spans="1:27" s="16" customFormat="1" x14ac:dyDescent="0.2">
      <c r="A842" s="249"/>
      <c r="C842" s="250"/>
      <c r="Z842" s="251"/>
      <c r="AA842" s="243"/>
    </row>
    <row r="843" spans="1:27" s="16" customFormat="1" x14ac:dyDescent="0.2">
      <c r="A843" s="249"/>
      <c r="C843" s="250"/>
      <c r="Z843" s="251"/>
      <c r="AA843" s="243"/>
    </row>
    <row r="844" spans="1:27" s="16" customFormat="1" x14ac:dyDescent="0.2">
      <c r="A844" s="249"/>
      <c r="C844" s="250"/>
      <c r="Z844" s="251"/>
      <c r="AA844" s="243"/>
    </row>
    <row r="845" spans="1:27" s="16" customFormat="1" x14ac:dyDescent="0.2">
      <c r="A845" s="249"/>
      <c r="C845" s="250"/>
      <c r="Z845" s="251"/>
      <c r="AA845" s="243"/>
    </row>
    <row r="846" spans="1:27" s="16" customFormat="1" x14ac:dyDescent="0.2">
      <c r="A846" s="249"/>
      <c r="C846" s="250"/>
      <c r="Z846" s="251"/>
      <c r="AA846" s="243"/>
    </row>
    <row r="847" spans="1:27" s="16" customFormat="1" x14ac:dyDescent="0.2">
      <c r="A847" s="249"/>
      <c r="C847" s="250"/>
      <c r="Z847" s="251"/>
      <c r="AA847" s="243"/>
    </row>
    <row r="848" spans="1:27" s="16" customFormat="1" x14ac:dyDescent="0.2">
      <c r="A848" s="249"/>
      <c r="C848" s="250"/>
      <c r="Z848" s="251"/>
      <c r="AA848" s="243"/>
    </row>
    <row r="849" spans="1:27" s="16" customFormat="1" x14ac:dyDescent="0.2">
      <c r="A849" s="249"/>
      <c r="C849" s="250"/>
      <c r="Z849" s="251"/>
      <c r="AA849" s="243"/>
    </row>
    <row r="850" spans="1:27" s="16" customFormat="1" x14ac:dyDescent="0.2">
      <c r="A850" s="249"/>
      <c r="C850" s="250"/>
      <c r="Z850" s="251"/>
      <c r="AA850" s="243"/>
    </row>
    <row r="851" spans="1:27" s="16" customFormat="1" x14ac:dyDescent="0.2">
      <c r="A851" s="249"/>
      <c r="C851" s="250"/>
      <c r="Z851" s="251"/>
      <c r="AA851" s="243"/>
    </row>
    <row r="852" spans="1:27" s="16" customFormat="1" x14ac:dyDescent="0.2">
      <c r="A852" s="249"/>
      <c r="C852" s="250"/>
      <c r="Z852" s="251"/>
      <c r="AA852" s="243"/>
    </row>
    <row r="853" spans="1:27" s="16" customFormat="1" x14ac:dyDescent="0.2">
      <c r="A853" s="249"/>
      <c r="C853" s="250"/>
      <c r="Z853" s="251"/>
      <c r="AA853" s="243"/>
    </row>
    <row r="854" spans="1:27" s="16" customFormat="1" x14ac:dyDescent="0.2">
      <c r="A854" s="249"/>
      <c r="C854" s="250"/>
      <c r="Z854" s="251"/>
      <c r="AA854" s="243"/>
    </row>
    <row r="855" spans="1:27" s="16" customFormat="1" x14ac:dyDescent="0.2">
      <c r="A855" s="249"/>
      <c r="C855" s="250"/>
      <c r="Z855" s="251"/>
      <c r="AA855" s="243"/>
    </row>
    <row r="856" spans="1:27" s="16" customFormat="1" x14ac:dyDescent="0.2">
      <c r="A856" s="249"/>
      <c r="C856" s="250"/>
      <c r="Z856" s="251"/>
      <c r="AA856" s="243"/>
    </row>
    <row r="857" spans="1:27" s="16" customFormat="1" x14ac:dyDescent="0.2">
      <c r="A857" s="249"/>
      <c r="C857" s="250"/>
      <c r="Z857" s="251"/>
      <c r="AA857" s="243"/>
    </row>
    <row r="858" spans="1:27" s="16" customFormat="1" x14ac:dyDescent="0.2">
      <c r="A858" s="249"/>
      <c r="C858" s="250"/>
      <c r="Z858" s="251"/>
      <c r="AA858" s="243"/>
    </row>
    <row r="859" spans="1:27" s="16" customFormat="1" x14ac:dyDescent="0.2">
      <c r="A859" s="249"/>
      <c r="C859" s="250"/>
      <c r="Z859" s="251"/>
      <c r="AA859" s="243"/>
    </row>
    <row r="860" spans="1:27" s="16" customFormat="1" x14ac:dyDescent="0.2">
      <c r="A860" s="249"/>
      <c r="C860" s="250"/>
      <c r="Z860" s="251"/>
      <c r="AA860" s="243"/>
    </row>
    <row r="861" spans="1:27" s="16" customFormat="1" x14ac:dyDescent="0.2">
      <c r="A861" s="249"/>
      <c r="C861" s="250"/>
      <c r="Z861" s="251"/>
      <c r="AA861" s="243"/>
    </row>
    <row r="862" spans="1:27" s="16" customFormat="1" x14ac:dyDescent="0.2">
      <c r="A862" s="249"/>
      <c r="C862" s="250"/>
      <c r="Z862" s="251"/>
      <c r="AA862" s="243"/>
    </row>
    <row r="863" spans="1:27" s="16" customFormat="1" x14ac:dyDescent="0.2">
      <c r="A863" s="249"/>
      <c r="C863" s="250"/>
      <c r="Z863" s="251"/>
      <c r="AA863" s="243"/>
    </row>
    <row r="864" spans="1:27" s="16" customFormat="1" x14ac:dyDescent="0.2">
      <c r="A864" s="249"/>
      <c r="C864" s="250"/>
      <c r="Z864" s="251"/>
      <c r="AA864" s="243"/>
    </row>
    <row r="865" spans="1:27" s="16" customFormat="1" x14ac:dyDescent="0.2">
      <c r="A865" s="249"/>
      <c r="C865" s="250"/>
      <c r="Z865" s="251"/>
      <c r="AA865" s="243"/>
    </row>
    <row r="866" spans="1:27" s="16" customFormat="1" x14ac:dyDescent="0.2">
      <c r="A866" s="249"/>
      <c r="C866" s="250"/>
      <c r="Z866" s="251"/>
      <c r="AA866" s="243"/>
    </row>
    <row r="867" spans="1:27" s="16" customFormat="1" x14ac:dyDescent="0.2">
      <c r="A867" s="249"/>
      <c r="C867" s="250"/>
      <c r="Z867" s="251"/>
      <c r="AA867" s="243"/>
    </row>
    <row r="868" spans="1:27" s="16" customFormat="1" x14ac:dyDescent="0.2">
      <c r="A868" s="249"/>
      <c r="C868" s="250"/>
      <c r="Z868" s="251"/>
      <c r="AA868" s="243"/>
    </row>
    <row r="869" spans="1:27" s="16" customFormat="1" x14ac:dyDescent="0.2">
      <c r="A869" s="249"/>
      <c r="C869" s="250"/>
      <c r="Z869" s="251"/>
      <c r="AA869" s="243"/>
    </row>
    <row r="870" spans="1:27" s="16" customFormat="1" x14ac:dyDescent="0.2">
      <c r="A870" s="249"/>
      <c r="C870" s="250"/>
      <c r="Z870" s="251"/>
      <c r="AA870" s="243"/>
    </row>
    <row r="871" spans="1:27" s="16" customFormat="1" x14ac:dyDescent="0.2">
      <c r="A871" s="249"/>
      <c r="C871" s="250"/>
      <c r="Z871" s="251"/>
      <c r="AA871" s="243"/>
    </row>
    <row r="872" spans="1:27" s="16" customFormat="1" x14ac:dyDescent="0.2">
      <c r="A872" s="249"/>
      <c r="C872" s="250"/>
      <c r="Z872" s="251"/>
      <c r="AA872" s="243"/>
    </row>
    <row r="873" spans="1:27" s="16" customFormat="1" x14ac:dyDescent="0.2">
      <c r="A873" s="249"/>
      <c r="C873" s="250"/>
      <c r="Z873" s="251"/>
      <c r="AA873" s="243"/>
    </row>
    <row r="874" spans="1:27" s="16" customFormat="1" x14ac:dyDescent="0.2">
      <c r="A874" s="249"/>
      <c r="C874" s="250"/>
      <c r="Z874" s="251"/>
      <c r="AA874" s="243"/>
    </row>
    <row r="875" spans="1:27" s="16" customFormat="1" x14ac:dyDescent="0.2">
      <c r="A875" s="249"/>
      <c r="C875" s="250"/>
      <c r="Z875" s="251"/>
      <c r="AA875" s="243"/>
    </row>
    <row r="876" spans="1:27" s="16" customFormat="1" x14ac:dyDescent="0.2">
      <c r="A876" s="249"/>
      <c r="C876" s="250"/>
      <c r="Z876" s="251"/>
      <c r="AA876" s="243"/>
    </row>
    <row r="877" spans="1:27" s="16" customFormat="1" x14ac:dyDescent="0.2">
      <c r="A877" s="249"/>
      <c r="C877" s="250"/>
      <c r="Z877" s="251"/>
      <c r="AA877" s="243"/>
    </row>
    <row r="878" spans="1:27" s="16" customFormat="1" x14ac:dyDescent="0.2">
      <c r="A878" s="249"/>
      <c r="C878" s="250"/>
      <c r="Z878" s="251"/>
      <c r="AA878" s="243"/>
    </row>
    <row r="879" spans="1:27" s="16" customFormat="1" x14ac:dyDescent="0.2">
      <c r="A879" s="249"/>
      <c r="C879" s="250"/>
      <c r="Z879" s="251"/>
      <c r="AA879" s="243"/>
    </row>
    <row r="880" spans="1:27" s="16" customFormat="1" x14ac:dyDescent="0.2">
      <c r="A880" s="249"/>
      <c r="C880" s="250"/>
      <c r="Z880" s="251"/>
      <c r="AA880" s="243"/>
    </row>
    <row r="881" spans="1:27" s="16" customFormat="1" x14ac:dyDescent="0.2">
      <c r="A881" s="249"/>
      <c r="C881" s="250"/>
      <c r="Z881" s="251"/>
      <c r="AA881" s="243"/>
    </row>
    <row r="882" spans="1:27" s="16" customFormat="1" x14ac:dyDescent="0.2">
      <c r="A882" s="249"/>
      <c r="C882" s="250"/>
      <c r="Z882" s="251"/>
      <c r="AA882" s="243"/>
    </row>
    <row r="883" spans="1:27" s="16" customFormat="1" x14ac:dyDescent="0.2">
      <c r="A883" s="249"/>
      <c r="C883" s="250"/>
      <c r="Z883" s="251"/>
      <c r="AA883" s="243"/>
    </row>
    <row r="884" spans="1:27" s="16" customFormat="1" x14ac:dyDescent="0.2">
      <c r="A884" s="249"/>
      <c r="C884" s="250"/>
      <c r="Z884" s="251"/>
      <c r="AA884" s="243"/>
    </row>
    <row r="885" spans="1:27" s="16" customFormat="1" x14ac:dyDescent="0.2">
      <c r="A885" s="249"/>
      <c r="C885" s="250"/>
      <c r="Z885" s="251"/>
      <c r="AA885" s="243"/>
    </row>
    <row r="886" spans="1:27" s="16" customFormat="1" x14ac:dyDescent="0.2">
      <c r="A886" s="249"/>
      <c r="C886" s="250"/>
      <c r="Z886" s="251"/>
      <c r="AA886" s="243"/>
    </row>
    <row r="887" spans="1:27" s="16" customFormat="1" x14ac:dyDescent="0.2">
      <c r="A887" s="249"/>
      <c r="C887" s="250"/>
      <c r="Z887" s="251"/>
      <c r="AA887" s="243"/>
    </row>
    <row r="888" spans="1:27" s="16" customFormat="1" x14ac:dyDescent="0.2">
      <c r="A888" s="249"/>
      <c r="C888" s="250"/>
      <c r="Z888" s="251"/>
      <c r="AA888" s="243"/>
    </row>
    <row r="889" spans="1:27" s="16" customFormat="1" x14ac:dyDescent="0.2">
      <c r="A889" s="249"/>
      <c r="C889" s="250"/>
      <c r="Z889" s="251"/>
      <c r="AA889" s="243"/>
    </row>
    <row r="890" spans="1:27" s="16" customFormat="1" x14ac:dyDescent="0.2">
      <c r="A890" s="249"/>
      <c r="C890" s="250"/>
      <c r="Z890" s="251"/>
      <c r="AA890" s="243"/>
    </row>
    <row r="891" spans="1:27" s="16" customFormat="1" x14ac:dyDescent="0.2">
      <c r="A891" s="249"/>
      <c r="C891" s="250"/>
      <c r="Z891" s="251"/>
      <c r="AA891" s="243"/>
    </row>
    <row r="892" spans="1:27" s="16" customFormat="1" x14ac:dyDescent="0.2">
      <c r="A892" s="249"/>
      <c r="C892" s="250"/>
      <c r="Z892" s="251"/>
      <c r="AA892" s="243"/>
    </row>
    <row r="893" spans="1:27" s="16" customFormat="1" x14ac:dyDescent="0.2">
      <c r="A893" s="249"/>
      <c r="C893" s="250"/>
      <c r="Z893" s="251"/>
      <c r="AA893" s="243"/>
    </row>
    <row r="894" spans="1:27" s="16" customFormat="1" x14ac:dyDescent="0.2">
      <c r="A894" s="249"/>
      <c r="C894" s="250"/>
      <c r="Z894" s="251"/>
      <c r="AA894" s="243"/>
    </row>
    <row r="895" spans="1:27" s="16" customFormat="1" x14ac:dyDescent="0.2">
      <c r="A895" s="249"/>
      <c r="C895" s="250"/>
      <c r="Z895" s="251"/>
      <c r="AA895" s="243"/>
    </row>
    <row r="896" spans="1:27" s="16" customFormat="1" x14ac:dyDescent="0.2">
      <c r="A896" s="249"/>
      <c r="C896" s="250"/>
      <c r="Z896" s="251"/>
      <c r="AA896" s="243"/>
    </row>
    <row r="897" spans="1:27" s="16" customFormat="1" x14ac:dyDescent="0.2">
      <c r="A897" s="249"/>
      <c r="C897" s="250"/>
      <c r="Z897" s="251"/>
      <c r="AA897" s="243"/>
    </row>
    <row r="898" spans="1:27" s="16" customFormat="1" x14ac:dyDescent="0.2">
      <c r="A898" s="249"/>
      <c r="C898" s="250"/>
      <c r="Z898" s="251"/>
      <c r="AA898" s="243"/>
    </row>
    <row r="899" spans="1:27" s="16" customFormat="1" x14ac:dyDescent="0.2">
      <c r="A899" s="249"/>
      <c r="C899" s="250"/>
      <c r="Z899" s="251"/>
      <c r="AA899" s="243"/>
    </row>
    <row r="900" spans="1:27" s="16" customFormat="1" x14ac:dyDescent="0.2">
      <c r="A900" s="249"/>
      <c r="C900" s="250"/>
      <c r="Z900" s="251"/>
      <c r="AA900" s="243"/>
    </row>
    <row r="901" spans="1:27" s="16" customFormat="1" x14ac:dyDescent="0.2">
      <c r="A901" s="249"/>
      <c r="C901" s="250"/>
      <c r="Z901" s="251"/>
      <c r="AA901" s="243"/>
    </row>
    <row r="902" spans="1:27" s="16" customFormat="1" x14ac:dyDescent="0.2">
      <c r="A902" s="249"/>
      <c r="C902" s="250"/>
      <c r="Z902" s="251"/>
      <c r="AA902" s="243"/>
    </row>
    <row r="903" spans="1:27" s="16" customFormat="1" x14ac:dyDescent="0.2">
      <c r="A903" s="249"/>
      <c r="C903" s="250"/>
      <c r="Z903" s="251"/>
      <c r="AA903" s="243"/>
    </row>
    <row r="904" spans="1:27" s="16" customFormat="1" x14ac:dyDescent="0.2">
      <c r="A904" s="249"/>
      <c r="C904" s="250"/>
      <c r="Z904" s="251"/>
      <c r="AA904" s="243"/>
    </row>
    <row r="905" spans="1:27" s="16" customFormat="1" x14ac:dyDescent="0.2">
      <c r="A905" s="249"/>
      <c r="C905" s="250"/>
      <c r="Z905" s="251"/>
      <c r="AA905" s="243"/>
    </row>
    <row r="906" spans="1:27" s="16" customFormat="1" x14ac:dyDescent="0.2">
      <c r="A906" s="249"/>
      <c r="C906" s="250"/>
      <c r="Z906" s="251"/>
      <c r="AA906" s="243"/>
    </row>
    <row r="907" spans="1:27" s="16" customFormat="1" x14ac:dyDescent="0.2">
      <c r="A907" s="249"/>
      <c r="C907" s="250"/>
      <c r="Z907" s="251"/>
      <c r="AA907" s="243"/>
    </row>
    <row r="908" spans="1:27" s="16" customFormat="1" x14ac:dyDescent="0.2">
      <c r="A908" s="249"/>
      <c r="C908" s="250"/>
      <c r="Z908" s="251"/>
      <c r="AA908" s="243"/>
    </row>
    <row r="909" spans="1:27" s="16" customFormat="1" x14ac:dyDescent="0.2">
      <c r="A909" s="249"/>
      <c r="C909" s="250"/>
      <c r="Z909" s="251"/>
      <c r="AA909" s="243"/>
    </row>
    <row r="910" spans="1:27" s="16" customFormat="1" x14ac:dyDescent="0.2">
      <c r="A910" s="249"/>
      <c r="C910" s="250"/>
      <c r="Z910" s="251"/>
      <c r="AA910" s="243"/>
    </row>
    <row r="911" spans="1:27" s="16" customFormat="1" x14ac:dyDescent="0.2">
      <c r="A911" s="249"/>
      <c r="C911" s="250"/>
      <c r="Z911" s="251"/>
      <c r="AA911" s="243"/>
    </row>
    <row r="912" spans="1:27" s="16" customFormat="1" x14ac:dyDescent="0.2">
      <c r="A912" s="249"/>
      <c r="C912" s="250"/>
      <c r="Z912" s="251"/>
      <c r="AA912" s="243"/>
    </row>
    <row r="913" spans="1:27" s="16" customFormat="1" x14ac:dyDescent="0.2">
      <c r="A913" s="249"/>
      <c r="C913" s="250"/>
      <c r="Z913" s="251"/>
      <c r="AA913" s="243"/>
    </row>
    <row r="914" spans="1:27" s="16" customFormat="1" x14ac:dyDescent="0.2">
      <c r="A914" s="249"/>
      <c r="C914" s="250"/>
      <c r="Z914" s="251"/>
      <c r="AA914" s="243"/>
    </row>
    <row r="915" spans="1:27" s="16" customFormat="1" x14ac:dyDescent="0.2">
      <c r="A915" s="249"/>
      <c r="C915" s="250"/>
      <c r="Z915" s="251"/>
      <c r="AA915" s="243"/>
    </row>
    <row r="916" spans="1:27" s="16" customFormat="1" x14ac:dyDescent="0.2">
      <c r="A916" s="249"/>
      <c r="C916" s="250"/>
      <c r="Z916" s="251"/>
      <c r="AA916" s="243"/>
    </row>
    <row r="917" spans="1:27" s="16" customFormat="1" x14ac:dyDescent="0.2">
      <c r="A917" s="249"/>
      <c r="C917" s="250"/>
      <c r="Z917" s="251"/>
      <c r="AA917" s="243"/>
    </row>
    <row r="918" spans="1:27" s="16" customFormat="1" x14ac:dyDescent="0.2">
      <c r="A918" s="249"/>
      <c r="C918" s="250"/>
      <c r="Z918" s="251"/>
      <c r="AA918" s="243"/>
    </row>
    <row r="919" spans="1:27" s="16" customFormat="1" x14ac:dyDescent="0.2">
      <c r="A919" s="249"/>
      <c r="C919" s="250"/>
      <c r="Z919" s="251"/>
      <c r="AA919" s="243"/>
    </row>
    <row r="920" spans="1:27" s="16" customFormat="1" x14ac:dyDescent="0.2">
      <c r="A920" s="249"/>
      <c r="C920" s="250"/>
      <c r="Z920" s="251"/>
      <c r="AA920" s="243"/>
    </row>
    <row r="921" spans="1:27" s="16" customFormat="1" x14ac:dyDescent="0.2">
      <c r="A921" s="249"/>
      <c r="C921" s="250"/>
      <c r="Z921" s="251"/>
      <c r="AA921" s="243"/>
    </row>
    <row r="922" spans="1:27" s="16" customFormat="1" x14ac:dyDescent="0.2">
      <c r="A922" s="249"/>
      <c r="C922" s="250"/>
      <c r="Z922" s="251"/>
      <c r="AA922" s="243"/>
    </row>
    <row r="923" spans="1:27" s="16" customFormat="1" x14ac:dyDescent="0.2">
      <c r="A923" s="249"/>
      <c r="C923" s="250"/>
      <c r="Z923" s="251"/>
      <c r="AA923" s="243"/>
    </row>
    <row r="924" spans="1:27" s="16" customFormat="1" x14ac:dyDescent="0.2">
      <c r="A924" s="249"/>
      <c r="C924" s="250"/>
      <c r="Z924" s="251"/>
      <c r="AA924" s="243"/>
    </row>
    <row r="925" spans="1:27" s="16" customFormat="1" x14ac:dyDescent="0.2">
      <c r="A925" s="249"/>
      <c r="C925" s="250"/>
      <c r="Z925" s="251"/>
      <c r="AA925" s="243"/>
    </row>
    <row r="926" spans="1:27" s="16" customFormat="1" x14ac:dyDescent="0.2">
      <c r="A926" s="249"/>
      <c r="C926" s="250"/>
      <c r="Z926" s="251"/>
      <c r="AA926" s="243"/>
    </row>
    <row r="927" spans="1:27" s="16" customFormat="1" x14ac:dyDescent="0.2">
      <c r="A927" s="249"/>
      <c r="C927" s="250"/>
      <c r="Z927" s="251"/>
      <c r="AA927" s="243"/>
    </row>
    <row r="928" spans="1:27" s="16" customFormat="1" x14ac:dyDescent="0.2">
      <c r="A928" s="249"/>
      <c r="C928" s="250"/>
      <c r="Z928" s="251"/>
      <c r="AA928" s="243"/>
    </row>
    <row r="929" spans="1:27" s="16" customFormat="1" x14ac:dyDescent="0.2">
      <c r="A929" s="249"/>
      <c r="C929" s="250"/>
      <c r="Z929" s="251"/>
      <c r="AA929" s="243"/>
    </row>
    <row r="930" spans="1:27" s="16" customFormat="1" x14ac:dyDescent="0.2">
      <c r="A930" s="249"/>
      <c r="C930" s="250"/>
      <c r="Z930" s="251"/>
      <c r="AA930" s="243"/>
    </row>
    <row r="931" spans="1:27" s="16" customFormat="1" x14ac:dyDescent="0.2">
      <c r="A931" s="249"/>
      <c r="C931" s="250"/>
      <c r="Z931" s="251"/>
      <c r="AA931" s="243"/>
    </row>
    <row r="932" spans="1:27" s="16" customFormat="1" x14ac:dyDescent="0.2">
      <c r="A932" s="249"/>
      <c r="C932" s="250"/>
      <c r="Z932" s="251"/>
      <c r="AA932" s="243"/>
    </row>
    <row r="933" spans="1:27" s="16" customFormat="1" x14ac:dyDescent="0.2">
      <c r="A933" s="249"/>
      <c r="C933" s="250"/>
      <c r="Z933" s="251"/>
      <c r="AA933" s="243"/>
    </row>
    <row r="934" spans="1:27" s="16" customFormat="1" x14ac:dyDescent="0.2">
      <c r="A934" s="249"/>
      <c r="C934" s="250"/>
      <c r="Z934" s="251"/>
      <c r="AA934" s="243"/>
    </row>
    <row r="935" spans="1:27" s="16" customFormat="1" x14ac:dyDescent="0.2">
      <c r="A935" s="249"/>
      <c r="C935" s="250"/>
      <c r="Z935" s="251"/>
      <c r="AA935" s="243"/>
    </row>
    <row r="936" spans="1:27" s="16" customFormat="1" x14ac:dyDescent="0.2">
      <c r="A936" s="249"/>
      <c r="C936" s="250"/>
      <c r="Z936" s="251"/>
      <c r="AA936" s="243"/>
    </row>
    <row r="937" spans="1:27" s="16" customFormat="1" x14ac:dyDescent="0.2">
      <c r="A937" s="249"/>
      <c r="C937" s="250"/>
      <c r="Z937" s="251"/>
      <c r="AA937" s="243"/>
    </row>
    <row r="938" spans="1:27" s="16" customFormat="1" x14ac:dyDescent="0.2">
      <c r="A938" s="249"/>
      <c r="C938" s="250"/>
      <c r="Z938" s="251"/>
      <c r="AA938" s="243"/>
    </row>
    <row r="939" spans="1:27" s="16" customFormat="1" x14ac:dyDescent="0.2">
      <c r="A939" s="249"/>
      <c r="C939" s="250"/>
      <c r="Z939" s="251"/>
      <c r="AA939" s="243"/>
    </row>
    <row r="940" spans="1:27" s="16" customFormat="1" x14ac:dyDescent="0.2">
      <c r="A940" s="249"/>
      <c r="C940" s="250"/>
      <c r="Z940" s="251"/>
      <c r="AA940" s="243"/>
    </row>
    <row r="941" spans="1:27" s="16" customFormat="1" x14ac:dyDescent="0.2">
      <c r="A941" s="249"/>
      <c r="C941" s="250"/>
      <c r="Z941" s="251"/>
      <c r="AA941" s="243"/>
    </row>
    <row r="942" spans="1:27" s="16" customFormat="1" x14ac:dyDescent="0.2">
      <c r="A942" s="249"/>
      <c r="C942" s="250"/>
      <c r="Z942" s="251"/>
      <c r="AA942" s="243"/>
    </row>
    <row r="943" spans="1:27" s="16" customFormat="1" x14ac:dyDescent="0.2">
      <c r="A943" s="249"/>
      <c r="C943" s="250"/>
      <c r="Z943" s="251"/>
      <c r="AA943" s="243"/>
    </row>
    <row r="944" spans="1:27" s="16" customFormat="1" x14ac:dyDescent="0.2">
      <c r="A944" s="249"/>
      <c r="C944" s="250"/>
      <c r="Z944" s="251"/>
      <c r="AA944" s="243"/>
    </row>
    <row r="945" spans="1:27" s="16" customFormat="1" x14ac:dyDescent="0.2">
      <c r="A945" s="249"/>
      <c r="C945" s="250"/>
      <c r="Z945" s="251"/>
      <c r="AA945" s="243"/>
    </row>
    <row r="946" spans="1:27" s="16" customFormat="1" x14ac:dyDescent="0.2">
      <c r="A946" s="249"/>
      <c r="C946" s="250"/>
      <c r="Z946" s="251"/>
      <c r="AA946" s="243"/>
    </row>
    <row r="947" spans="1:27" s="16" customFormat="1" x14ac:dyDescent="0.2">
      <c r="A947" s="249"/>
      <c r="C947" s="250"/>
      <c r="Z947" s="251"/>
      <c r="AA947" s="243"/>
    </row>
    <row r="948" spans="1:27" s="16" customFormat="1" x14ac:dyDescent="0.2">
      <c r="A948" s="249"/>
      <c r="C948" s="250"/>
      <c r="Z948" s="251"/>
      <c r="AA948" s="243"/>
    </row>
    <row r="949" spans="1:27" s="16" customFormat="1" x14ac:dyDescent="0.2">
      <c r="A949" s="249"/>
      <c r="C949" s="250"/>
      <c r="Z949" s="251"/>
      <c r="AA949" s="243"/>
    </row>
    <row r="950" spans="1:27" s="16" customFormat="1" x14ac:dyDescent="0.2">
      <c r="A950" s="249"/>
      <c r="C950" s="250"/>
      <c r="Z950" s="251"/>
      <c r="AA950" s="243"/>
    </row>
    <row r="951" spans="1:27" s="16" customFormat="1" x14ac:dyDescent="0.2">
      <c r="A951" s="249"/>
      <c r="C951" s="250"/>
      <c r="Z951" s="251"/>
      <c r="AA951" s="243"/>
    </row>
    <row r="952" spans="1:27" s="16" customFormat="1" x14ac:dyDescent="0.2">
      <c r="A952" s="249"/>
      <c r="C952" s="250"/>
      <c r="Z952" s="251"/>
      <c r="AA952" s="243"/>
    </row>
    <row r="953" spans="1:27" s="16" customFormat="1" x14ac:dyDescent="0.2">
      <c r="A953" s="249"/>
      <c r="C953" s="250"/>
      <c r="Z953" s="251"/>
      <c r="AA953" s="243"/>
    </row>
    <row r="954" spans="1:27" s="16" customFormat="1" x14ac:dyDescent="0.2">
      <c r="A954" s="249"/>
      <c r="C954" s="250"/>
      <c r="Z954" s="251"/>
      <c r="AA954" s="243"/>
    </row>
    <row r="955" spans="1:27" s="16" customFormat="1" x14ac:dyDescent="0.2">
      <c r="A955" s="249"/>
      <c r="C955" s="250"/>
      <c r="Z955" s="251"/>
      <c r="AA955" s="243"/>
    </row>
    <row r="956" spans="1:27" s="16" customFormat="1" x14ac:dyDescent="0.2">
      <c r="A956" s="249"/>
      <c r="C956" s="250"/>
      <c r="Z956" s="251"/>
      <c r="AA956" s="243"/>
    </row>
    <row r="957" spans="1:27" s="16" customFormat="1" x14ac:dyDescent="0.2">
      <c r="A957" s="249"/>
      <c r="C957" s="250"/>
      <c r="Z957" s="251"/>
      <c r="AA957" s="243"/>
    </row>
    <row r="958" spans="1:27" s="16" customFormat="1" x14ac:dyDescent="0.2">
      <c r="A958" s="249"/>
      <c r="C958" s="250"/>
      <c r="Z958" s="251"/>
      <c r="AA958" s="243"/>
    </row>
    <row r="959" spans="1:27" s="16" customFormat="1" x14ac:dyDescent="0.2">
      <c r="A959" s="249"/>
      <c r="C959" s="250"/>
      <c r="Z959" s="251"/>
      <c r="AA959" s="243"/>
    </row>
    <row r="960" spans="1:27" s="16" customFormat="1" x14ac:dyDescent="0.2">
      <c r="A960" s="249"/>
      <c r="C960" s="250"/>
      <c r="Z960" s="251"/>
      <c r="AA960" s="243"/>
    </row>
    <row r="961" spans="1:27" s="16" customFormat="1" x14ac:dyDescent="0.2">
      <c r="A961" s="249"/>
      <c r="C961" s="250"/>
      <c r="Z961" s="251"/>
      <c r="AA961" s="243"/>
    </row>
    <row r="962" spans="1:27" s="16" customFormat="1" x14ac:dyDescent="0.2">
      <c r="A962" s="249"/>
      <c r="C962" s="250"/>
      <c r="Z962" s="251"/>
      <c r="AA962" s="243"/>
    </row>
    <row r="963" spans="1:27" s="16" customFormat="1" x14ac:dyDescent="0.2">
      <c r="A963" s="249"/>
      <c r="C963" s="250"/>
      <c r="Z963" s="251"/>
      <c r="AA963" s="243"/>
    </row>
    <row r="964" spans="1:27" s="16" customFormat="1" x14ac:dyDescent="0.2">
      <c r="A964" s="249"/>
      <c r="C964" s="250"/>
      <c r="Z964" s="251"/>
      <c r="AA964" s="243"/>
    </row>
    <row r="965" spans="1:27" s="16" customFormat="1" x14ac:dyDescent="0.2">
      <c r="A965" s="249"/>
      <c r="C965" s="250"/>
      <c r="Z965" s="251"/>
      <c r="AA965" s="243"/>
    </row>
    <row r="966" spans="1:27" s="16" customFormat="1" x14ac:dyDescent="0.2">
      <c r="A966" s="249"/>
      <c r="C966" s="250"/>
      <c r="Z966" s="251"/>
      <c r="AA966" s="243"/>
    </row>
    <row r="967" spans="1:27" s="16" customFormat="1" x14ac:dyDescent="0.2">
      <c r="A967" s="249"/>
      <c r="C967" s="250"/>
      <c r="Z967" s="251"/>
      <c r="AA967" s="243"/>
    </row>
    <row r="968" spans="1:27" s="16" customFormat="1" x14ac:dyDescent="0.2">
      <c r="A968" s="249"/>
      <c r="C968" s="250"/>
      <c r="Z968" s="251"/>
      <c r="AA968" s="243"/>
    </row>
    <row r="969" spans="1:27" s="16" customFormat="1" x14ac:dyDescent="0.2">
      <c r="A969" s="249"/>
      <c r="C969" s="250"/>
      <c r="Z969" s="251"/>
      <c r="AA969" s="243"/>
    </row>
    <row r="970" spans="1:27" s="16" customFormat="1" x14ac:dyDescent="0.2">
      <c r="A970" s="249"/>
      <c r="C970" s="250"/>
      <c r="Z970" s="251"/>
      <c r="AA970" s="243"/>
    </row>
    <row r="971" spans="1:27" s="16" customFormat="1" x14ac:dyDescent="0.2">
      <c r="A971" s="249"/>
      <c r="C971" s="250"/>
      <c r="Z971" s="251"/>
      <c r="AA971" s="243"/>
    </row>
    <row r="972" spans="1:27" s="16" customFormat="1" x14ac:dyDescent="0.2">
      <c r="A972" s="249"/>
      <c r="C972" s="250"/>
      <c r="Z972" s="251"/>
      <c r="AA972" s="243"/>
    </row>
    <row r="973" spans="1:27" s="16" customFormat="1" x14ac:dyDescent="0.2">
      <c r="A973" s="249"/>
      <c r="C973" s="250"/>
      <c r="Z973" s="251"/>
      <c r="AA973" s="243"/>
    </row>
    <row r="974" spans="1:27" s="16" customFormat="1" x14ac:dyDescent="0.2">
      <c r="A974" s="249"/>
      <c r="C974" s="250"/>
      <c r="Z974" s="251"/>
      <c r="AA974" s="243"/>
    </row>
    <row r="975" spans="1:27" s="16" customFormat="1" x14ac:dyDescent="0.2">
      <c r="A975" s="249"/>
      <c r="C975" s="250"/>
      <c r="Z975" s="251"/>
      <c r="AA975" s="243"/>
    </row>
    <row r="976" spans="1:27" s="16" customFormat="1" x14ac:dyDescent="0.2">
      <c r="A976" s="249"/>
      <c r="C976" s="250"/>
      <c r="Z976" s="251"/>
      <c r="AA976" s="243"/>
    </row>
    <row r="977" spans="1:27" s="16" customFormat="1" x14ac:dyDescent="0.2">
      <c r="A977" s="249"/>
      <c r="C977" s="250"/>
      <c r="Z977" s="251"/>
      <c r="AA977" s="243"/>
    </row>
    <row r="978" spans="1:27" s="16" customFormat="1" x14ac:dyDescent="0.2">
      <c r="A978" s="249"/>
      <c r="C978" s="250"/>
      <c r="Z978" s="251"/>
      <c r="AA978" s="243"/>
    </row>
    <row r="979" spans="1:27" s="16" customFormat="1" x14ac:dyDescent="0.2">
      <c r="A979" s="249"/>
      <c r="C979" s="250"/>
      <c r="Z979" s="251"/>
      <c r="AA979" s="243"/>
    </row>
    <row r="980" spans="1:27" s="16" customFormat="1" x14ac:dyDescent="0.2">
      <c r="A980" s="249"/>
      <c r="C980" s="250"/>
      <c r="Z980" s="251"/>
      <c r="AA980" s="243"/>
    </row>
    <row r="981" spans="1:27" s="16" customFormat="1" x14ac:dyDescent="0.2">
      <c r="A981" s="249"/>
      <c r="C981" s="250"/>
      <c r="Z981" s="251"/>
      <c r="AA981" s="243"/>
    </row>
    <row r="982" spans="1:27" s="16" customFormat="1" x14ac:dyDescent="0.2">
      <c r="A982" s="249"/>
      <c r="C982" s="250"/>
      <c r="Z982" s="251"/>
      <c r="AA982" s="243"/>
    </row>
    <row r="983" spans="1:27" s="16" customFormat="1" x14ac:dyDescent="0.2">
      <c r="A983" s="249"/>
      <c r="C983" s="250"/>
      <c r="Z983" s="251"/>
      <c r="AA983" s="243"/>
    </row>
    <row r="984" spans="1:27" s="16" customFormat="1" x14ac:dyDescent="0.2">
      <c r="A984" s="249"/>
      <c r="C984" s="250"/>
      <c r="Z984" s="251"/>
      <c r="AA984" s="243"/>
    </row>
    <row r="985" spans="1:27" s="16" customFormat="1" x14ac:dyDescent="0.2">
      <c r="A985" s="249"/>
      <c r="C985" s="250"/>
      <c r="Z985" s="251"/>
      <c r="AA985" s="243"/>
    </row>
    <row r="986" spans="1:27" s="16" customFormat="1" x14ac:dyDescent="0.2">
      <c r="A986" s="249"/>
      <c r="C986" s="250"/>
      <c r="Z986" s="251"/>
      <c r="AA986" s="243"/>
    </row>
    <row r="987" spans="1:27" s="16" customFormat="1" x14ac:dyDescent="0.2">
      <c r="A987" s="249"/>
      <c r="C987" s="250"/>
      <c r="Z987" s="251"/>
      <c r="AA987" s="243"/>
    </row>
    <row r="988" spans="1:27" s="16" customFormat="1" x14ac:dyDescent="0.2">
      <c r="A988" s="249"/>
      <c r="C988" s="250"/>
      <c r="Z988" s="251"/>
      <c r="AA988" s="243"/>
    </row>
    <row r="989" spans="1:27" s="16" customFormat="1" x14ac:dyDescent="0.2">
      <c r="A989" s="249"/>
      <c r="C989" s="250"/>
      <c r="Z989" s="251"/>
      <c r="AA989" s="243"/>
    </row>
    <row r="990" spans="1:27" s="16" customFormat="1" x14ac:dyDescent="0.2">
      <c r="A990" s="249"/>
      <c r="C990" s="250"/>
      <c r="Z990" s="251"/>
      <c r="AA990" s="243"/>
    </row>
    <row r="991" spans="1:27" s="16" customFormat="1" x14ac:dyDescent="0.2">
      <c r="A991" s="249"/>
      <c r="C991" s="250"/>
      <c r="Z991" s="251"/>
      <c r="AA991" s="243"/>
    </row>
    <row r="992" spans="1:27" s="16" customFormat="1" x14ac:dyDescent="0.2">
      <c r="A992" s="249"/>
      <c r="C992" s="250"/>
      <c r="Z992" s="251"/>
      <c r="AA992" s="243"/>
    </row>
    <row r="993" spans="1:27" s="16" customFormat="1" x14ac:dyDescent="0.2">
      <c r="A993" s="249"/>
      <c r="C993" s="250"/>
      <c r="Z993" s="251"/>
      <c r="AA993" s="243"/>
    </row>
    <row r="994" spans="1:27" s="16" customFormat="1" x14ac:dyDescent="0.2">
      <c r="A994" s="249"/>
      <c r="C994" s="250"/>
      <c r="Z994" s="251"/>
      <c r="AA994" s="243"/>
    </row>
    <row r="995" spans="1:27" s="16" customFormat="1" x14ac:dyDescent="0.2">
      <c r="A995" s="249"/>
      <c r="C995" s="250"/>
      <c r="Z995" s="251"/>
      <c r="AA995" s="243"/>
    </row>
    <row r="996" spans="1:27" s="16" customFormat="1" x14ac:dyDescent="0.2">
      <c r="A996" s="249"/>
      <c r="C996" s="250"/>
      <c r="Z996" s="251"/>
      <c r="AA996" s="243"/>
    </row>
    <row r="997" spans="1:27" s="16" customFormat="1" x14ac:dyDescent="0.2">
      <c r="A997" s="249"/>
      <c r="C997" s="250"/>
      <c r="Z997" s="251"/>
      <c r="AA997" s="243"/>
    </row>
    <row r="998" spans="1:27" s="16" customFormat="1" x14ac:dyDescent="0.2">
      <c r="A998" s="249"/>
      <c r="C998" s="250"/>
      <c r="Z998" s="251"/>
      <c r="AA998" s="243"/>
    </row>
    <row r="999" spans="1:27" s="16" customFormat="1" x14ac:dyDescent="0.2">
      <c r="A999" s="249"/>
      <c r="C999" s="250"/>
      <c r="Z999" s="251"/>
      <c r="AA999" s="243"/>
    </row>
    <row r="1000" spans="1:27" s="16" customFormat="1" x14ac:dyDescent="0.2">
      <c r="A1000" s="249"/>
      <c r="C1000" s="250"/>
      <c r="Z1000" s="251"/>
      <c r="AA1000" s="243"/>
    </row>
    <row r="1001" spans="1:27" s="16" customFormat="1" x14ac:dyDescent="0.2">
      <c r="A1001" s="249"/>
      <c r="C1001" s="250"/>
      <c r="Z1001" s="251"/>
      <c r="AA1001" s="243"/>
    </row>
    <row r="1002" spans="1:27" s="16" customFormat="1" x14ac:dyDescent="0.2">
      <c r="A1002" s="249"/>
      <c r="C1002" s="250"/>
      <c r="Z1002" s="251"/>
      <c r="AA1002" s="243"/>
    </row>
    <row r="1003" spans="1:27" s="16" customFormat="1" x14ac:dyDescent="0.2">
      <c r="A1003" s="249"/>
      <c r="C1003" s="250"/>
      <c r="Z1003" s="251"/>
      <c r="AA1003" s="243"/>
    </row>
    <row r="1004" spans="1:27" s="16" customFormat="1" x14ac:dyDescent="0.2">
      <c r="A1004" s="249"/>
      <c r="C1004" s="250"/>
      <c r="Z1004" s="251"/>
      <c r="AA1004" s="243"/>
    </row>
    <row r="1005" spans="1:27" s="16" customFormat="1" x14ac:dyDescent="0.2">
      <c r="A1005" s="249"/>
      <c r="C1005" s="250"/>
      <c r="Z1005" s="251"/>
      <c r="AA1005" s="243"/>
    </row>
    <row r="1006" spans="1:27" s="16" customFormat="1" x14ac:dyDescent="0.2">
      <c r="A1006" s="249"/>
      <c r="C1006" s="250"/>
      <c r="Z1006" s="251"/>
      <c r="AA1006" s="243"/>
    </row>
    <row r="1007" spans="1:27" s="16" customFormat="1" x14ac:dyDescent="0.2">
      <c r="A1007" s="249"/>
      <c r="C1007" s="250"/>
      <c r="Z1007" s="251"/>
      <c r="AA1007" s="243"/>
    </row>
    <row r="1008" spans="1:27" s="16" customFormat="1" x14ac:dyDescent="0.2">
      <c r="A1008" s="249"/>
      <c r="C1008" s="250"/>
      <c r="Z1008" s="251"/>
      <c r="AA1008" s="243"/>
    </row>
    <row r="1009" spans="1:27" s="16" customFormat="1" x14ac:dyDescent="0.2">
      <c r="A1009" s="249"/>
      <c r="C1009" s="250"/>
      <c r="Z1009" s="251"/>
      <c r="AA1009" s="243"/>
    </row>
    <row r="1010" spans="1:27" s="16" customFormat="1" x14ac:dyDescent="0.2">
      <c r="A1010" s="249"/>
      <c r="C1010" s="250"/>
      <c r="Z1010" s="251"/>
      <c r="AA1010" s="243"/>
    </row>
    <row r="1011" spans="1:27" s="16" customFormat="1" x14ac:dyDescent="0.2">
      <c r="A1011" s="249"/>
      <c r="C1011" s="250"/>
      <c r="Z1011" s="251"/>
      <c r="AA1011" s="243"/>
    </row>
    <row r="1012" spans="1:27" s="16" customFormat="1" x14ac:dyDescent="0.2">
      <c r="A1012" s="249"/>
      <c r="C1012" s="250"/>
      <c r="Z1012" s="251"/>
      <c r="AA1012" s="243"/>
    </row>
    <row r="1013" spans="1:27" s="16" customFormat="1" x14ac:dyDescent="0.2">
      <c r="A1013" s="249"/>
      <c r="C1013" s="250"/>
      <c r="Z1013" s="251"/>
      <c r="AA1013" s="243"/>
    </row>
    <row r="1014" spans="1:27" s="16" customFormat="1" x14ac:dyDescent="0.2">
      <c r="A1014" s="249"/>
      <c r="C1014" s="250"/>
      <c r="Z1014" s="251"/>
      <c r="AA1014" s="243"/>
    </row>
    <row r="1015" spans="1:27" s="16" customFormat="1" x14ac:dyDescent="0.2">
      <c r="A1015" s="249"/>
      <c r="C1015" s="250"/>
      <c r="Z1015" s="251"/>
      <c r="AA1015" s="243"/>
    </row>
    <row r="1016" spans="1:27" s="16" customFormat="1" x14ac:dyDescent="0.2">
      <c r="A1016" s="249"/>
      <c r="C1016" s="250"/>
      <c r="Z1016" s="251"/>
      <c r="AA1016" s="243"/>
    </row>
    <row r="1017" spans="1:27" s="16" customFormat="1" x14ac:dyDescent="0.2">
      <c r="A1017" s="249"/>
      <c r="C1017" s="250"/>
      <c r="Z1017" s="251"/>
      <c r="AA1017" s="243"/>
    </row>
    <row r="1018" spans="1:27" s="16" customFormat="1" x14ac:dyDescent="0.2">
      <c r="A1018" s="249"/>
      <c r="C1018" s="250"/>
      <c r="Z1018" s="251"/>
      <c r="AA1018" s="243"/>
    </row>
    <row r="1019" spans="1:27" s="16" customFormat="1" x14ac:dyDescent="0.2">
      <c r="A1019" s="249"/>
      <c r="C1019" s="250"/>
      <c r="Z1019" s="251"/>
      <c r="AA1019" s="243"/>
    </row>
    <row r="1020" spans="1:27" s="16" customFormat="1" x14ac:dyDescent="0.2">
      <c r="A1020" s="249"/>
      <c r="C1020" s="250"/>
      <c r="Z1020" s="251"/>
      <c r="AA1020" s="243"/>
    </row>
    <row r="1021" spans="1:27" s="16" customFormat="1" x14ac:dyDescent="0.2">
      <c r="A1021" s="249"/>
      <c r="C1021" s="250"/>
      <c r="Z1021" s="251"/>
      <c r="AA1021" s="243"/>
    </row>
    <row r="1022" spans="1:27" s="16" customFormat="1" x14ac:dyDescent="0.2">
      <c r="A1022" s="249"/>
      <c r="C1022" s="250"/>
      <c r="Z1022" s="251"/>
      <c r="AA1022" s="243"/>
    </row>
    <row r="1023" spans="1:27" s="16" customFormat="1" x14ac:dyDescent="0.2">
      <c r="A1023" s="249"/>
      <c r="C1023" s="250"/>
      <c r="Z1023" s="251"/>
      <c r="AA1023" s="243"/>
    </row>
    <row r="1024" spans="1:27" s="16" customFormat="1" x14ac:dyDescent="0.2">
      <c r="A1024" s="249"/>
      <c r="C1024" s="250"/>
      <c r="Z1024" s="251"/>
      <c r="AA1024" s="243"/>
    </row>
    <row r="1025" spans="1:27" s="16" customFormat="1" x14ac:dyDescent="0.2">
      <c r="A1025" s="249"/>
      <c r="C1025" s="250"/>
      <c r="Z1025" s="251"/>
      <c r="AA1025" s="243"/>
    </row>
    <row r="1026" spans="1:27" s="16" customFormat="1" x14ac:dyDescent="0.2">
      <c r="A1026" s="249"/>
      <c r="C1026" s="250"/>
      <c r="Z1026" s="251"/>
      <c r="AA1026" s="243"/>
    </row>
    <row r="1027" spans="1:27" s="16" customFormat="1" x14ac:dyDescent="0.2">
      <c r="A1027" s="249"/>
      <c r="C1027" s="250"/>
      <c r="Z1027" s="251"/>
      <c r="AA1027" s="243"/>
    </row>
    <row r="1028" spans="1:27" s="16" customFormat="1" x14ac:dyDescent="0.2">
      <c r="A1028" s="249"/>
      <c r="C1028" s="250"/>
      <c r="Z1028" s="251"/>
      <c r="AA1028" s="243"/>
    </row>
    <row r="1029" spans="1:27" s="16" customFormat="1" x14ac:dyDescent="0.2">
      <c r="A1029" s="249"/>
      <c r="C1029" s="250"/>
      <c r="Z1029" s="251"/>
      <c r="AA1029" s="243"/>
    </row>
    <row r="1030" spans="1:27" s="16" customFormat="1" x14ac:dyDescent="0.2">
      <c r="A1030" s="249"/>
      <c r="C1030" s="250"/>
      <c r="Z1030" s="251"/>
      <c r="AA1030" s="243"/>
    </row>
    <row r="1031" spans="1:27" s="16" customFormat="1" x14ac:dyDescent="0.2">
      <c r="A1031" s="249"/>
      <c r="C1031" s="250"/>
      <c r="Z1031" s="251"/>
      <c r="AA1031" s="243"/>
    </row>
    <row r="1032" spans="1:27" s="16" customFormat="1" x14ac:dyDescent="0.2">
      <c r="A1032" s="249"/>
      <c r="C1032" s="250"/>
      <c r="Z1032" s="251"/>
      <c r="AA1032" s="243"/>
    </row>
    <row r="1033" spans="1:27" s="16" customFormat="1" x14ac:dyDescent="0.2">
      <c r="A1033" s="249"/>
      <c r="C1033" s="250"/>
      <c r="Z1033" s="251"/>
      <c r="AA1033" s="243"/>
    </row>
    <row r="1034" spans="1:27" s="16" customFormat="1" x14ac:dyDescent="0.2">
      <c r="A1034" s="249"/>
      <c r="C1034" s="250"/>
      <c r="Z1034" s="251"/>
      <c r="AA1034" s="243"/>
    </row>
    <row r="1035" spans="1:27" s="16" customFormat="1" x14ac:dyDescent="0.2">
      <c r="A1035" s="249"/>
      <c r="C1035" s="250"/>
      <c r="Z1035" s="251"/>
      <c r="AA1035" s="243"/>
    </row>
    <row r="1036" spans="1:27" s="16" customFormat="1" x14ac:dyDescent="0.2">
      <c r="A1036" s="249"/>
      <c r="C1036" s="250"/>
      <c r="Z1036" s="251"/>
      <c r="AA1036" s="243"/>
    </row>
    <row r="1037" spans="1:27" s="16" customFormat="1" x14ac:dyDescent="0.2">
      <c r="A1037" s="249"/>
      <c r="C1037" s="250"/>
      <c r="Z1037" s="251"/>
      <c r="AA1037" s="243"/>
    </row>
    <row r="1038" spans="1:27" s="16" customFormat="1" x14ac:dyDescent="0.2">
      <c r="A1038" s="249"/>
      <c r="C1038" s="250"/>
      <c r="Z1038" s="251"/>
      <c r="AA1038" s="243"/>
    </row>
    <row r="1039" spans="1:27" s="16" customFormat="1" x14ac:dyDescent="0.2">
      <c r="A1039" s="249"/>
      <c r="C1039" s="250"/>
      <c r="Z1039" s="251"/>
      <c r="AA1039" s="243"/>
    </row>
    <row r="1040" spans="1:27" s="16" customFormat="1" x14ac:dyDescent="0.2">
      <c r="A1040" s="249"/>
      <c r="C1040" s="250"/>
      <c r="Z1040" s="251"/>
      <c r="AA1040" s="243"/>
    </row>
    <row r="1041" spans="1:27" s="16" customFormat="1" x14ac:dyDescent="0.2">
      <c r="A1041" s="249"/>
      <c r="C1041" s="250"/>
      <c r="Z1041" s="251"/>
      <c r="AA1041" s="243"/>
    </row>
    <row r="1042" spans="1:27" s="16" customFormat="1" x14ac:dyDescent="0.2">
      <c r="A1042" s="249"/>
      <c r="C1042" s="250"/>
      <c r="Z1042" s="251"/>
      <c r="AA1042" s="243"/>
    </row>
    <row r="1043" spans="1:27" s="16" customFormat="1" x14ac:dyDescent="0.2">
      <c r="A1043" s="249"/>
      <c r="C1043" s="250"/>
      <c r="Z1043" s="251"/>
      <c r="AA1043" s="243"/>
    </row>
    <row r="1044" spans="1:27" s="16" customFormat="1" x14ac:dyDescent="0.2">
      <c r="A1044" s="249"/>
      <c r="C1044" s="250"/>
      <c r="Z1044" s="251"/>
      <c r="AA1044" s="243"/>
    </row>
    <row r="1045" spans="1:27" s="16" customFormat="1" x14ac:dyDescent="0.2">
      <c r="A1045" s="249"/>
      <c r="C1045" s="250"/>
      <c r="Z1045" s="251"/>
      <c r="AA1045" s="243"/>
    </row>
    <row r="1046" spans="1:27" s="16" customFormat="1" x14ac:dyDescent="0.2">
      <c r="A1046" s="249"/>
      <c r="C1046" s="250"/>
      <c r="Z1046" s="251"/>
      <c r="AA1046" s="243"/>
    </row>
    <row r="1047" spans="1:27" s="16" customFormat="1" x14ac:dyDescent="0.2">
      <c r="A1047" s="249"/>
      <c r="C1047" s="250"/>
      <c r="Z1047" s="251"/>
      <c r="AA1047" s="243"/>
    </row>
    <row r="1048" spans="1:27" s="16" customFormat="1" x14ac:dyDescent="0.2">
      <c r="A1048" s="249"/>
      <c r="C1048" s="250"/>
      <c r="Z1048" s="251"/>
      <c r="AA1048" s="243"/>
    </row>
    <row r="1049" spans="1:27" s="16" customFormat="1" x14ac:dyDescent="0.2">
      <c r="A1049" s="249"/>
      <c r="C1049" s="250"/>
      <c r="Z1049" s="251"/>
      <c r="AA1049" s="243"/>
    </row>
    <row r="1050" spans="1:27" s="16" customFormat="1" x14ac:dyDescent="0.2">
      <c r="A1050" s="249"/>
      <c r="C1050" s="250"/>
      <c r="Z1050" s="251"/>
      <c r="AA1050" s="243"/>
    </row>
    <row r="1051" spans="1:27" s="16" customFormat="1" x14ac:dyDescent="0.2">
      <c r="A1051" s="249"/>
      <c r="C1051" s="250"/>
      <c r="Z1051" s="251"/>
      <c r="AA1051" s="243"/>
    </row>
    <row r="1052" spans="1:27" s="16" customFormat="1" x14ac:dyDescent="0.2">
      <c r="A1052" s="249"/>
      <c r="C1052" s="250"/>
      <c r="Z1052" s="251"/>
      <c r="AA1052" s="243"/>
    </row>
    <row r="1053" spans="1:27" s="16" customFormat="1" x14ac:dyDescent="0.2">
      <c r="A1053" s="249"/>
      <c r="C1053" s="250"/>
      <c r="Z1053" s="251"/>
      <c r="AA1053" s="243"/>
    </row>
    <row r="1054" spans="1:27" s="16" customFormat="1" x14ac:dyDescent="0.2">
      <c r="A1054" s="249"/>
      <c r="C1054" s="250"/>
      <c r="Z1054" s="251"/>
      <c r="AA1054" s="243"/>
    </row>
    <row r="1055" spans="1:27" s="16" customFormat="1" x14ac:dyDescent="0.2">
      <c r="A1055" s="249"/>
      <c r="C1055" s="250"/>
      <c r="Z1055" s="251"/>
      <c r="AA1055" s="243"/>
    </row>
    <row r="1056" spans="1:27" s="16" customFormat="1" x14ac:dyDescent="0.2">
      <c r="A1056" s="249"/>
      <c r="C1056" s="250"/>
      <c r="Z1056" s="251"/>
      <c r="AA1056" s="243"/>
    </row>
    <row r="1057" spans="1:27" s="16" customFormat="1" x14ac:dyDescent="0.2">
      <c r="A1057" s="249"/>
      <c r="C1057" s="250"/>
      <c r="Z1057" s="251"/>
      <c r="AA1057" s="243"/>
    </row>
    <row r="1058" spans="1:27" s="16" customFormat="1" x14ac:dyDescent="0.2">
      <c r="A1058" s="249"/>
      <c r="C1058" s="250"/>
      <c r="Z1058" s="251"/>
      <c r="AA1058" s="243"/>
    </row>
    <row r="1059" spans="1:27" s="16" customFormat="1" x14ac:dyDescent="0.2">
      <c r="A1059" s="249"/>
      <c r="C1059" s="250"/>
      <c r="Z1059" s="251"/>
      <c r="AA1059" s="243"/>
    </row>
    <row r="1060" spans="1:27" s="16" customFormat="1" x14ac:dyDescent="0.2">
      <c r="A1060" s="249"/>
      <c r="C1060" s="250"/>
      <c r="Z1060" s="251"/>
      <c r="AA1060" s="243"/>
    </row>
    <row r="1061" spans="1:27" s="16" customFormat="1" x14ac:dyDescent="0.2">
      <c r="A1061" s="249"/>
      <c r="C1061" s="250"/>
      <c r="Z1061" s="251"/>
      <c r="AA1061" s="243"/>
    </row>
    <row r="1062" spans="1:27" s="16" customFormat="1" x14ac:dyDescent="0.2">
      <c r="A1062" s="249"/>
      <c r="C1062" s="250"/>
      <c r="Z1062" s="251"/>
      <c r="AA1062" s="243"/>
    </row>
    <row r="1063" spans="1:27" s="16" customFormat="1" x14ac:dyDescent="0.2">
      <c r="A1063" s="249"/>
      <c r="C1063" s="250"/>
      <c r="Z1063" s="251"/>
      <c r="AA1063" s="243"/>
    </row>
    <row r="1064" spans="1:27" s="16" customFormat="1" x14ac:dyDescent="0.2">
      <c r="A1064" s="249"/>
      <c r="C1064" s="250"/>
      <c r="Z1064" s="251"/>
      <c r="AA1064" s="243"/>
    </row>
    <row r="1065" spans="1:27" s="16" customFormat="1" x14ac:dyDescent="0.2">
      <c r="A1065" s="249"/>
      <c r="C1065" s="250"/>
      <c r="Z1065" s="251"/>
      <c r="AA1065" s="243"/>
    </row>
    <row r="1066" spans="1:27" s="16" customFormat="1" x14ac:dyDescent="0.2">
      <c r="A1066" s="249"/>
      <c r="C1066" s="250"/>
      <c r="Z1066" s="251"/>
      <c r="AA1066" s="243"/>
    </row>
    <row r="1067" spans="1:27" s="16" customFormat="1" x14ac:dyDescent="0.2">
      <c r="A1067" s="249"/>
      <c r="C1067" s="250"/>
      <c r="Z1067" s="251"/>
      <c r="AA1067" s="243"/>
    </row>
    <row r="1068" spans="1:27" s="16" customFormat="1" x14ac:dyDescent="0.2">
      <c r="A1068" s="249"/>
      <c r="C1068" s="250"/>
      <c r="Z1068" s="251"/>
      <c r="AA1068" s="243"/>
    </row>
    <row r="1069" spans="1:27" s="16" customFormat="1" x14ac:dyDescent="0.2">
      <c r="A1069" s="249"/>
      <c r="C1069" s="250"/>
      <c r="Z1069" s="251"/>
      <c r="AA1069" s="243"/>
    </row>
    <row r="1070" spans="1:27" s="16" customFormat="1" x14ac:dyDescent="0.2">
      <c r="A1070" s="249"/>
      <c r="C1070" s="250"/>
      <c r="Z1070" s="251"/>
      <c r="AA1070" s="243"/>
    </row>
    <row r="1071" spans="1:27" s="16" customFormat="1" x14ac:dyDescent="0.2">
      <c r="A1071" s="249"/>
      <c r="C1071" s="250"/>
      <c r="Z1071" s="251"/>
      <c r="AA1071" s="243"/>
    </row>
    <row r="1072" spans="1:27" s="16" customFormat="1" x14ac:dyDescent="0.2">
      <c r="A1072" s="249"/>
      <c r="C1072" s="250"/>
      <c r="Z1072" s="251"/>
      <c r="AA1072" s="243"/>
    </row>
    <row r="1073" spans="1:27" s="16" customFormat="1" x14ac:dyDescent="0.2">
      <c r="A1073" s="249"/>
      <c r="C1073" s="250"/>
      <c r="Z1073" s="251"/>
      <c r="AA1073" s="243"/>
    </row>
    <row r="1074" spans="1:27" s="16" customFormat="1" x14ac:dyDescent="0.2">
      <c r="A1074" s="249"/>
      <c r="C1074" s="250"/>
      <c r="Z1074" s="251"/>
      <c r="AA1074" s="243"/>
    </row>
    <row r="1075" spans="1:27" s="16" customFormat="1" x14ac:dyDescent="0.2">
      <c r="A1075" s="249"/>
      <c r="C1075" s="250"/>
      <c r="Z1075" s="251"/>
      <c r="AA1075" s="243"/>
    </row>
    <row r="1076" spans="1:27" s="16" customFormat="1" x14ac:dyDescent="0.2">
      <c r="A1076" s="249"/>
      <c r="C1076" s="250"/>
      <c r="Z1076" s="251"/>
      <c r="AA1076" s="243"/>
    </row>
    <row r="1077" spans="1:27" s="16" customFormat="1" x14ac:dyDescent="0.2">
      <c r="A1077" s="249"/>
      <c r="C1077" s="250"/>
      <c r="Z1077" s="251"/>
      <c r="AA1077" s="243"/>
    </row>
    <row r="1078" spans="1:27" s="16" customFormat="1" x14ac:dyDescent="0.2">
      <c r="A1078" s="249"/>
      <c r="C1078" s="250"/>
      <c r="Z1078" s="251"/>
      <c r="AA1078" s="243"/>
    </row>
    <row r="1079" spans="1:27" s="16" customFormat="1" x14ac:dyDescent="0.2">
      <c r="A1079" s="249"/>
      <c r="C1079" s="250"/>
      <c r="Z1079" s="251"/>
      <c r="AA1079" s="243"/>
    </row>
    <row r="1080" spans="1:27" s="16" customFormat="1" x14ac:dyDescent="0.2">
      <c r="A1080" s="249"/>
      <c r="C1080" s="250"/>
      <c r="Z1080" s="251"/>
      <c r="AA1080" s="243"/>
    </row>
    <row r="1081" spans="1:27" s="16" customFormat="1" x14ac:dyDescent="0.2">
      <c r="A1081" s="249"/>
      <c r="C1081" s="250"/>
      <c r="Z1081" s="251"/>
      <c r="AA1081" s="243"/>
    </row>
    <row r="1082" spans="1:27" s="16" customFormat="1" x14ac:dyDescent="0.2">
      <c r="A1082" s="249"/>
      <c r="C1082" s="250"/>
      <c r="Z1082" s="251"/>
      <c r="AA1082" s="243"/>
    </row>
    <row r="1083" spans="1:27" s="16" customFormat="1" x14ac:dyDescent="0.2">
      <c r="A1083" s="249"/>
      <c r="C1083" s="250"/>
      <c r="Z1083" s="251"/>
      <c r="AA1083" s="243"/>
    </row>
    <row r="1084" spans="1:27" s="16" customFormat="1" x14ac:dyDescent="0.2">
      <c r="A1084" s="249"/>
      <c r="C1084" s="250"/>
      <c r="Z1084" s="251"/>
      <c r="AA1084" s="243"/>
    </row>
    <row r="1085" spans="1:27" s="16" customFormat="1" x14ac:dyDescent="0.2">
      <c r="A1085" s="249"/>
      <c r="C1085" s="250"/>
      <c r="Z1085" s="251"/>
      <c r="AA1085" s="243"/>
    </row>
    <row r="1086" spans="1:27" s="16" customFormat="1" x14ac:dyDescent="0.2">
      <c r="A1086" s="249"/>
      <c r="C1086" s="250"/>
      <c r="Z1086" s="251"/>
      <c r="AA1086" s="243"/>
    </row>
    <row r="1087" spans="1:27" s="16" customFormat="1" x14ac:dyDescent="0.2">
      <c r="A1087" s="249"/>
      <c r="C1087" s="250"/>
      <c r="Z1087" s="251"/>
      <c r="AA1087" s="243"/>
    </row>
    <row r="1088" spans="1:27" s="16" customFormat="1" x14ac:dyDescent="0.2">
      <c r="A1088" s="249"/>
      <c r="C1088" s="250"/>
      <c r="Z1088" s="251"/>
      <c r="AA1088" s="243"/>
    </row>
    <row r="1089" spans="1:27" s="16" customFormat="1" x14ac:dyDescent="0.2">
      <c r="A1089" s="249"/>
      <c r="C1089" s="250"/>
      <c r="Z1089" s="251"/>
      <c r="AA1089" s="243"/>
    </row>
    <row r="1090" spans="1:27" s="16" customFormat="1" x14ac:dyDescent="0.2">
      <c r="A1090" s="249"/>
      <c r="C1090" s="250"/>
      <c r="Z1090" s="251"/>
      <c r="AA1090" s="243"/>
    </row>
    <row r="1091" spans="1:27" s="16" customFormat="1" x14ac:dyDescent="0.2">
      <c r="A1091" s="249"/>
      <c r="C1091" s="250"/>
      <c r="Z1091" s="251"/>
      <c r="AA1091" s="243"/>
    </row>
    <row r="1092" spans="1:27" s="16" customFormat="1" x14ac:dyDescent="0.2">
      <c r="A1092" s="249"/>
      <c r="C1092" s="250"/>
      <c r="Z1092" s="251"/>
      <c r="AA1092" s="243"/>
    </row>
    <row r="1093" spans="1:27" s="16" customFormat="1" x14ac:dyDescent="0.2">
      <c r="A1093" s="249"/>
      <c r="C1093" s="250"/>
      <c r="Z1093" s="251"/>
      <c r="AA1093" s="243"/>
    </row>
    <row r="1094" spans="1:27" s="16" customFormat="1" x14ac:dyDescent="0.2">
      <c r="A1094" s="249"/>
      <c r="C1094" s="250"/>
      <c r="Z1094" s="251"/>
      <c r="AA1094" s="243"/>
    </row>
    <row r="1095" spans="1:27" s="16" customFormat="1" x14ac:dyDescent="0.2">
      <c r="A1095" s="249"/>
      <c r="C1095" s="250"/>
      <c r="Z1095" s="251"/>
      <c r="AA1095" s="243"/>
    </row>
    <row r="1096" spans="1:27" s="16" customFormat="1" x14ac:dyDescent="0.2">
      <c r="A1096" s="249"/>
      <c r="C1096" s="250"/>
      <c r="Z1096" s="251"/>
      <c r="AA1096" s="243"/>
    </row>
    <row r="1097" spans="1:27" s="16" customFormat="1" x14ac:dyDescent="0.2">
      <c r="A1097" s="249"/>
      <c r="C1097" s="250"/>
      <c r="Z1097" s="251"/>
      <c r="AA1097" s="243"/>
    </row>
    <row r="1098" spans="1:27" s="16" customFormat="1" x14ac:dyDescent="0.2">
      <c r="A1098" s="249"/>
      <c r="C1098" s="250"/>
      <c r="Z1098" s="251"/>
      <c r="AA1098" s="243"/>
    </row>
    <row r="1099" spans="1:27" s="16" customFormat="1" x14ac:dyDescent="0.2">
      <c r="A1099" s="249"/>
      <c r="C1099" s="250"/>
      <c r="Z1099" s="251"/>
      <c r="AA1099" s="243"/>
    </row>
    <row r="1100" spans="1:27" s="16" customFormat="1" x14ac:dyDescent="0.2">
      <c r="A1100" s="249"/>
      <c r="C1100" s="250"/>
      <c r="Z1100" s="251"/>
      <c r="AA1100" s="243"/>
    </row>
    <row r="1101" spans="1:27" s="16" customFormat="1" x14ac:dyDescent="0.2">
      <c r="A1101" s="249"/>
      <c r="C1101" s="250"/>
      <c r="Z1101" s="251"/>
      <c r="AA1101" s="243"/>
    </row>
    <row r="1102" spans="1:27" s="16" customFormat="1" x14ac:dyDescent="0.2">
      <c r="A1102" s="249"/>
      <c r="C1102" s="250"/>
      <c r="Z1102" s="251"/>
      <c r="AA1102" s="243"/>
    </row>
    <row r="1103" spans="1:27" s="16" customFormat="1" x14ac:dyDescent="0.2">
      <c r="A1103" s="249"/>
      <c r="C1103" s="250"/>
      <c r="Z1103" s="251"/>
      <c r="AA1103" s="243"/>
    </row>
    <row r="1104" spans="1:27" s="16" customFormat="1" x14ac:dyDescent="0.2">
      <c r="A1104" s="249"/>
      <c r="C1104" s="250"/>
      <c r="Z1104" s="251"/>
      <c r="AA1104" s="243"/>
    </row>
    <row r="1105" spans="1:27" s="16" customFormat="1" x14ac:dyDescent="0.2">
      <c r="A1105" s="249"/>
      <c r="C1105" s="250"/>
      <c r="Z1105" s="251"/>
      <c r="AA1105" s="243"/>
    </row>
    <row r="1106" spans="1:27" s="16" customFormat="1" x14ac:dyDescent="0.2">
      <c r="A1106" s="249"/>
      <c r="C1106" s="250"/>
      <c r="Z1106" s="251"/>
      <c r="AA1106" s="243"/>
    </row>
    <row r="1107" spans="1:27" s="16" customFormat="1" x14ac:dyDescent="0.2">
      <c r="A1107" s="249"/>
      <c r="C1107" s="250"/>
      <c r="Z1107" s="251"/>
      <c r="AA1107" s="243"/>
    </row>
    <row r="1108" spans="1:27" s="16" customFormat="1" x14ac:dyDescent="0.2">
      <c r="A1108" s="249"/>
      <c r="C1108" s="250"/>
      <c r="Z1108" s="251"/>
      <c r="AA1108" s="243"/>
    </row>
    <row r="1109" spans="1:27" s="16" customFormat="1" x14ac:dyDescent="0.2">
      <c r="A1109" s="249"/>
      <c r="C1109" s="250"/>
      <c r="Z1109" s="251"/>
      <c r="AA1109" s="243"/>
    </row>
    <row r="1110" spans="1:27" s="16" customFormat="1" x14ac:dyDescent="0.2">
      <c r="A1110" s="249"/>
      <c r="C1110" s="250"/>
      <c r="Z1110" s="251"/>
      <c r="AA1110" s="243"/>
    </row>
    <row r="1111" spans="1:27" s="16" customFormat="1" x14ac:dyDescent="0.2">
      <c r="A1111" s="249"/>
      <c r="C1111" s="250"/>
      <c r="Z1111" s="251"/>
      <c r="AA1111" s="243"/>
    </row>
    <row r="1112" spans="1:27" s="16" customFormat="1" x14ac:dyDescent="0.2">
      <c r="A1112" s="249"/>
      <c r="C1112" s="250"/>
      <c r="Z1112" s="251"/>
      <c r="AA1112" s="243"/>
    </row>
    <row r="1113" spans="1:27" s="16" customFormat="1" x14ac:dyDescent="0.2">
      <c r="A1113" s="249"/>
      <c r="C1113" s="250"/>
      <c r="Z1113" s="251"/>
      <c r="AA1113" s="243"/>
    </row>
    <row r="1114" spans="1:27" x14ac:dyDescent="0.2">
      <c r="B1114" s="2"/>
    </row>
    <row r="1115" spans="1:27" x14ac:dyDescent="0.2">
      <c r="B1115" s="2"/>
    </row>
    <row r="1116" spans="1:27" x14ac:dyDescent="0.2">
      <c r="B1116" s="2"/>
    </row>
    <row r="1117" spans="1:27" x14ac:dyDescent="0.2">
      <c r="B1117" s="2"/>
    </row>
    <row r="1118" spans="1:27" x14ac:dyDescent="0.2">
      <c r="B1118" s="2"/>
    </row>
    <row r="1119" spans="1:27" x14ac:dyDescent="0.2">
      <c r="B1119" s="2"/>
    </row>
    <row r="1120" spans="1:27"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row r="3114" spans="2:2" x14ac:dyDescent="0.2">
      <c r="B3114" s="2"/>
    </row>
    <row r="3115" spans="2:2" x14ac:dyDescent="0.2">
      <c r="B3115" s="2"/>
    </row>
    <row r="3116" spans="2:2" x14ac:dyDescent="0.2">
      <c r="B3116" s="2"/>
    </row>
    <row r="3117" spans="2:2" x14ac:dyDescent="0.2">
      <c r="B3117" s="2"/>
    </row>
    <row r="3118" spans="2:2" x14ac:dyDescent="0.2">
      <c r="B3118" s="2"/>
    </row>
    <row r="3119" spans="2:2" x14ac:dyDescent="0.2">
      <c r="B3119" s="2"/>
    </row>
    <row r="3120" spans="2:2" x14ac:dyDescent="0.2">
      <c r="B3120" s="2"/>
    </row>
    <row r="3121" spans="2:2" x14ac:dyDescent="0.2">
      <c r="B3121" s="2"/>
    </row>
    <row r="3122" spans="2:2" x14ac:dyDescent="0.2">
      <c r="B3122" s="2"/>
    </row>
    <row r="3123" spans="2:2" x14ac:dyDescent="0.2">
      <c r="B3123" s="2"/>
    </row>
    <row r="3124" spans="2:2" x14ac:dyDescent="0.2">
      <c r="B3124" s="2"/>
    </row>
    <row r="3125" spans="2:2" x14ac:dyDescent="0.2">
      <c r="B3125" s="2"/>
    </row>
    <row r="3126" spans="2:2" x14ac:dyDescent="0.2">
      <c r="B3126" s="2"/>
    </row>
    <row r="3127" spans="2:2" x14ac:dyDescent="0.2">
      <c r="B3127" s="2"/>
    </row>
    <row r="3128" spans="2:2" x14ac:dyDescent="0.2">
      <c r="B3128" s="2"/>
    </row>
    <row r="3129" spans="2:2" x14ac:dyDescent="0.2">
      <c r="B3129" s="2"/>
    </row>
    <row r="3130" spans="2:2" x14ac:dyDescent="0.2">
      <c r="B3130" s="2"/>
    </row>
    <row r="3131" spans="2:2" x14ac:dyDescent="0.2">
      <c r="B3131" s="2"/>
    </row>
    <row r="3132" spans="2:2" x14ac:dyDescent="0.2">
      <c r="B3132" s="2"/>
    </row>
    <row r="3133" spans="2:2" x14ac:dyDescent="0.2">
      <c r="B3133" s="2"/>
    </row>
    <row r="3134" spans="2:2" x14ac:dyDescent="0.2">
      <c r="B3134" s="2"/>
    </row>
    <row r="3135" spans="2:2" x14ac:dyDescent="0.2">
      <c r="B3135" s="2"/>
    </row>
    <row r="3136" spans="2:2" x14ac:dyDescent="0.2">
      <c r="B3136" s="2"/>
    </row>
    <row r="3137" spans="2:2" x14ac:dyDescent="0.2">
      <c r="B3137" s="2"/>
    </row>
    <row r="3138" spans="2:2" x14ac:dyDescent="0.2">
      <c r="B3138" s="2"/>
    </row>
    <row r="3139" spans="2:2" x14ac:dyDescent="0.2">
      <c r="B3139" s="2"/>
    </row>
    <row r="3140" spans="2:2" x14ac:dyDescent="0.2">
      <c r="B3140" s="2"/>
    </row>
    <row r="3141" spans="2:2" x14ac:dyDescent="0.2">
      <c r="B3141" s="2"/>
    </row>
    <row r="3142" spans="2:2" x14ac:dyDescent="0.2">
      <c r="B3142" s="2"/>
    </row>
    <row r="3143" spans="2:2" x14ac:dyDescent="0.2">
      <c r="B3143" s="2"/>
    </row>
    <row r="3144" spans="2:2" x14ac:dyDescent="0.2">
      <c r="B3144" s="2"/>
    </row>
    <row r="3145" spans="2:2" x14ac:dyDescent="0.2">
      <c r="B3145" s="2"/>
    </row>
    <row r="3146" spans="2:2" x14ac:dyDescent="0.2">
      <c r="B3146" s="2"/>
    </row>
    <row r="3147" spans="2:2" x14ac:dyDescent="0.2">
      <c r="B3147" s="2"/>
    </row>
    <row r="3148" spans="2:2" x14ac:dyDescent="0.2">
      <c r="B3148" s="2"/>
    </row>
    <row r="3149" spans="2:2" x14ac:dyDescent="0.2">
      <c r="B3149" s="2"/>
    </row>
    <row r="3150" spans="2:2" x14ac:dyDescent="0.2">
      <c r="B3150" s="2"/>
    </row>
    <row r="3151" spans="2:2" x14ac:dyDescent="0.2">
      <c r="B3151" s="2"/>
    </row>
    <row r="3152" spans="2:2" x14ac:dyDescent="0.2">
      <c r="B3152" s="2"/>
    </row>
    <row r="3153" spans="2:2" x14ac:dyDescent="0.2">
      <c r="B3153" s="2"/>
    </row>
    <row r="3154" spans="2:2" x14ac:dyDescent="0.2">
      <c r="B3154" s="2"/>
    </row>
    <row r="3155" spans="2:2" x14ac:dyDescent="0.2">
      <c r="B3155" s="2"/>
    </row>
    <row r="3156" spans="2:2" x14ac:dyDescent="0.2">
      <c r="B3156" s="2"/>
    </row>
    <row r="3157" spans="2:2" x14ac:dyDescent="0.2">
      <c r="B3157" s="2"/>
    </row>
    <row r="3158" spans="2:2" x14ac:dyDescent="0.2">
      <c r="B3158" s="2"/>
    </row>
    <row r="3159" spans="2:2" x14ac:dyDescent="0.2">
      <c r="B3159" s="2"/>
    </row>
    <row r="3160" spans="2:2" x14ac:dyDescent="0.2">
      <c r="B3160" s="2"/>
    </row>
    <row r="3161" spans="2:2" x14ac:dyDescent="0.2">
      <c r="B3161" s="2"/>
    </row>
    <row r="3162" spans="2:2" x14ac:dyDescent="0.2">
      <c r="B3162" s="2"/>
    </row>
    <row r="3163" spans="2:2" x14ac:dyDescent="0.2">
      <c r="B3163" s="2"/>
    </row>
    <row r="3164" spans="2:2" x14ac:dyDescent="0.2">
      <c r="B3164" s="2"/>
    </row>
    <row r="3165" spans="2:2" x14ac:dyDescent="0.2">
      <c r="B3165" s="2"/>
    </row>
    <row r="3166" spans="2:2" x14ac:dyDescent="0.2">
      <c r="B3166" s="2"/>
    </row>
    <row r="3167" spans="2:2" x14ac:dyDescent="0.2">
      <c r="B3167" s="2"/>
    </row>
    <row r="3168" spans="2:2" x14ac:dyDescent="0.2">
      <c r="B3168" s="2"/>
    </row>
    <row r="3169" spans="2:2" x14ac:dyDescent="0.2">
      <c r="B3169" s="2"/>
    </row>
    <row r="3170" spans="2:2" x14ac:dyDescent="0.2">
      <c r="B3170" s="2"/>
    </row>
    <row r="3171" spans="2:2" x14ac:dyDescent="0.2">
      <c r="B3171" s="2"/>
    </row>
    <row r="3172" spans="2:2" x14ac:dyDescent="0.2">
      <c r="B3172" s="2"/>
    </row>
    <row r="3173" spans="2:2" x14ac:dyDescent="0.2">
      <c r="B3173" s="2"/>
    </row>
    <row r="3174" spans="2:2" x14ac:dyDescent="0.2">
      <c r="B3174" s="2"/>
    </row>
    <row r="3175" spans="2:2" x14ac:dyDescent="0.2">
      <c r="B3175" s="2"/>
    </row>
    <row r="3176" spans="2:2" x14ac:dyDescent="0.2">
      <c r="B3176" s="2"/>
    </row>
    <row r="3177" spans="2:2" x14ac:dyDescent="0.2">
      <c r="B3177" s="2"/>
    </row>
    <row r="3178" spans="2:2" x14ac:dyDescent="0.2">
      <c r="B3178" s="2"/>
    </row>
    <row r="3179" spans="2:2" x14ac:dyDescent="0.2">
      <c r="B3179" s="2"/>
    </row>
    <row r="3180" spans="2:2" x14ac:dyDescent="0.2">
      <c r="B3180" s="2"/>
    </row>
    <row r="3181" spans="2:2" x14ac:dyDescent="0.2">
      <c r="B3181" s="2"/>
    </row>
    <row r="3182" spans="2:2" x14ac:dyDescent="0.2">
      <c r="B3182" s="2"/>
    </row>
    <row r="3183" spans="2:2" x14ac:dyDescent="0.2">
      <c r="B3183" s="2"/>
    </row>
    <row r="3184" spans="2:2" x14ac:dyDescent="0.2">
      <c r="B3184" s="2"/>
    </row>
    <row r="3185" spans="2:2" x14ac:dyDescent="0.2">
      <c r="B3185" s="2"/>
    </row>
    <row r="3186" spans="2:2" x14ac:dyDescent="0.2">
      <c r="B3186" s="2"/>
    </row>
    <row r="3187" spans="2:2" x14ac:dyDescent="0.2">
      <c r="B3187" s="2"/>
    </row>
    <row r="3188" spans="2:2" x14ac:dyDescent="0.2">
      <c r="B3188" s="2"/>
    </row>
    <row r="3189" spans="2:2" x14ac:dyDescent="0.2">
      <c r="B3189" s="2"/>
    </row>
    <row r="3190" spans="2:2" x14ac:dyDescent="0.2">
      <c r="B3190" s="2"/>
    </row>
    <row r="3191" spans="2:2" x14ac:dyDescent="0.2">
      <c r="B3191" s="2"/>
    </row>
    <row r="3192" spans="2:2" x14ac:dyDescent="0.2">
      <c r="B3192" s="2"/>
    </row>
    <row r="3193" spans="2:2" x14ac:dyDescent="0.2">
      <c r="B3193" s="2"/>
    </row>
    <row r="3194" spans="2:2" x14ac:dyDescent="0.2">
      <c r="B3194" s="2"/>
    </row>
    <row r="3195" spans="2:2" x14ac:dyDescent="0.2">
      <c r="B3195" s="2"/>
    </row>
    <row r="3196" spans="2:2" x14ac:dyDescent="0.2">
      <c r="B3196" s="2"/>
    </row>
    <row r="3197" spans="2:2" x14ac:dyDescent="0.2">
      <c r="B3197" s="2"/>
    </row>
    <row r="3198" spans="2:2" x14ac:dyDescent="0.2">
      <c r="B3198" s="2"/>
    </row>
    <row r="3199" spans="2:2" x14ac:dyDescent="0.2">
      <c r="B3199" s="2"/>
    </row>
    <row r="3200" spans="2:2" x14ac:dyDescent="0.2">
      <c r="B3200" s="2"/>
    </row>
    <row r="3201" spans="2:2" x14ac:dyDescent="0.2">
      <c r="B3201" s="2"/>
    </row>
    <row r="3202" spans="2:2" x14ac:dyDescent="0.2">
      <c r="B3202" s="2"/>
    </row>
    <row r="3203" spans="2:2" x14ac:dyDescent="0.2">
      <c r="B3203" s="2"/>
    </row>
    <row r="3204" spans="2:2" x14ac:dyDescent="0.2">
      <c r="B3204" s="2"/>
    </row>
    <row r="3205" spans="2:2" x14ac:dyDescent="0.2">
      <c r="B3205" s="2"/>
    </row>
    <row r="3206" spans="2:2" x14ac:dyDescent="0.2">
      <c r="B3206" s="2"/>
    </row>
    <row r="3207" spans="2:2" x14ac:dyDescent="0.2">
      <c r="B3207" s="2"/>
    </row>
    <row r="3208" spans="2:2" x14ac:dyDescent="0.2">
      <c r="B3208" s="2"/>
    </row>
    <row r="3209" spans="2:2" x14ac:dyDescent="0.2">
      <c r="B3209" s="2"/>
    </row>
    <row r="3210" spans="2:2" x14ac:dyDescent="0.2">
      <c r="B3210" s="2"/>
    </row>
    <row r="3211" spans="2:2" x14ac:dyDescent="0.2">
      <c r="B3211" s="2"/>
    </row>
    <row r="3212" spans="2:2" x14ac:dyDescent="0.2">
      <c r="B3212" s="2"/>
    </row>
    <row r="3213" spans="2:2" x14ac:dyDescent="0.2">
      <c r="B3213" s="2"/>
    </row>
    <row r="3214" spans="2:2" x14ac:dyDescent="0.2">
      <c r="B3214" s="2"/>
    </row>
    <row r="3215" spans="2:2" x14ac:dyDescent="0.2">
      <c r="B3215" s="2"/>
    </row>
    <row r="3216" spans="2:2" x14ac:dyDescent="0.2">
      <c r="B3216" s="2"/>
    </row>
    <row r="3217" spans="2:2" x14ac:dyDescent="0.2">
      <c r="B3217" s="2"/>
    </row>
    <row r="3218" spans="2:2" x14ac:dyDescent="0.2">
      <c r="B3218" s="2"/>
    </row>
    <row r="3219" spans="2:2" x14ac:dyDescent="0.2">
      <c r="B3219" s="2"/>
    </row>
    <row r="3220" spans="2:2" x14ac:dyDescent="0.2">
      <c r="B3220" s="2"/>
    </row>
    <row r="3221" spans="2:2" x14ac:dyDescent="0.2">
      <c r="B3221" s="2"/>
    </row>
    <row r="3222" spans="2:2" x14ac:dyDescent="0.2">
      <c r="B3222" s="2"/>
    </row>
    <row r="3223" spans="2:2" x14ac:dyDescent="0.2">
      <c r="B3223" s="2"/>
    </row>
    <row r="3224" spans="2:2" x14ac:dyDescent="0.2">
      <c r="B3224" s="2"/>
    </row>
    <row r="3225" spans="2:2" x14ac:dyDescent="0.2">
      <c r="B3225" s="2"/>
    </row>
    <row r="3226" spans="2:2" x14ac:dyDescent="0.2">
      <c r="B3226" s="2"/>
    </row>
    <row r="3227" spans="2:2" x14ac:dyDescent="0.2">
      <c r="B3227" s="2"/>
    </row>
    <row r="3228" spans="2:2" x14ac:dyDescent="0.2">
      <c r="B3228" s="2"/>
    </row>
    <row r="3229" spans="2:2" x14ac:dyDescent="0.2">
      <c r="B3229" s="2"/>
    </row>
    <row r="3230" spans="2:2" x14ac:dyDescent="0.2">
      <c r="B3230" s="2"/>
    </row>
    <row r="3231" spans="2:2" x14ac:dyDescent="0.2">
      <c r="B3231" s="2"/>
    </row>
    <row r="3232" spans="2:2" x14ac:dyDescent="0.2">
      <c r="B3232" s="2"/>
    </row>
    <row r="3233" spans="2:2" x14ac:dyDescent="0.2">
      <c r="B3233" s="2"/>
    </row>
    <row r="3234" spans="2:2" x14ac:dyDescent="0.2">
      <c r="B3234" s="2"/>
    </row>
    <row r="3235" spans="2:2" x14ac:dyDescent="0.2">
      <c r="B3235" s="2"/>
    </row>
    <row r="3236" spans="2:2" x14ac:dyDescent="0.2">
      <c r="B3236" s="2"/>
    </row>
    <row r="3237" spans="2:2" x14ac:dyDescent="0.2">
      <c r="B3237" s="2"/>
    </row>
    <row r="3238" spans="2:2" x14ac:dyDescent="0.2">
      <c r="B3238" s="2"/>
    </row>
    <row r="3239" spans="2:2" x14ac:dyDescent="0.2">
      <c r="B3239" s="2"/>
    </row>
    <row r="3240" spans="2:2" x14ac:dyDescent="0.2">
      <c r="B3240" s="2"/>
    </row>
    <row r="3241" spans="2:2" x14ac:dyDescent="0.2">
      <c r="B3241" s="2"/>
    </row>
    <row r="3242" spans="2:2" x14ac:dyDescent="0.2">
      <c r="B3242" s="2"/>
    </row>
    <row r="3243" spans="2:2" x14ac:dyDescent="0.2">
      <c r="B3243" s="2"/>
    </row>
    <row r="3244" spans="2:2" x14ac:dyDescent="0.2">
      <c r="B3244" s="2"/>
    </row>
    <row r="3245" spans="2:2" x14ac:dyDescent="0.2">
      <c r="B3245" s="2"/>
    </row>
    <row r="3246" spans="2:2" x14ac:dyDescent="0.2">
      <c r="B3246" s="2"/>
    </row>
    <row r="3247" spans="2:2" x14ac:dyDescent="0.2">
      <c r="B3247" s="2"/>
    </row>
    <row r="3248" spans="2:2" x14ac:dyDescent="0.2">
      <c r="B3248" s="2"/>
    </row>
    <row r="3249" spans="2:2" x14ac:dyDescent="0.2">
      <c r="B3249" s="2"/>
    </row>
    <row r="3250" spans="2:2" x14ac:dyDescent="0.2">
      <c r="B3250" s="2"/>
    </row>
    <row r="3251" spans="2:2" x14ac:dyDescent="0.2">
      <c r="B3251" s="2"/>
    </row>
    <row r="3252" spans="2:2" x14ac:dyDescent="0.2">
      <c r="B3252" s="2"/>
    </row>
    <row r="3253" spans="2:2" x14ac:dyDescent="0.2">
      <c r="B3253" s="2"/>
    </row>
    <row r="3254" spans="2:2" x14ac:dyDescent="0.2">
      <c r="B3254" s="2"/>
    </row>
    <row r="3255" spans="2:2" x14ac:dyDescent="0.2">
      <c r="B3255" s="2"/>
    </row>
    <row r="3256" spans="2:2" x14ac:dyDescent="0.2">
      <c r="B3256" s="2"/>
    </row>
    <row r="3257" spans="2:2" x14ac:dyDescent="0.2">
      <c r="B3257" s="2"/>
    </row>
    <row r="3258" spans="2:2" x14ac:dyDescent="0.2">
      <c r="B3258" s="2"/>
    </row>
    <row r="3259" spans="2:2" x14ac:dyDescent="0.2">
      <c r="B3259" s="2"/>
    </row>
    <row r="3260" spans="2:2" x14ac:dyDescent="0.2">
      <c r="B3260" s="2"/>
    </row>
    <row r="3261" spans="2:2" x14ac:dyDescent="0.2">
      <c r="B3261" s="2"/>
    </row>
    <row r="3262" spans="2:2" x14ac:dyDescent="0.2">
      <c r="B3262" s="2"/>
    </row>
    <row r="3263" spans="2:2" x14ac:dyDescent="0.2">
      <c r="B3263" s="2"/>
    </row>
    <row r="3264" spans="2:2" x14ac:dyDescent="0.2">
      <c r="B3264" s="2"/>
    </row>
    <row r="3265" spans="2:2" x14ac:dyDescent="0.2">
      <c r="B3265" s="2"/>
    </row>
    <row r="3266" spans="2:2" x14ac:dyDescent="0.2">
      <c r="B3266" s="2"/>
    </row>
    <row r="3267" spans="2:2" x14ac:dyDescent="0.2">
      <c r="B3267" s="2"/>
    </row>
    <row r="3268" spans="2:2" x14ac:dyDescent="0.2">
      <c r="B3268" s="2"/>
    </row>
    <row r="3269" spans="2:2" x14ac:dyDescent="0.2">
      <c r="B3269" s="2"/>
    </row>
    <row r="3270" spans="2:2" x14ac:dyDescent="0.2">
      <c r="B3270" s="2"/>
    </row>
    <row r="3271" spans="2:2" x14ac:dyDescent="0.2">
      <c r="B3271" s="2"/>
    </row>
    <row r="3272" spans="2:2" x14ac:dyDescent="0.2">
      <c r="B3272" s="2"/>
    </row>
    <row r="3273" spans="2:2" x14ac:dyDescent="0.2">
      <c r="B3273" s="2"/>
    </row>
    <row r="3274" spans="2:2" x14ac:dyDescent="0.2">
      <c r="B3274" s="2"/>
    </row>
    <row r="3275" spans="2:2" x14ac:dyDescent="0.2">
      <c r="B3275" s="2"/>
    </row>
    <row r="3276" spans="2:2" x14ac:dyDescent="0.2">
      <c r="B3276" s="2"/>
    </row>
    <row r="3277" spans="2:2" x14ac:dyDescent="0.2">
      <c r="B3277" s="2"/>
    </row>
    <row r="3278" spans="2:2" x14ac:dyDescent="0.2">
      <c r="B3278" s="2"/>
    </row>
    <row r="3279" spans="2:2" x14ac:dyDescent="0.2">
      <c r="B3279" s="2"/>
    </row>
    <row r="3280" spans="2:2" x14ac:dyDescent="0.2">
      <c r="B3280" s="2"/>
    </row>
    <row r="3281" spans="2:2" x14ac:dyDescent="0.2">
      <c r="B3281" s="2"/>
    </row>
    <row r="3282" spans="2:2" x14ac:dyDescent="0.2">
      <c r="B3282" s="2"/>
    </row>
    <row r="3283" spans="2:2" x14ac:dyDescent="0.2">
      <c r="B3283" s="2"/>
    </row>
    <row r="3284" spans="2:2" x14ac:dyDescent="0.2">
      <c r="B3284" s="2"/>
    </row>
    <row r="3285" spans="2:2" x14ac:dyDescent="0.2">
      <c r="B3285" s="2"/>
    </row>
    <row r="3286" spans="2:2" x14ac:dyDescent="0.2">
      <c r="B3286" s="2"/>
    </row>
    <row r="3287" spans="2:2" x14ac:dyDescent="0.2">
      <c r="B3287" s="2"/>
    </row>
    <row r="3288" spans="2:2" x14ac:dyDescent="0.2">
      <c r="B3288" s="2"/>
    </row>
    <row r="3289" spans="2:2" x14ac:dyDescent="0.2">
      <c r="B3289" s="2"/>
    </row>
    <row r="3290" spans="2:2" x14ac:dyDescent="0.2">
      <c r="B3290" s="2"/>
    </row>
    <row r="3291" spans="2:2" x14ac:dyDescent="0.2">
      <c r="B3291" s="2"/>
    </row>
    <row r="3292" spans="2:2" x14ac:dyDescent="0.2">
      <c r="B3292" s="2"/>
    </row>
    <row r="3293" spans="2:2" x14ac:dyDescent="0.2">
      <c r="B3293" s="2"/>
    </row>
    <row r="3294" spans="2:2" x14ac:dyDescent="0.2">
      <c r="B3294" s="2"/>
    </row>
    <row r="3295" spans="2:2" x14ac:dyDescent="0.2">
      <c r="B3295" s="2"/>
    </row>
    <row r="3296" spans="2:2" x14ac:dyDescent="0.2">
      <c r="B3296" s="2"/>
    </row>
    <row r="3297" spans="2:2" x14ac:dyDescent="0.2">
      <c r="B3297" s="2"/>
    </row>
    <row r="3298" spans="2:2" x14ac:dyDescent="0.2">
      <c r="B3298" s="2"/>
    </row>
    <row r="3299" spans="2:2" x14ac:dyDescent="0.2">
      <c r="B3299" s="2"/>
    </row>
    <row r="3300" spans="2:2" x14ac:dyDescent="0.2">
      <c r="B3300" s="2"/>
    </row>
    <row r="3301" spans="2:2" x14ac:dyDescent="0.2">
      <c r="B3301" s="2"/>
    </row>
    <row r="3302" spans="2:2" x14ac:dyDescent="0.2">
      <c r="B3302" s="2"/>
    </row>
    <row r="3303" spans="2:2" x14ac:dyDescent="0.2">
      <c r="B3303" s="2"/>
    </row>
    <row r="3304" spans="2:2" x14ac:dyDescent="0.2">
      <c r="B3304" s="2"/>
    </row>
    <row r="3305" spans="2:2" x14ac:dyDescent="0.2">
      <c r="B3305" s="2"/>
    </row>
    <row r="3306" spans="2:2" x14ac:dyDescent="0.2">
      <c r="B3306" s="2"/>
    </row>
    <row r="3307" spans="2:2" x14ac:dyDescent="0.2">
      <c r="B3307" s="2"/>
    </row>
    <row r="3308" spans="2:2" x14ac:dyDescent="0.2">
      <c r="B3308" s="2"/>
    </row>
    <row r="3309" spans="2:2" x14ac:dyDescent="0.2">
      <c r="B3309" s="2"/>
    </row>
    <row r="3310" spans="2:2" x14ac:dyDescent="0.2">
      <c r="B3310" s="2"/>
    </row>
    <row r="3311" spans="2:2" x14ac:dyDescent="0.2">
      <c r="B3311" s="2"/>
    </row>
    <row r="3312" spans="2:2" x14ac:dyDescent="0.2">
      <c r="B3312" s="2"/>
    </row>
    <row r="3313" spans="2:2" x14ac:dyDescent="0.2">
      <c r="B3313" s="2"/>
    </row>
    <row r="3314" spans="2:2" x14ac:dyDescent="0.2">
      <c r="B3314" s="2"/>
    </row>
    <row r="3315" spans="2:2" x14ac:dyDescent="0.2">
      <c r="B3315" s="2"/>
    </row>
    <row r="3316" spans="2:2" x14ac:dyDescent="0.2">
      <c r="B3316" s="2"/>
    </row>
    <row r="3317" spans="2:2" x14ac:dyDescent="0.2">
      <c r="B3317" s="2"/>
    </row>
    <row r="3318" spans="2:2" x14ac:dyDescent="0.2">
      <c r="B3318" s="2"/>
    </row>
    <row r="3319" spans="2:2" x14ac:dyDescent="0.2">
      <c r="B3319" s="2"/>
    </row>
    <row r="3320" spans="2:2" x14ac:dyDescent="0.2">
      <c r="B3320" s="2"/>
    </row>
    <row r="3321" spans="2:2" x14ac:dyDescent="0.2">
      <c r="B3321" s="2"/>
    </row>
    <row r="3322" spans="2:2" x14ac:dyDescent="0.2">
      <c r="B3322" s="2"/>
    </row>
    <row r="3323" spans="2:2" x14ac:dyDescent="0.2">
      <c r="B3323" s="2"/>
    </row>
    <row r="3324" spans="2:2" x14ac:dyDescent="0.2">
      <c r="B3324" s="2"/>
    </row>
    <row r="3325" spans="2:2" x14ac:dyDescent="0.2">
      <c r="B3325" s="2"/>
    </row>
    <row r="3326" spans="2:2" x14ac:dyDescent="0.2">
      <c r="B3326" s="2"/>
    </row>
    <row r="3327" spans="2:2" x14ac:dyDescent="0.2">
      <c r="B3327" s="2"/>
    </row>
    <row r="3328" spans="2:2" x14ac:dyDescent="0.2">
      <c r="B3328" s="2"/>
    </row>
    <row r="3329" spans="2:2" x14ac:dyDescent="0.2">
      <c r="B3329" s="2"/>
    </row>
    <row r="3330" spans="2:2" x14ac:dyDescent="0.2">
      <c r="B3330" s="2"/>
    </row>
    <row r="3331" spans="2:2" x14ac:dyDescent="0.2">
      <c r="B3331" s="2"/>
    </row>
    <row r="3332" spans="2:2" x14ac:dyDescent="0.2">
      <c r="B3332" s="2"/>
    </row>
    <row r="3333" spans="2:2" x14ac:dyDescent="0.2">
      <c r="B3333" s="2"/>
    </row>
    <row r="3334" spans="2:2" x14ac:dyDescent="0.2">
      <c r="B3334" s="2"/>
    </row>
    <row r="3335" spans="2:2" x14ac:dyDescent="0.2">
      <c r="B3335" s="2"/>
    </row>
    <row r="3336" spans="2:2" x14ac:dyDescent="0.2">
      <c r="B3336" s="2"/>
    </row>
    <row r="3337" spans="2:2" x14ac:dyDescent="0.2">
      <c r="B3337" s="2"/>
    </row>
    <row r="3338" spans="2:2" x14ac:dyDescent="0.2">
      <c r="B3338" s="2"/>
    </row>
    <row r="3339" spans="2:2" x14ac:dyDescent="0.2">
      <c r="B3339" s="2"/>
    </row>
    <row r="3340" spans="2:2" x14ac:dyDescent="0.2">
      <c r="B3340" s="2"/>
    </row>
    <row r="3341" spans="2:2" x14ac:dyDescent="0.2">
      <c r="B3341" s="2"/>
    </row>
    <row r="3342" spans="2:2" x14ac:dyDescent="0.2">
      <c r="B3342" s="2"/>
    </row>
    <row r="3343" spans="2:2" x14ac:dyDescent="0.2">
      <c r="B3343" s="2"/>
    </row>
    <row r="3344" spans="2:2" x14ac:dyDescent="0.2">
      <c r="B3344" s="2"/>
    </row>
    <row r="3345" spans="2:2" x14ac:dyDescent="0.2">
      <c r="B3345" s="2"/>
    </row>
    <row r="3346" spans="2:2" x14ac:dyDescent="0.2">
      <c r="B3346" s="2"/>
    </row>
    <row r="3347" spans="2:2" x14ac:dyDescent="0.2">
      <c r="B3347" s="2"/>
    </row>
    <row r="3348" spans="2:2" x14ac:dyDescent="0.2">
      <c r="B3348" s="2"/>
    </row>
    <row r="3349" spans="2:2" x14ac:dyDescent="0.2">
      <c r="B3349" s="2"/>
    </row>
    <row r="3350" spans="2:2" x14ac:dyDescent="0.2">
      <c r="B3350" s="2"/>
    </row>
    <row r="3351" spans="2:2" x14ac:dyDescent="0.2">
      <c r="B3351" s="2"/>
    </row>
    <row r="3352" spans="2:2" x14ac:dyDescent="0.2">
      <c r="B3352" s="2"/>
    </row>
    <row r="3353" spans="2:2" x14ac:dyDescent="0.2">
      <c r="B3353" s="2"/>
    </row>
    <row r="3354" spans="2:2" x14ac:dyDescent="0.2">
      <c r="B3354" s="2"/>
    </row>
    <row r="3355" spans="2:2" x14ac:dyDescent="0.2">
      <c r="B3355" s="2"/>
    </row>
    <row r="3356" spans="2:2" x14ac:dyDescent="0.2">
      <c r="B3356" s="2"/>
    </row>
    <row r="3357" spans="2:2" x14ac:dyDescent="0.2">
      <c r="B3357" s="2"/>
    </row>
    <row r="3358" spans="2:2" x14ac:dyDescent="0.2">
      <c r="B3358" s="2"/>
    </row>
    <row r="3359" spans="2:2" x14ac:dyDescent="0.2">
      <c r="B3359" s="2"/>
    </row>
    <row r="3360" spans="2:2" x14ac:dyDescent="0.2">
      <c r="B3360" s="2"/>
    </row>
    <row r="3361" spans="2:2" x14ac:dyDescent="0.2">
      <c r="B3361" s="2"/>
    </row>
    <row r="3362" spans="2:2" x14ac:dyDescent="0.2">
      <c r="B3362" s="2"/>
    </row>
    <row r="3363" spans="2:2" x14ac:dyDescent="0.2">
      <c r="B3363" s="2"/>
    </row>
    <row r="3364" spans="2:2" x14ac:dyDescent="0.2">
      <c r="B3364" s="2"/>
    </row>
    <row r="3365" spans="2:2" x14ac:dyDescent="0.2">
      <c r="B3365" s="2"/>
    </row>
    <row r="3366" spans="2:2" x14ac:dyDescent="0.2">
      <c r="B3366" s="2"/>
    </row>
    <row r="3367" spans="2:2" x14ac:dyDescent="0.2">
      <c r="B3367" s="2"/>
    </row>
    <row r="3368" spans="2:2" x14ac:dyDescent="0.2">
      <c r="B3368" s="2"/>
    </row>
    <row r="3369" spans="2:2" x14ac:dyDescent="0.2">
      <c r="B3369" s="2"/>
    </row>
    <row r="3370" spans="2:2" x14ac:dyDescent="0.2">
      <c r="B3370" s="2"/>
    </row>
    <row r="3371" spans="2:2" x14ac:dyDescent="0.2">
      <c r="B3371" s="2"/>
    </row>
    <row r="3372" spans="2:2" x14ac:dyDescent="0.2">
      <c r="B3372" s="2"/>
    </row>
    <row r="3373" spans="2:2" x14ac:dyDescent="0.2">
      <c r="B3373" s="2"/>
    </row>
    <row r="3374" spans="2:2" x14ac:dyDescent="0.2">
      <c r="B3374" s="2"/>
    </row>
    <row r="3375" spans="2:2" x14ac:dyDescent="0.2">
      <c r="B3375" s="2"/>
    </row>
    <row r="3376" spans="2:2" x14ac:dyDescent="0.2">
      <c r="B3376" s="2"/>
    </row>
    <row r="3377" spans="2:2" x14ac:dyDescent="0.2">
      <c r="B3377" s="2"/>
    </row>
    <row r="3378" spans="2:2" x14ac:dyDescent="0.2">
      <c r="B3378" s="2"/>
    </row>
    <row r="3379" spans="2:2" x14ac:dyDescent="0.2">
      <c r="B3379" s="2"/>
    </row>
    <row r="3380" spans="2:2" x14ac:dyDescent="0.2">
      <c r="B3380" s="2"/>
    </row>
    <row r="3381" spans="2:2" x14ac:dyDescent="0.2">
      <c r="B3381" s="2"/>
    </row>
    <row r="3382" spans="2:2" x14ac:dyDescent="0.2">
      <c r="B3382" s="2"/>
    </row>
    <row r="3383" spans="2:2" x14ac:dyDescent="0.2">
      <c r="B3383" s="2"/>
    </row>
    <row r="3384" spans="2:2" x14ac:dyDescent="0.2">
      <c r="B3384" s="2"/>
    </row>
    <row r="3385" spans="2:2" x14ac:dyDescent="0.2">
      <c r="B3385" s="2"/>
    </row>
    <row r="3386" spans="2:2" x14ac:dyDescent="0.2">
      <c r="B3386" s="2"/>
    </row>
    <row r="3387" spans="2:2" x14ac:dyDescent="0.2">
      <c r="B3387" s="2"/>
    </row>
    <row r="3388" spans="2:2" x14ac:dyDescent="0.2">
      <c r="B3388" s="2"/>
    </row>
    <row r="3389" spans="2:2" x14ac:dyDescent="0.2">
      <c r="B3389" s="2"/>
    </row>
    <row r="3390" spans="2:2" x14ac:dyDescent="0.2">
      <c r="B3390" s="2"/>
    </row>
    <row r="3391" spans="2:2" x14ac:dyDescent="0.2">
      <c r="B3391" s="2"/>
    </row>
    <row r="3392" spans="2:2" x14ac:dyDescent="0.2">
      <c r="B3392" s="2"/>
    </row>
    <row r="3393" spans="2:2" x14ac:dyDescent="0.2">
      <c r="B3393" s="2"/>
    </row>
    <row r="3394" spans="2:2" x14ac:dyDescent="0.2">
      <c r="B3394" s="2"/>
    </row>
    <row r="3395" spans="2:2" x14ac:dyDescent="0.2">
      <c r="B3395" s="2"/>
    </row>
    <row r="3396" spans="2:2" x14ac:dyDescent="0.2">
      <c r="B3396" s="2"/>
    </row>
    <row r="3397" spans="2:2" x14ac:dyDescent="0.2">
      <c r="B3397" s="2"/>
    </row>
    <row r="3398" spans="2:2" x14ac:dyDescent="0.2">
      <c r="B3398" s="2"/>
    </row>
    <row r="3399" spans="2:2" x14ac:dyDescent="0.2">
      <c r="B3399" s="2"/>
    </row>
    <row r="3400" spans="2:2" x14ac:dyDescent="0.2">
      <c r="B3400" s="2"/>
    </row>
    <row r="3401" spans="2:2" x14ac:dyDescent="0.2">
      <c r="B3401" s="2"/>
    </row>
    <row r="3402" spans="2:2" x14ac:dyDescent="0.2">
      <c r="B3402" s="2"/>
    </row>
    <row r="3403" spans="2:2" x14ac:dyDescent="0.2">
      <c r="B3403" s="2"/>
    </row>
    <row r="3404" spans="2:2" x14ac:dyDescent="0.2">
      <c r="B3404" s="2"/>
    </row>
    <row r="3405" spans="2:2" x14ac:dyDescent="0.2">
      <c r="B3405" s="2"/>
    </row>
    <row r="3406" spans="2:2" x14ac:dyDescent="0.2">
      <c r="B3406" s="2"/>
    </row>
    <row r="3407" spans="2:2" x14ac:dyDescent="0.2">
      <c r="B3407" s="2"/>
    </row>
    <row r="3408" spans="2:2" x14ac:dyDescent="0.2">
      <c r="B3408" s="2"/>
    </row>
    <row r="3409" spans="2:2" x14ac:dyDescent="0.2">
      <c r="B3409" s="2"/>
    </row>
    <row r="3410" spans="2:2" x14ac:dyDescent="0.2">
      <c r="B3410" s="2"/>
    </row>
    <row r="3411" spans="2:2" x14ac:dyDescent="0.2">
      <c r="B3411" s="2"/>
    </row>
    <row r="3412" spans="2:2" x14ac:dyDescent="0.2">
      <c r="B3412" s="2"/>
    </row>
    <row r="3413" spans="2:2" x14ac:dyDescent="0.2">
      <c r="B3413" s="2"/>
    </row>
    <row r="3414" spans="2:2" x14ac:dyDescent="0.2">
      <c r="B3414" s="2"/>
    </row>
    <row r="3415" spans="2:2" x14ac:dyDescent="0.2">
      <c r="B3415" s="2"/>
    </row>
    <row r="3416" spans="2:2" x14ac:dyDescent="0.2">
      <c r="B3416" s="2"/>
    </row>
    <row r="3417" spans="2:2" x14ac:dyDescent="0.2">
      <c r="B3417" s="2"/>
    </row>
    <row r="3418" spans="2:2" x14ac:dyDescent="0.2">
      <c r="B3418" s="2"/>
    </row>
    <row r="3419" spans="2:2" x14ac:dyDescent="0.2">
      <c r="B3419" s="2"/>
    </row>
    <row r="3420" spans="2:2" x14ac:dyDescent="0.2">
      <c r="B3420" s="2"/>
    </row>
    <row r="3421" spans="2:2" x14ac:dyDescent="0.2">
      <c r="B3421" s="2"/>
    </row>
    <row r="3422" spans="2:2" x14ac:dyDescent="0.2">
      <c r="B3422" s="2"/>
    </row>
    <row r="3423" spans="2:2" x14ac:dyDescent="0.2">
      <c r="B3423" s="2"/>
    </row>
    <row r="3424" spans="2:2" x14ac:dyDescent="0.2">
      <c r="B3424" s="2"/>
    </row>
    <row r="3425" spans="2:2" x14ac:dyDescent="0.2">
      <c r="B3425" s="2"/>
    </row>
    <row r="3426" spans="2:2" x14ac:dyDescent="0.2">
      <c r="B3426" s="2"/>
    </row>
    <row r="3427" spans="2:2" x14ac:dyDescent="0.2">
      <c r="B3427" s="2"/>
    </row>
    <row r="3428" spans="2:2" x14ac:dyDescent="0.2">
      <c r="B3428" s="2"/>
    </row>
    <row r="3429" spans="2:2" x14ac:dyDescent="0.2">
      <c r="B3429" s="2"/>
    </row>
    <row r="3430" spans="2:2" x14ac:dyDescent="0.2">
      <c r="B3430" s="2"/>
    </row>
    <row r="3431" spans="2:2" x14ac:dyDescent="0.2">
      <c r="B3431" s="2"/>
    </row>
    <row r="3432" spans="2:2" x14ac:dyDescent="0.2">
      <c r="B3432" s="2"/>
    </row>
    <row r="3433" spans="2:2" x14ac:dyDescent="0.2">
      <c r="B3433" s="2"/>
    </row>
    <row r="3434" spans="2:2" x14ac:dyDescent="0.2">
      <c r="B3434" s="2"/>
    </row>
    <row r="3435" spans="2:2" x14ac:dyDescent="0.2">
      <c r="B3435" s="2"/>
    </row>
    <row r="3436" spans="2:2" x14ac:dyDescent="0.2">
      <c r="B3436" s="2"/>
    </row>
    <row r="3437" spans="2:2" x14ac:dyDescent="0.2">
      <c r="B3437" s="2"/>
    </row>
    <row r="3438" spans="2:2" x14ac:dyDescent="0.2">
      <c r="B3438" s="2"/>
    </row>
    <row r="3439" spans="2:2" x14ac:dyDescent="0.2">
      <c r="B3439" s="2"/>
    </row>
    <row r="3440" spans="2:2" x14ac:dyDescent="0.2">
      <c r="B3440" s="2"/>
    </row>
    <row r="3441" spans="2:2" x14ac:dyDescent="0.2">
      <c r="B3441" s="2"/>
    </row>
    <row r="3442" spans="2:2" x14ac:dyDescent="0.2">
      <c r="B3442" s="2"/>
    </row>
    <row r="3443" spans="2:2" x14ac:dyDescent="0.2">
      <c r="B3443" s="2"/>
    </row>
    <row r="3444" spans="2:2" x14ac:dyDescent="0.2">
      <c r="B3444" s="2"/>
    </row>
    <row r="3445" spans="2:2" x14ac:dyDescent="0.2">
      <c r="B3445" s="2"/>
    </row>
    <row r="3446" spans="2:2" x14ac:dyDescent="0.2">
      <c r="B3446" s="2"/>
    </row>
    <row r="3447" spans="2:2" x14ac:dyDescent="0.2">
      <c r="B3447" s="2"/>
    </row>
    <row r="3448" spans="2:2" x14ac:dyDescent="0.2">
      <c r="B3448" s="2"/>
    </row>
    <row r="3449" spans="2:2" x14ac:dyDescent="0.2">
      <c r="B3449" s="2"/>
    </row>
    <row r="3450" spans="2:2" x14ac:dyDescent="0.2">
      <c r="B3450" s="2"/>
    </row>
    <row r="3451" spans="2:2" x14ac:dyDescent="0.2">
      <c r="B3451" s="2"/>
    </row>
    <row r="3452" spans="2:2" x14ac:dyDescent="0.2">
      <c r="B3452" s="2"/>
    </row>
    <row r="3453" spans="2:2" x14ac:dyDescent="0.2">
      <c r="B3453" s="2"/>
    </row>
    <row r="3454" spans="2:2" x14ac:dyDescent="0.2">
      <c r="B3454" s="2"/>
    </row>
    <row r="3455" spans="2:2" x14ac:dyDescent="0.2">
      <c r="B3455" s="2"/>
    </row>
    <row r="3456" spans="2:2" x14ac:dyDescent="0.2">
      <c r="B3456" s="2"/>
    </row>
    <row r="3457" spans="2:2" x14ac:dyDescent="0.2">
      <c r="B3457" s="2"/>
    </row>
    <row r="3458" spans="2:2" x14ac:dyDescent="0.2">
      <c r="B3458" s="2"/>
    </row>
    <row r="3459" spans="2:2" x14ac:dyDescent="0.2">
      <c r="B3459" s="2"/>
    </row>
    <row r="3460" spans="2:2" x14ac:dyDescent="0.2">
      <c r="B3460" s="2"/>
    </row>
    <row r="3461" spans="2:2" x14ac:dyDescent="0.2">
      <c r="B3461" s="2"/>
    </row>
    <row r="3462" spans="2:2" x14ac:dyDescent="0.2">
      <c r="B3462" s="2"/>
    </row>
    <row r="3463" spans="2:2" x14ac:dyDescent="0.2">
      <c r="B3463" s="2"/>
    </row>
    <row r="3464" spans="2:2" x14ac:dyDescent="0.2">
      <c r="B3464" s="2"/>
    </row>
    <row r="3465" spans="2:2" x14ac:dyDescent="0.2">
      <c r="B3465" s="2"/>
    </row>
    <row r="3466" spans="2:2" x14ac:dyDescent="0.2">
      <c r="B3466" s="2"/>
    </row>
    <row r="3467" spans="2:2" x14ac:dyDescent="0.2">
      <c r="B3467" s="2"/>
    </row>
    <row r="3468" spans="2:2" x14ac:dyDescent="0.2">
      <c r="B3468" s="2"/>
    </row>
    <row r="3469" spans="2:2" x14ac:dyDescent="0.2">
      <c r="B3469" s="2"/>
    </row>
    <row r="3470" spans="2:2" x14ac:dyDescent="0.2">
      <c r="B3470" s="2"/>
    </row>
    <row r="3471" spans="2:2" x14ac:dyDescent="0.2">
      <c r="B3471" s="2"/>
    </row>
    <row r="3472" spans="2:2" x14ac:dyDescent="0.2">
      <c r="B3472" s="2"/>
    </row>
    <row r="3473" spans="2:2" x14ac:dyDescent="0.2">
      <c r="B3473" s="2"/>
    </row>
    <row r="3474" spans="2:2" x14ac:dyDescent="0.2">
      <c r="B3474" s="2"/>
    </row>
    <row r="3475" spans="2:2" x14ac:dyDescent="0.2">
      <c r="B3475" s="2"/>
    </row>
    <row r="3476" spans="2:2" x14ac:dyDescent="0.2">
      <c r="B3476" s="2"/>
    </row>
    <row r="3477" spans="2:2" x14ac:dyDescent="0.2">
      <c r="B3477" s="2"/>
    </row>
    <row r="3478" spans="2:2" x14ac:dyDescent="0.2">
      <c r="B3478" s="2"/>
    </row>
    <row r="3479" spans="2:2" x14ac:dyDescent="0.2">
      <c r="B3479" s="2"/>
    </row>
    <row r="3480" spans="2:2" x14ac:dyDescent="0.2">
      <c r="B3480" s="2"/>
    </row>
    <row r="3481" spans="2:2" x14ac:dyDescent="0.2">
      <c r="B3481" s="2"/>
    </row>
    <row r="3482" spans="2:2" x14ac:dyDescent="0.2">
      <c r="B3482" s="2"/>
    </row>
    <row r="3483" spans="2:2" x14ac:dyDescent="0.2">
      <c r="B3483" s="2"/>
    </row>
    <row r="3484" spans="2:2" x14ac:dyDescent="0.2">
      <c r="B3484" s="2"/>
    </row>
    <row r="3485" spans="2:2" x14ac:dyDescent="0.2">
      <c r="B3485" s="2"/>
    </row>
    <row r="3486" spans="2:2" x14ac:dyDescent="0.2">
      <c r="B3486" s="2"/>
    </row>
    <row r="3487" spans="2:2" x14ac:dyDescent="0.2">
      <c r="B3487" s="2"/>
    </row>
    <row r="3488" spans="2:2" x14ac:dyDescent="0.2">
      <c r="B3488" s="2"/>
    </row>
    <row r="3489" spans="2:2" x14ac:dyDescent="0.2">
      <c r="B3489" s="2"/>
    </row>
    <row r="3490" spans="2:2" x14ac:dyDescent="0.2">
      <c r="B3490" s="2"/>
    </row>
    <row r="3491" spans="2:2" x14ac:dyDescent="0.2">
      <c r="B3491" s="2"/>
    </row>
    <row r="3492" spans="2:2" x14ac:dyDescent="0.2">
      <c r="B3492" s="2"/>
    </row>
    <row r="3493" spans="2:2" x14ac:dyDescent="0.2">
      <c r="B3493" s="2"/>
    </row>
    <row r="3494" spans="2:2" x14ac:dyDescent="0.2">
      <c r="B3494" s="2"/>
    </row>
    <row r="3495" spans="2:2" x14ac:dyDescent="0.2">
      <c r="B3495" s="2"/>
    </row>
    <row r="3496" spans="2:2" x14ac:dyDescent="0.2">
      <c r="B3496" s="2"/>
    </row>
    <row r="3497" spans="2:2" x14ac:dyDescent="0.2">
      <c r="B3497" s="2"/>
    </row>
    <row r="3498" spans="2:2" x14ac:dyDescent="0.2">
      <c r="B3498" s="2"/>
    </row>
    <row r="3499" spans="2:2" x14ac:dyDescent="0.2">
      <c r="B3499" s="2"/>
    </row>
    <row r="3500" spans="2:2" x14ac:dyDescent="0.2">
      <c r="B3500" s="2"/>
    </row>
    <row r="3501" spans="2:2" x14ac:dyDescent="0.2">
      <c r="B3501" s="2"/>
    </row>
    <row r="3502" spans="2:2" x14ac:dyDescent="0.2">
      <c r="B3502" s="2"/>
    </row>
    <row r="3503" spans="2:2" x14ac:dyDescent="0.2">
      <c r="B3503" s="2"/>
    </row>
    <row r="3504" spans="2:2" x14ac:dyDescent="0.2">
      <c r="B3504" s="2"/>
    </row>
    <row r="3505" spans="2:2" x14ac:dyDescent="0.2">
      <c r="B3505" s="2"/>
    </row>
    <row r="3506" spans="2:2" x14ac:dyDescent="0.2">
      <c r="B3506" s="2"/>
    </row>
    <row r="3507" spans="2:2" x14ac:dyDescent="0.2">
      <c r="B3507" s="2"/>
    </row>
    <row r="3508" spans="2:2" x14ac:dyDescent="0.2">
      <c r="B3508" s="2"/>
    </row>
    <row r="3509" spans="2:2" x14ac:dyDescent="0.2">
      <c r="B3509" s="2"/>
    </row>
    <row r="3510" spans="2:2" x14ac:dyDescent="0.2">
      <c r="B3510" s="2"/>
    </row>
    <row r="3511" spans="2:2" x14ac:dyDescent="0.2">
      <c r="B3511" s="2"/>
    </row>
    <row r="3512" spans="2:2" x14ac:dyDescent="0.2">
      <c r="B3512" s="2"/>
    </row>
    <row r="3513" spans="2:2" x14ac:dyDescent="0.2">
      <c r="B3513" s="2"/>
    </row>
    <row r="3514" spans="2:2" x14ac:dyDescent="0.2">
      <c r="B3514" s="2"/>
    </row>
    <row r="3515" spans="2:2" x14ac:dyDescent="0.2">
      <c r="B3515" s="2"/>
    </row>
    <row r="3516" spans="2:2" x14ac:dyDescent="0.2">
      <c r="B3516" s="2"/>
    </row>
    <row r="3517" spans="2:2" x14ac:dyDescent="0.2">
      <c r="B3517" s="2"/>
    </row>
    <row r="3518" spans="2:2" x14ac:dyDescent="0.2">
      <c r="B3518" s="2"/>
    </row>
    <row r="3519" spans="2:2" x14ac:dyDescent="0.2">
      <c r="B3519" s="2"/>
    </row>
    <row r="3520" spans="2:2" x14ac:dyDescent="0.2">
      <c r="B3520" s="2"/>
    </row>
    <row r="3521" spans="2:2" x14ac:dyDescent="0.2">
      <c r="B3521" s="2"/>
    </row>
    <row r="3522" spans="2:2" x14ac:dyDescent="0.2">
      <c r="B3522" s="2"/>
    </row>
    <row r="3523" spans="2:2" x14ac:dyDescent="0.2">
      <c r="B3523" s="2"/>
    </row>
    <row r="3524" spans="2:2" x14ac:dyDescent="0.2">
      <c r="B3524" s="2"/>
    </row>
    <row r="3525" spans="2:2" x14ac:dyDescent="0.2">
      <c r="B3525" s="2"/>
    </row>
    <row r="3526" spans="2:2" x14ac:dyDescent="0.2">
      <c r="B3526" s="2"/>
    </row>
    <row r="3527" spans="2:2" x14ac:dyDescent="0.2">
      <c r="B3527" s="2"/>
    </row>
    <row r="3528" spans="2:2" x14ac:dyDescent="0.2">
      <c r="B3528" s="2"/>
    </row>
    <row r="3529" spans="2:2" x14ac:dyDescent="0.2">
      <c r="B3529" s="2"/>
    </row>
    <row r="3530" spans="2:2" x14ac:dyDescent="0.2">
      <c r="B3530" s="2"/>
    </row>
    <row r="3531" spans="2:2" x14ac:dyDescent="0.2">
      <c r="B3531" s="2"/>
    </row>
    <row r="3532" spans="2:2" x14ac:dyDescent="0.2">
      <c r="B3532" s="2"/>
    </row>
    <row r="3533" spans="2:2" x14ac:dyDescent="0.2">
      <c r="B3533" s="2"/>
    </row>
    <row r="3534" spans="2:2" x14ac:dyDescent="0.2">
      <c r="B3534" s="2"/>
    </row>
    <row r="3535" spans="2:2" x14ac:dyDescent="0.2">
      <c r="B3535" s="2"/>
    </row>
    <row r="3536" spans="2:2" x14ac:dyDescent="0.2">
      <c r="B3536" s="2"/>
    </row>
    <row r="3537" spans="2:2" x14ac:dyDescent="0.2">
      <c r="B3537" s="2"/>
    </row>
    <row r="3538" spans="2:2" x14ac:dyDescent="0.2">
      <c r="B3538" s="2"/>
    </row>
    <row r="3539" spans="2:2" x14ac:dyDescent="0.2">
      <c r="B3539" s="2"/>
    </row>
    <row r="3540" spans="2:2" x14ac:dyDescent="0.2">
      <c r="B3540" s="2"/>
    </row>
    <row r="3541" spans="2:2" x14ac:dyDescent="0.2">
      <c r="B3541" s="2"/>
    </row>
    <row r="3542" spans="2:2" x14ac:dyDescent="0.2">
      <c r="B3542" s="2"/>
    </row>
    <row r="3543" spans="2:2" x14ac:dyDescent="0.2">
      <c r="B3543" s="2"/>
    </row>
    <row r="3544" spans="2:2" x14ac:dyDescent="0.2">
      <c r="B3544" s="2"/>
    </row>
    <row r="3545" spans="2:2" x14ac:dyDescent="0.2">
      <c r="B3545" s="2"/>
    </row>
    <row r="3546" spans="2:2" x14ac:dyDescent="0.2">
      <c r="B3546" s="2"/>
    </row>
    <row r="3547" spans="2:2" x14ac:dyDescent="0.2">
      <c r="B3547" s="2"/>
    </row>
    <row r="3548" spans="2:2" x14ac:dyDescent="0.2">
      <c r="B3548" s="2"/>
    </row>
    <row r="3549" spans="2:2" x14ac:dyDescent="0.2">
      <c r="B3549" s="2"/>
    </row>
    <row r="3550" spans="2:2" x14ac:dyDescent="0.2">
      <c r="B3550" s="2"/>
    </row>
    <row r="3551" spans="2:2" x14ac:dyDescent="0.2">
      <c r="B3551" s="2"/>
    </row>
    <row r="3552" spans="2:2" x14ac:dyDescent="0.2">
      <c r="B3552" s="2"/>
    </row>
    <row r="3553" spans="2:2" x14ac:dyDescent="0.2">
      <c r="B3553" s="2"/>
    </row>
    <row r="3554" spans="2:2" x14ac:dyDescent="0.2">
      <c r="B3554" s="2"/>
    </row>
    <row r="3555" spans="2:2" x14ac:dyDescent="0.2">
      <c r="B3555" s="2"/>
    </row>
    <row r="3556" spans="2:2" x14ac:dyDescent="0.2">
      <c r="B3556" s="2"/>
    </row>
    <row r="3557" spans="2:2" x14ac:dyDescent="0.2">
      <c r="B3557" s="2"/>
    </row>
    <row r="3558" spans="2:2" x14ac:dyDescent="0.2">
      <c r="B3558" s="2"/>
    </row>
    <row r="3559" spans="2:2" x14ac:dyDescent="0.2">
      <c r="B3559" s="2"/>
    </row>
    <row r="3560" spans="2:2" x14ac:dyDescent="0.2">
      <c r="B3560" s="2"/>
    </row>
    <row r="3561" spans="2:2" x14ac:dyDescent="0.2">
      <c r="B3561" s="2"/>
    </row>
    <row r="3562" spans="2:2" x14ac:dyDescent="0.2">
      <c r="B3562" s="2"/>
    </row>
    <row r="3563" spans="2:2" x14ac:dyDescent="0.2">
      <c r="B3563" s="2"/>
    </row>
    <row r="3564" spans="2:2" x14ac:dyDescent="0.2">
      <c r="B3564" s="2"/>
    </row>
    <row r="3565" spans="2:2" x14ac:dyDescent="0.2">
      <c r="B3565" s="2"/>
    </row>
    <row r="3566" spans="2:2" x14ac:dyDescent="0.2">
      <c r="B3566" s="2"/>
    </row>
    <row r="3567" spans="2:2" x14ac:dyDescent="0.2">
      <c r="B3567" s="2"/>
    </row>
    <row r="3568" spans="2:2" x14ac:dyDescent="0.2">
      <c r="B3568" s="2"/>
    </row>
    <row r="3569" spans="2:2" x14ac:dyDescent="0.2">
      <c r="B3569" s="2"/>
    </row>
    <row r="3570" spans="2:2" x14ac:dyDescent="0.2">
      <c r="B3570" s="2"/>
    </row>
    <row r="3571" spans="2:2" x14ac:dyDescent="0.2">
      <c r="B3571" s="2"/>
    </row>
    <row r="3572" spans="2:2" x14ac:dyDescent="0.2">
      <c r="B3572" s="2"/>
    </row>
    <row r="3573" spans="2:2" x14ac:dyDescent="0.2">
      <c r="B3573" s="2"/>
    </row>
    <row r="3574" spans="2:2" x14ac:dyDescent="0.2">
      <c r="B3574" s="2"/>
    </row>
    <row r="3575" spans="2:2" x14ac:dyDescent="0.2">
      <c r="B3575" s="2"/>
    </row>
    <row r="3576" spans="2:2" x14ac:dyDescent="0.2">
      <c r="B3576" s="2"/>
    </row>
    <row r="3577" spans="2:2" x14ac:dyDescent="0.2">
      <c r="B3577" s="2"/>
    </row>
    <row r="3578" spans="2:2" x14ac:dyDescent="0.2">
      <c r="B3578" s="2"/>
    </row>
    <row r="3579" spans="2:2" x14ac:dyDescent="0.2">
      <c r="B3579" s="2"/>
    </row>
    <row r="3580" spans="2:2" x14ac:dyDescent="0.2">
      <c r="B3580" s="2"/>
    </row>
    <row r="3581" spans="2:2" x14ac:dyDescent="0.2">
      <c r="B3581" s="2"/>
    </row>
    <row r="3582" spans="2:2" x14ac:dyDescent="0.2">
      <c r="B3582" s="2"/>
    </row>
    <row r="3583" spans="2:2" x14ac:dyDescent="0.2">
      <c r="B3583" s="2"/>
    </row>
    <row r="3584" spans="2:2" x14ac:dyDescent="0.2">
      <c r="B3584" s="2"/>
    </row>
    <row r="3585" spans="2:2" x14ac:dyDescent="0.2">
      <c r="B3585" s="2"/>
    </row>
    <row r="3586" spans="2:2" x14ac:dyDescent="0.2">
      <c r="B3586" s="2"/>
    </row>
    <row r="3587" spans="2:2" x14ac:dyDescent="0.2">
      <c r="B3587" s="2"/>
    </row>
    <row r="3588" spans="2:2" x14ac:dyDescent="0.2">
      <c r="B3588" s="2"/>
    </row>
    <row r="3589" spans="2:2" x14ac:dyDescent="0.2">
      <c r="B3589" s="2"/>
    </row>
    <row r="3590" spans="2:2" x14ac:dyDescent="0.2">
      <c r="B3590" s="2"/>
    </row>
    <row r="3591" spans="2:2" x14ac:dyDescent="0.2">
      <c r="B3591" s="2"/>
    </row>
    <row r="3592" spans="2:2" x14ac:dyDescent="0.2">
      <c r="B3592" s="2"/>
    </row>
    <row r="3593" spans="2:2" x14ac:dyDescent="0.2">
      <c r="B3593" s="2"/>
    </row>
    <row r="3594" spans="2:2" x14ac:dyDescent="0.2">
      <c r="B3594" s="2"/>
    </row>
    <row r="3595" spans="2:2" x14ac:dyDescent="0.2">
      <c r="B3595" s="2"/>
    </row>
    <row r="3596" spans="2:2" x14ac:dyDescent="0.2">
      <c r="B3596" s="2"/>
    </row>
    <row r="3597" spans="2:2" x14ac:dyDescent="0.2">
      <c r="B3597" s="2"/>
    </row>
    <row r="3598" spans="2:2" x14ac:dyDescent="0.2">
      <c r="B3598" s="2"/>
    </row>
    <row r="3599" spans="2:2" x14ac:dyDescent="0.2">
      <c r="B3599" s="2"/>
    </row>
    <row r="3600" spans="2:2" x14ac:dyDescent="0.2">
      <c r="B3600" s="2"/>
    </row>
    <row r="3601" spans="2:2" x14ac:dyDescent="0.2">
      <c r="B3601" s="2"/>
    </row>
    <row r="3602" spans="2:2" x14ac:dyDescent="0.2">
      <c r="B3602" s="2"/>
    </row>
    <row r="3603" spans="2:2" x14ac:dyDescent="0.2">
      <c r="B3603" s="2"/>
    </row>
    <row r="3604" spans="2:2" x14ac:dyDescent="0.2">
      <c r="B3604" s="2"/>
    </row>
    <row r="3605" spans="2:2" x14ac:dyDescent="0.2">
      <c r="B3605" s="2"/>
    </row>
    <row r="3606" spans="2:2" x14ac:dyDescent="0.2">
      <c r="B3606" s="2"/>
    </row>
    <row r="3607" spans="2:2" x14ac:dyDescent="0.2">
      <c r="B3607" s="2"/>
    </row>
    <row r="3608" spans="2:2" x14ac:dyDescent="0.2">
      <c r="B3608" s="2"/>
    </row>
    <row r="3609" spans="2:2" x14ac:dyDescent="0.2">
      <c r="B3609" s="2"/>
    </row>
    <row r="3610" spans="2:2" x14ac:dyDescent="0.2">
      <c r="B3610" s="2"/>
    </row>
    <row r="3611" spans="2:2" x14ac:dyDescent="0.2">
      <c r="B3611" s="2"/>
    </row>
    <row r="3612" spans="2:2" x14ac:dyDescent="0.2">
      <c r="B3612" s="2"/>
    </row>
    <row r="3613" spans="2:2" x14ac:dyDescent="0.2">
      <c r="B3613" s="2"/>
    </row>
    <row r="3614" spans="2:2" x14ac:dyDescent="0.2">
      <c r="B3614" s="2"/>
    </row>
    <row r="3615" spans="2:2" x14ac:dyDescent="0.2">
      <c r="B3615" s="2"/>
    </row>
    <row r="3616" spans="2:2" x14ac:dyDescent="0.2">
      <c r="B3616" s="2"/>
    </row>
    <row r="3617" spans="2:2" x14ac:dyDescent="0.2">
      <c r="B3617" s="2"/>
    </row>
    <row r="3618" spans="2:2" x14ac:dyDescent="0.2">
      <c r="B3618" s="2"/>
    </row>
    <row r="3619" spans="2:2" x14ac:dyDescent="0.2">
      <c r="B3619" s="2"/>
    </row>
    <row r="3620" spans="2:2" x14ac:dyDescent="0.2">
      <c r="B3620" s="2"/>
    </row>
    <row r="3621" spans="2:2" x14ac:dyDescent="0.2">
      <c r="B3621" s="2"/>
    </row>
    <row r="3622" spans="2:2" x14ac:dyDescent="0.2">
      <c r="B3622" s="2"/>
    </row>
    <row r="3623" spans="2:2" x14ac:dyDescent="0.2">
      <c r="B3623" s="2"/>
    </row>
    <row r="3624" spans="2:2" x14ac:dyDescent="0.2">
      <c r="B3624" s="2"/>
    </row>
    <row r="3625" spans="2:2" x14ac:dyDescent="0.2">
      <c r="B3625" s="2"/>
    </row>
    <row r="3626" spans="2:2" x14ac:dyDescent="0.2">
      <c r="B3626" s="2"/>
    </row>
    <row r="3627" spans="2:2" x14ac:dyDescent="0.2">
      <c r="B3627" s="2"/>
    </row>
    <row r="3628" spans="2:2" x14ac:dyDescent="0.2">
      <c r="B3628" s="2"/>
    </row>
    <row r="3629" spans="2:2" x14ac:dyDescent="0.2">
      <c r="B3629" s="2"/>
    </row>
    <row r="3630" spans="2:2" x14ac:dyDescent="0.2">
      <c r="B3630" s="2"/>
    </row>
    <row r="3631" spans="2:2" x14ac:dyDescent="0.2">
      <c r="B3631" s="2"/>
    </row>
    <row r="3632" spans="2:2" x14ac:dyDescent="0.2">
      <c r="B3632" s="2"/>
    </row>
    <row r="3633" spans="2:2" x14ac:dyDescent="0.2">
      <c r="B3633" s="2"/>
    </row>
    <row r="3634" spans="2:2" x14ac:dyDescent="0.2">
      <c r="B3634" s="2"/>
    </row>
    <row r="3635" spans="2:2" x14ac:dyDescent="0.2">
      <c r="B3635" s="2"/>
    </row>
    <row r="3636" spans="2:2" x14ac:dyDescent="0.2">
      <c r="B3636" s="2"/>
    </row>
    <row r="3637" spans="2:2" x14ac:dyDescent="0.2">
      <c r="B3637" s="2"/>
    </row>
    <row r="3638" spans="2:2" x14ac:dyDescent="0.2">
      <c r="B3638" s="2"/>
    </row>
    <row r="3639" spans="2:2" x14ac:dyDescent="0.2">
      <c r="B3639" s="2"/>
    </row>
    <row r="3640" spans="2:2" x14ac:dyDescent="0.2">
      <c r="B3640" s="2"/>
    </row>
    <row r="3641" spans="2:2" x14ac:dyDescent="0.2">
      <c r="B3641" s="2"/>
    </row>
    <row r="3642" spans="2:2" x14ac:dyDescent="0.2">
      <c r="B3642" s="2"/>
    </row>
    <row r="3643" spans="2:2" x14ac:dyDescent="0.2">
      <c r="B3643" s="2"/>
    </row>
    <row r="3644" spans="2:2" x14ac:dyDescent="0.2">
      <c r="B3644" s="2"/>
    </row>
    <row r="3645" spans="2:2" x14ac:dyDescent="0.2">
      <c r="B3645" s="2"/>
    </row>
    <row r="3646" spans="2:2" x14ac:dyDescent="0.2">
      <c r="B3646" s="2"/>
    </row>
    <row r="3647" spans="2:2" x14ac:dyDescent="0.2">
      <c r="B3647" s="2"/>
    </row>
    <row r="3648" spans="2:2" x14ac:dyDescent="0.2">
      <c r="B3648" s="2"/>
    </row>
    <row r="3649" spans="2:2" x14ac:dyDescent="0.2">
      <c r="B3649" s="2"/>
    </row>
    <row r="3650" spans="2:2" x14ac:dyDescent="0.2">
      <c r="B3650" s="2"/>
    </row>
    <row r="3651" spans="2:2" x14ac:dyDescent="0.2">
      <c r="B3651" s="2"/>
    </row>
    <row r="3652" spans="2:2" x14ac:dyDescent="0.2">
      <c r="B3652" s="2"/>
    </row>
    <row r="3653" spans="2:2" x14ac:dyDescent="0.2">
      <c r="B3653" s="2"/>
    </row>
    <row r="3654" spans="2:2" x14ac:dyDescent="0.2">
      <c r="B3654" s="2"/>
    </row>
    <row r="3655" spans="2:2" x14ac:dyDescent="0.2">
      <c r="B3655" s="2"/>
    </row>
    <row r="3656" spans="2:2" x14ac:dyDescent="0.2">
      <c r="B3656" s="2"/>
    </row>
  </sheetData>
  <sheetProtection algorithmName="SHA-512" hashValue="YMMCSeQ1bCW9O49g3lbpfYFWae+oADUk1ithAMxMC6U0nKzhD1g4GNErejqgLcfqmS7SEXx1LEWr8WzgFRq/xQ==" saltValue="w7r9R8YeA3myyaGca39psQ==" spinCount="100000" sheet="1" objects="1" scenarios="1"/>
  <mergeCells count="4083">
    <mergeCell ref="P475:Q475"/>
    <mergeCell ref="R475:S475"/>
    <mergeCell ref="T475:U475"/>
    <mergeCell ref="V475:W475"/>
    <mergeCell ref="F474:G474"/>
    <mergeCell ref="H474:I474"/>
    <mergeCell ref="J474:K474"/>
    <mergeCell ref="L474:M474"/>
    <mergeCell ref="N474:O474"/>
    <mergeCell ref="P474:Q474"/>
    <mergeCell ref="R474:S474"/>
    <mergeCell ref="T474:U474"/>
    <mergeCell ref="V474:W474"/>
    <mergeCell ref="D474:E474"/>
    <mergeCell ref="D356:E356"/>
    <mergeCell ref="F356:G356"/>
    <mergeCell ref="H356:I356"/>
    <mergeCell ref="J356:K356"/>
    <mergeCell ref="L356:M356"/>
    <mergeCell ref="N356:O356"/>
    <mergeCell ref="P356:Q356"/>
    <mergeCell ref="R356:S356"/>
    <mergeCell ref="T356:U356"/>
    <mergeCell ref="V356:W356"/>
    <mergeCell ref="C472:Z472"/>
    <mergeCell ref="D473:E473"/>
    <mergeCell ref="F473:G473"/>
    <mergeCell ref="H473:I473"/>
    <mergeCell ref="J473:K473"/>
    <mergeCell ref="L473:M473"/>
    <mergeCell ref="N473:O473"/>
    <mergeCell ref="P473:Q473"/>
    <mergeCell ref="R473:S473"/>
    <mergeCell ref="T473:U473"/>
    <mergeCell ref="V473:W473"/>
    <mergeCell ref="D470:E470"/>
    <mergeCell ref="F470:G470"/>
    <mergeCell ref="H470:I470"/>
    <mergeCell ref="J470:K470"/>
    <mergeCell ref="L470:M470"/>
    <mergeCell ref="N470:O470"/>
    <mergeCell ref="P470:Q470"/>
    <mergeCell ref="R470:S470"/>
    <mergeCell ref="T470:U470"/>
    <mergeCell ref="V470:W470"/>
    <mergeCell ref="D471:E471"/>
    <mergeCell ref="F353:G353"/>
    <mergeCell ref="H353:I353"/>
    <mergeCell ref="J353:K353"/>
    <mergeCell ref="L353:M353"/>
    <mergeCell ref="N353:O353"/>
    <mergeCell ref="P353:Q353"/>
    <mergeCell ref="R353:S353"/>
    <mergeCell ref="T353:U353"/>
    <mergeCell ref="V353:W353"/>
    <mergeCell ref="D354:W354"/>
    <mergeCell ref="D355:W355"/>
    <mergeCell ref="R469:S469"/>
    <mergeCell ref="T469:U469"/>
    <mergeCell ref="F469:G469"/>
    <mergeCell ref="H469:I469"/>
    <mergeCell ref="J469:K469"/>
    <mergeCell ref="L469:M469"/>
    <mergeCell ref="N469:O469"/>
    <mergeCell ref="T489:U489"/>
    <mergeCell ref="V489:W489"/>
    <mergeCell ref="D490:E490"/>
    <mergeCell ref="F490:G490"/>
    <mergeCell ref="H490:I490"/>
    <mergeCell ref="J490:K490"/>
    <mergeCell ref="L490:M490"/>
    <mergeCell ref="N490:O490"/>
    <mergeCell ref="P490:Q490"/>
    <mergeCell ref="R490:S490"/>
    <mergeCell ref="T490:U490"/>
    <mergeCell ref="V490:W490"/>
    <mergeCell ref="D485:E485"/>
    <mergeCell ref="F485:G485"/>
    <mergeCell ref="H485:I485"/>
    <mergeCell ref="J485:K485"/>
    <mergeCell ref="L485:M485"/>
    <mergeCell ref="N485:O485"/>
    <mergeCell ref="P485:Q485"/>
    <mergeCell ref="R485:S485"/>
    <mergeCell ref="T485:U485"/>
    <mergeCell ref="V485:W485"/>
    <mergeCell ref="D486:E486"/>
    <mergeCell ref="F486:G486"/>
    <mergeCell ref="H486:I486"/>
    <mergeCell ref="J486:K486"/>
    <mergeCell ref="L486:M486"/>
    <mergeCell ref="N486:O486"/>
    <mergeCell ref="P486:Q486"/>
    <mergeCell ref="R486:S486"/>
    <mergeCell ref="T486:U486"/>
    <mergeCell ref="V486:W486"/>
    <mergeCell ref="D484:E484"/>
    <mergeCell ref="F484:G484"/>
    <mergeCell ref="H484:I484"/>
    <mergeCell ref="J484:K484"/>
    <mergeCell ref="L484:M484"/>
    <mergeCell ref="N484:O484"/>
    <mergeCell ref="P484:Q484"/>
    <mergeCell ref="R484:S484"/>
    <mergeCell ref="T484:U484"/>
    <mergeCell ref="V484:W484"/>
    <mergeCell ref="D491:X491"/>
    <mergeCell ref="D492:E492"/>
    <mergeCell ref="F492:Z492"/>
    <mergeCell ref="D487:Z487"/>
    <mergeCell ref="D488:E488"/>
    <mergeCell ref="F488:G488"/>
    <mergeCell ref="H488:I488"/>
    <mergeCell ref="J488:K488"/>
    <mergeCell ref="L488:M488"/>
    <mergeCell ref="N488:O488"/>
    <mergeCell ref="P488:Q488"/>
    <mergeCell ref="R488:S488"/>
    <mergeCell ref="T488:U488"/>
    <mergeCell ref="V488:W488"/>
    <mergeCell ref="D489:E489"/>
    <mergeCell ref="F489:G489"/>
    <mergeCell ref="H489:I489"/>
    <mergeCell ref="J489:K489"/>
    <mergeCell ref="L489:M489"/>
    <mergeCell ref="N489:O489"/>
    <mergeCell ref="P489:Q489"/>
    <mergeCell ref="R489:S489"/>
    <mergeCell ref="D482:E482"/>
    <mergeCell ref="F482:G482"/>
    <mergeCell ref="H482:I482"/>
    <mergeCell ref="J482:K482"/>
    <mergeCell ref="L482:M482"/>
    <mergeCell ref="N482:O482"/>
    <mergeCell ref="P482:Q482"/>
    <mergeCell ref="R482:S482"/>
    <mergeCell ref="T482:U482"/>
    <mergeCell ref="V482:W482"/>
    <mergeCell ref="D483:E483"/>
    <mergeCell ref="F483:G483"/>
    <mergeCell ref="H483:I483"/>
    <mergeCell ref="J483:K483"/>
    <mergeCell ref="L483:M483"/>
    <mergeCell ref="N483:O483"/>
    <mergeCell ref="P483:Q483"/>
    <mergeCell ref="R483:S483"/>
    <mergeCell ref="T483:U483"/>
    <mergeCell ref="V483:W483"/>
    <mergeCell ref="D476:X476"/>
    <mergeCell ref="D477:E477"/>
    <mergeCell ref="F477:Z477"/>
    <mergeCell ref="D479:Z479"/>
    <mergeCell ref="D480:E480"/>
    <mergeCell ref="F480:G480"/>
    <mergeCell ref="H480:I480"/>
    <mergeCell ref="J480:K480"/>
    <mergeCell ref="L480:M480"/>
    <mergeCell ref="N480:O480"/>
    <mergeCell ref="P480:Q480"/>
    <mergeCell ref="R480:S480"/>
    <mergeCell ref="T480:U480"/>
    <mergeCell ref="V480:W480"/>
    <mergeCell ref="D481:E481"/>
    <mergeCell ref="F481:G481"/>
    <mergeCell ref="H481:I481"/>
    <mergeCell ref="J481:K481"/>
    <mergeCell ref="L481:M481"/>
    <mergeCell ref="N481:O481"/>
    <mergeCell ref="P481:Q481"/>
    <mergeCell ref="R481:S481"/>
    <mergeCell ref="T481:U481"/>
    <mergeCell ref="V481:W481"/>
    <mergeCell ref="D475:E475"/>
    <mergeCell ref="F475:G475"/>
    <mergeCell ref="H475:I475"/>
    <mergeCell ref="J475:K475"/>
    <mergeCell ref="L475:M475"/>
    <mergeCell ref="N475:O475"/>
    <mergeCell ref="T463:U463"/>
    <mergeCell ref="V463:W463"/>
    <mergeCell ref="F471:G471"/>
    <mergeCell ref="H471:I471"/>
    <mergeCell ref="J471:K471"/>
    <mergeCell ref="L471:M471"/>
    <mergeCell ref="N471:O471"/>
    <mergeCell ref="P471:Q471"/>
    <mergeCell ref="R471:S471"/>
    <mergeCell ref="T471:U471"/>
    <mergeCell ref="V471:W471"/>
    <mergeCell ref="D464:E464"/>
    <mergeCell ref="F464:G464"/>
    <mergeCell ref="H464:I464"/>
    <mergeCell ref="J464:K464"/>
    <mergeCell ref="L464:M464"/>
    <mergeCell ref="N464:O464"/>
    <mergeCell ref="P464:Q464"/>
    <mergeCell ref="R464:S464"/>
    <mergeCell ref="T464:U464"/>
    <mergeCell ref="V464:W464"/>
    <mergeCell ref="D465:X465"/>
    <mergeCell ref="D466:E466"/>
    <mergeCell ref="F466:Z466"/>
    <mergeCell ref="D468:Z468"/>
    <mergeCell ref="D469:E469"/>
    <mergeCell ref="P469:Q469"/>
    <mergeCell ref="D458:X458"/>
    <mergeCell ref="D459:E459"/>
    <mergeCell ref="F459:Z459"/>
    <mergeCell ref="D461:E461"/>
    <mergeCell ref="F461:G461"/>
    <mergeCell ref="H461:I461"/>
    <mergeCell ref="J461:K461"/>
    <mergeCell ref="L461:M461"/>
    <mergeCell ref="N461:O461"/>
    <mergeCell ref="P461:Q461"/>
    <mergeCell ref="R461:S461"/>
    <mergeCell ref="T461:U461"/>
    <mergeCell ref="V461:W461"/>
    <mergeCell ref="V469:W469"/>
    <mergeCell ref="D462:E462"/>
    <mergeCell ref="F462:G462"/>
    <mergeCell ref="H462:I462"/>
    <mergeCell ref="J462:K462"/>
    <mergeCell ref="L462:M462"/>
    <mergeCell ref="N462:O462"/>
    <mergeCell ref="P462:Q462"/>
    <mergeCell ref="R462:S462"/>
    <mergeCell ref="T462:U462"/>
    <mergeCell ref="V462:W462"/>
    <mergeCell ref="D463:E463"/>
    <mergeCell ref="F463:G463"/>
    <mergeCell ref="H463:I463"/>
    <mergeCell ref="J463:K463"/>
    <mergeCell ref="L463:M463"/>
    <mergeCell ref="N463:O463"/>
    <mergeCell ref="P463:Q463"/>
    <mergeCell ref="R463:S463"/>
    <mergeCell ref="D455:E455"/>
    <mergeCell ref="F455:G455"/>
    <mergeCell ref="H455:I455"/>
    <mergeCell ref="J455:K455"/>
    <mergeCell ref="L455:M455"/>
    <mergeCell ref="N455:O455"/>
    <mergeCell ref="P455:Q455"/>
    <mergeCell ref="R455:S455"/>
    <mergeCell ref="T455:U455"/>
    <mergeCell ref="V455:W455"/>
    <mergeCell ref="D456:Z456"/>
    <mergeCell ref="D457:E457"/>
    <mergeCell ref="F457:G457"/>
    <mergeCell ref="H457:I457"/>
    <mergeCell ref="J457:K457"/>
    <mergeCell ref="L457:M457"/>
    <mergeCell ref="N457:O457"/>
    <mergeCell ref="P457:Q457"/>
    <mergeCell ref="R457:S457"/>
    <mergeCell ref="T457:U457"/>
    <mergeCell ref="V457:W457"/>
    <mergeCell ref="T450:U450"/>
    <mergeCell ref="V450:W450"/>
    <mergeCell ref="D451:E451"/>
    <mergeCell ref="F451:G451"/>
    <mergeCell ref="H451:I451"/>
    <mergeCell ref="J451:K451"/>
    <mergeCell ref="L451:M451"/>
    <mergeCell ref="N451:O451"/>
    <mergeCell ref="P451:Q451"/>
    <mergeCell ref="R451:S451"/>
    <mergeCell ref="T451:U451"/>
    <mergeCell ref="V451:W451"/>
    <mergeCell ref="D454:E454"/>
    <mergeCell ref="F454:G454"/>
    <mergeCell ref="H454:I454"/>
    <mergeCell ref="J454:K454"/>
    <mergeCell ref="L454:M454"/>
    <mergeCell ref="N454:O454"/>
    <mergeCell ref="P454:Q454"/>
    <mergeCell ref="R454:S454"/>
    <mergeCell ref="T454:U454"/>
    <mergeCell ref="V454:W454"/>
    <mergeCell ref="T445:U445"/>
    <mergeCell ref="V445:W445"/>
    <mergeCell ref="F448:G448"/>
    <mergeCell ref="H448:I448"/>
    <mergeCell ref="J448:K448"/>
    <mergeCell ref="L448:M448"/>
    <mergeCell ref="N448:O448"/>
    <mergeCell ref="P448:Q448"/>
    <mergeCell ref="R448:S448"/>
    <mergeCell ref="T448:U448"/>
    <mergeCell ref="V448:W448"/>
    <mergeCell ref="F445:G445"/>
    <mergeCell ref="D452:Z452"/>
    <mergeCell ref="D453:E453"/>
    <mergeCell ref="F453:G453"/>
    <mergeCell ref="H453:I453"/>
    <mergeCell ref="J453:K453"/>
    <mergeCell ref="L453:M453"/>
    <mergeCell ref="N453:O453"/>
    <mergeCell ref="P453:Q453"/>
    <mergeCell ref="R453:S453"/>
    <mergeCell ref="T453:U453"/>
    <mergeCell ref="V453:W453"/>
    <mergeCell ref="D449:Z449"/>
    <mergeCell ref="D450:E450"/>
    <mergeCell ref="F450:G450"/>
    <mergeCell ref="H450:I450"/>
    <mergeCell ref="J450:K450"/>
    <mergeCell ref="L450:M450"/>
    <mergeCell ref="N450:O450"/>
    <mergeCell ref="P450:Q450"/>
    <mergeCell ref="R450:S450"/>
    <mergeCell ref="V437:W437"/>
    <mergeCell ref="J433:K433"/>
    <mergeCell ref="R432:S432"/>
    <mergeCell ref="J432:K432"/>
    <mergeCell ref="D433:E433"/>
    <mergeCell ref="R425:S425"/>
    <mergeCell ref="F427:Z427"/>
    <mergeCell ref="H430:I430"/>
    <mergeCell ref="D419:E419"/>
    <mergeCell ref="P419:Q419"/>
    <mergeCell ref="F421:G421"/>
    <mergeCell ref="V431:W431"/>
    <mergeCell ref="T430:U430"/>
    <mergeCell ref="P431:Q431"/>
    <mergeCell ref="P429:Q429"/>
    <mergeCell ref="F431:G431"/>
    <mergeCell ref="L431:M431"/>
    <mergeCell ref="J429:K429"/>
    <mergeCell ref="F429:G429"/>
    <mergeCell ref="V433:W433"/>
    <mergeCell ref="H432:I432"/>
    <mergeCell ref="N433:O433"/>
    <mergeCell ref="P432:Q432"/>
    <mergeCell ref="F432:G432"/>
    <mergeCell ref="L430:M430"/>
    <mergeCell ref="P421:Q421"/>
    <mergeCell ref="D430:E430"/>
    <mergeCell ref="P433:Q433"/>
    <mergeCell ref="T433:U433"/>
    <mergeCell ref="D431:E431"/>
    <mergeCell ref="F420:G420"/>
    <mergeCell ref="H420:I420"/>
    <mergeCell ref="F433:G433"/>
    <mergeCell ref="H433:I433"/>
    <mergeCell ref="F430:G430"/>
    <mergeCell ref="V414:W414"/>
    <mergeCell ref="D411:E411"/>
    <mergeCell ref="D413:Z413"/>
    <mergeCell ref="D414:E414"/>
    <mergeCell ref="R430:S430"/>
    <mergeCell ref="D426:X426"/>
    <mergeCell ref="N421:O421"/>
    <mergeCell ref="D429:E429"/>
    <mergeCell ref="H419:I419"/>
    <mergeCell ref="J419:K419"/>
    <mergeCell ref="J421:K421"/>
    <mergeCell ref="F414:G414"/>
    <mergeCell ref="H414:I414"/>
    <mergeCell ref="J414:K414"/>
    <mergeCell ref="L414:M414"/>
    <mergeCell ref="N414:O414"/>
    <mergeCell ref="P414:Q414"/>
    <mergeCell ref="R414:S414"/>
    <mergeCell ref="N425:O425"/>
    <mergeCell ref="R421:S421"/>
    <mergeCell ref="T414:U414"/>
    <mergeCell ref="P430:Q430"/>
    <mergeCell ref="H421:I421"/>
    <mergeCell ref="T429:U429"/>
    <mergeCell ref="J425:K425"/>
    <mergeCell ref="H402:I402"/>
    <mergeCell ref="D427:E427"/>
    <mergeCell ref="P420:Q420"/>
    <mergeCell ref="J420:K420"/>
    <mergeCell ref="L419:M419"/>
    <mergeCell ref="J402:K402"/>
    <mergeCell ref="J364:K364"/>
    <mergeCell ref="L364:M364"/>
    <mergeCell ref="N364:O364"/>
    <mergeCell ref="P364:Q364"/>
    <mergeCell ref="R364:S364"/>
    <mergeCell ref="D361:Z361"/>
    <mergeCell ref="L396:M396"/>
    <mergeCell ref="H425:I425"/>
    <mergeCell ref="V425:W425"/>
    <mergeCell ref="N396:O396"/>
    <mergeCell ref="T425:U425"/>
    <mergeCell ref="V421:W421"/>
    <mergeCell ref="D393:E393"/>
    <mergeCell ref="F423:Z423"/>
    <mergeCell ref="P396:Q396"/>
    <mergeCell ref="R396:S396"/>
    <mergeCell ref="D395:E395"/>
    <mergeCell ref="F395:G395"/>
    <mergeCell ref="D392:X392"/>
    <mergeCell ref="F393:Z393"/>
    <mergeCell ref="T396:U396"/>
    <mergeCell ref="H395:I395"/>
    <mergeCell ref="D415:X415"/>
    <mergeCell ref="V395:W395"/>
    <mergeCell ref="F419:G419"/>
    <mergeCell ref="D410:X410"/>
    <mergeCell ref="D357:X357"/>
    <mergeCell ref="D358:E358"/>
    <mergeCell ref="F358:Z358"/>
    <mergeCell ref="V373:W373"/>
    <mergeCell ref="D375:E375"/>
    <mergeCell ref="F373:G373"/>
    <mergeCell ref="N377:O377"/>
    <mergeCell ref="P377:Q377"/>
    <mergeCell ref="D374:X374"/>
    <mergeCell ref="D373:E373"/>
    <mergeCell ref="H377:I377"/>
    <mergeCell ref="T377:U377"/>
    <mergeCell ref="P373:Q373"/>
    <mergeCell ref="J373:K373"/>
    <mergeCell ref="N373:O373"/>
    <mergeCell ref="L377:M377"/>
    <mergeCell ref="L373:M373"/>
    <mergeCell ref="R373:S373"/>
    <mergeCell ref="T373:U373"/>
    <mergeCell ref="V377:W377"/>
    <mergeCell ref="D362:E362"/>
    <mergeCell ref="F362:G362"/>
    <mergeCell ref="H362:I362"/>
    <mergeCell ref="T362:U362"/>
    <mergeCell ref="V362:W362"/>
    <mergeCell ref="T369:U369"/>
    <mergeCell ref="H368:I368"/>
    <mergeCell ref="J368:K368"/>
    <mergeCell ref="L368:M368"/>
    <mergeCell ref="D369:E369"/>
    <mergeCell ref="P362:Q362"/>
    <mergeCell ref="V369:W369"/>
    <mergeCell ref="D402:E402"/>
    <mergeCell ref="J362:K362"/>
    <mergeCell ref="F377:G377"/>
    <mergeCell ref="D378:X378"/>
    <mergeCell ref="V368:W368"/>
    <mergeCell ref="D363:Z363"/>
    <mergeCell ref="D364:E364"/>
    <mergeCell ref="F364:G364"/>
    <mergeCell ref="H364:I364"/>
    <mergeCell ref="D348:W348"/>
    <mergeCell ref="D349:E349"/>
    <mergeCell ref="F349:G349"/>
    <mergeCell ref="H349:I349"/>
    <mergeCell ref="J349:K349"/>
    <mergeCell ref="L349:M349"/>
    <mergeCell ref="N349:O349"/>
    <mergeCell ref="P349:Q349"/>
    <mergeCell ref="R349:S349"/>
    <mergeCell ref="T349:U349"/>
    <mergeCell ref="V349:W349"/>
    <mergeCell ref="D350:Z350"/>
    <mergeCell ref="D351:E351"/>
    <mergeCell ref="F351:G351"/>
    <mergeCell ref="H351:I351"/>
    <mergeCell ref="J351:K351"/>
    <mergeCell ref="L351:M351"/>
    <mergeCell ref="N351:O351"/>
    <mergeCell ref="P351:Q351"/>
    <mergeCell ref="R351:S351"/>
    <mergeCell ref="T351:U351"/>
    <mergeCell ref="V351:W351"/>
    <mergeCell ref="X351:Z355"/>
    <mergeCell ref="D352:E352"/>
    <mergeCell ref="F352:G352"/>
    <mergeCell ref="H352:I352"/>
    <mergeCell ref="J352:K352"/>
    <mergeCell ref="L352:M352"/>
    <mergeCell ref="N352:O352"/>
    <mergeCell ref="P352:Q352"/>
    <mergeCell ref="V352:W352"/>
    <mergeCell ref="D353:E353"/>
    <mergeCell ref="D345:E345"/>
    <mergeCell ref="F345:G345"/>
    <mergeCell ref="H345:I345"/>
    <mergeCell ref="J345:K345"/>
    <mergeCell ref="L345:M345"/>
    <mergeCell ref="N345:O345"/>
    <mergeCell ref="P345:Q345"/>
    <mergeCell ref="R345:S345"/>
    <mergeCell ref="T345:U345"/>
    <mergeCell ref="V345:W345"/>
    <mergeCell ref="R352:S352"/>
    <mergeCell ref="T352:U352"/>
    <mergeCell ref="D346:E346"/>
    <mergeCell ref="F346:G346"/>
    <mergeCell ref="H346:I346"/>
    <mergeCell ref="J346:K346"/>
    <mergeCell ref="L346:M346"/>
    <mergeCell ref="N346:O346"/>
    <mergeCell ref="P346:Q346"/>
    <mergeCell ref="R346:S346"/>
    <mergeCell ref="T346:U346"/>
    <mergeCell ref="V346:W346"/>
    <mergeCell ref="D347:E347"/>
    <mergeCell ref="F347:G347"/>
    <mergeCell ref="H347:I347"/>
    <mergeCell ref="J347:K347"/>
    <mergeCell ref="L347:M347"/>
    <mergeCell ref="N347:O347"/>
    <mergeCell ref="P347:Q347"/>
    <mergeCell ref="R347:S347"/>
    <mergeCell ref="T347:U347"/>
    <mergeCell ref="V347:W347"/>
    <mergeCell ref="D341:Z341"/>
    <mergeCell ref="D342:E342"/>
    <mergeCell ref="F342:G342"/>
    <mergeCell ref="H342:I342"/>
    <mergeCell ref="J342:K342"/>
    <mergeCell ref="L342:M342"/>
    <mergeCell ref="N342:O342"/>
    <mergeCell ref="P342:Q342"/>
    <mergeCell ref="R342:S342"/>
    <mergeCell ref="T342:U342"/>
    <mergeCell ref="V342:W342"/>
    <mergeCell ref="X342:Z348"/>
    <mergeCell ref="D343:E343"/>
    <mergeCell ref="F343:G343"/>
    <mergeCell ref="H343:I343"/>
    <mergeCell ref="J343:K343"/>
    <mergeCell ref="L343:M343"/>
    <mergeCell ref="N343:O343"/>
    <mergeCell ref="P343:Q343"/>
    <mergeCell ref="R343:S343"/>
    <mergeCell ref="T343:U343"/>
    <mergeCell ref="V343:W343"/>
    <mergeCell ref="D344:E344"/>
    <mergeCell ref="F344:G344"/>
    <mergeCell ref="H344:I344"/>
    <mergeCell ref="J344:K344"/>
    <mergeCell ref="L344:M344"/>
    <mergeCell ref="N344:O344"/>
    <mergeCell ref="P344:Q344"/>
    <mergeCell ref="R344:S344"/>
    <mergeCell ref="T344:U344"/>
    <mergeCell ref="V344:W344"/>
    <mergeCell ref="D338:E338"/>
    <mergeCell ref="F338:G338"/>
    <mergeCell ref="H338:I338"/>
    <mergeCell ref="J338:K338"/>
    <mergeCell ref="L338:M338"/>
    <mergeCell ref="N338:O338"/>
    <mergeCell ref="P338:Q338"/>
    <mergeCell ref="R338:S338"/>
    <mergeCell ref="T338:U338"/>
    <mergeCell ref="V338:W338"/>
    <mergeCell ref="D339:W339"/>
    <mergeCell ref="D340:E340"/>
    <mergeCell ref="F340:G340"/>
    <mergeCell ref="H340:I340"/>
    <mergeCell ref="J340:K340"/>
    <mergeCell ref="L340:M340"/>
    <mergeCell ref="N340:O340"/>
    <mergeCell ref="P340:Q340"/>
    <mergeCell ref="R340:S340"/>
    <mergeCell ref="T340:U340"/>
    <mergeCell ref="V340:W340"/>
    <mergeCell ref="D336:E336"/>
    <mergeCell ref="F336:G336"/>
    <mergeCell ref="H336:I336"/>
    <mergeCell ref="J336:K336"/>
    <mergeCell ref="L336:M336"/>
    <mergeCell ref="N336:O336"/>
    <mergeCell ref="P336:Q336"/>
    <mergeCell ref="R336:S336"/>
    <mergeCell ref="T336:U336"/>
    <mergeCell ref="V336:W336"/>
    <mergeCell ref="D337:E337"/>
    <mergeCell ref="F337:G337"/>
    <mergeCell ref="H337:I337"/>
    <mergeCell ref="J337:K337"/>
    <mergeCell ref="L337:M337"/>
    <mergeCell ref="N337:O337"/>
    <mergeCell ref="P337:Q337"/>
    <mergeCell ref="R337:S337"/>
    <mergeCell ref="T337:U337"/>
    <mergeCell ref="V337:W337"/>
    <mergeCell ref="D332:Z332"/>
    <mergeCell ref="D333:E333"/>
    <mergeCell ref="F333:G333"/>
    <mergeCell ref="H333:I333"/>
    <mergeCell ref="J333:K333"/>
    <mergeCell ref="L333:M333"/>
    <mergeCell ref="N333:O333"/>
    <mergeCell ref="P333:Q333"/>
    <mergeCell ref="R333:S333"/>
    <mergeCell ref="T333:U333"/>
    <mergeCell ref="V333:W333"/>
    <mergeCell ref="X333:Z339"/>
    <mergeCell ref="D334:E334"/>
    <mergeCell ref="F334:G334"/>
    <mergeCell ref="H334:I334"/>
    <mergeCell ref="J334:K334"/>
    <mergeCell ref="L334:M334"/>
    <mergeCell ref="N334:O334"/>
    <mergeCell ref="P334:Q334"/>
    <mergeCell ref="R334:S334"/>
    <mergeCell ref="T334:U334"/>
    <mergeCell ref="V334:W334"/>
    <mergeCell ref="D335:E335"/>
    <mergeCell ref="F335:G335"/>
    <mergeCell ref="H335:I335"/>
    <mergeCell ref="J335:K335"/>
    <mergeCell ref="L335:M335"/>
    <mergeCell ref="N335:O335"/>
    <mergeCell ref="P335:Q335"/>
    <mergeCell ref="R335:S335"/>
    <mergeCell ref="T335:U335"/>
    <mergeCell ref="V335:W335"/>
    <mergeCell ref="D328:E328"/>
    <mergeCell ref="F328:G328"/>
    <mergeCell ref="H328:I328"/>
    <mergeCell ref="J328:K328"/>
    <mergeCell ref="L328:M328"/>
    <mergeCell ref="N328:O328"/>
    <mergeCell ref="P328:Q328"/>
    <mergeCell ref="R328:S328"/>
    <mergeCell ref="T328:U328"/>
    <mergeCell ref="V328:W328"/>
    <mergeCell ref="D329:W329"/>
    <mergeCell ref="D330:Z330"/>
    <mergeCell ref="D331:E331"/>
    <mergeCell ref="F331:G331"/>
    <mergeCell ref="H331:I331"/>
    <mergeCell ref="J331:K331"/>
    <mergeCell ref="L331:M331"/>
    <mergeCell ref="N331:O331"/>
    <mergeCell ref="P331:Q331"/>
    <mergeCell ref="R331:S331"/>
    <mergeCell ref="T331:U331"/>
    <mergeCell ref="V331:W331"/>
    <mergeCell ref="D326:E326"/>
    <mergeCell ref="F326:G326"/>
    <mergeCell ref="H326:I326"/>
    <mergeCell ref="J326:K326"/>
    <mergeCell ref="L326:M326"/>
    <mergeCell ref="N326:O326"/>
    <mergeCell ref="P326:Q326"/>
    <mergeCell ref="R326:S326"/>
    <mergeCell ref="T326:U326"/>
    <mergeCell ref="V326:W326"/>
    <mergeCell ref="D327:E327"/>
    <mergeCell ref="F327:G327"/>
    <mergeCell ref="H327:I327"/>
    <mergeCell ref="J327:K327"/>
    <mergeCell ref="L327:M327"/>
    <mergeCell ref="N327:O327"/>
    <mergeCell ref="P327:Q327"/>
    <mergeCell ref="R327:S327"/>
    <mergeCell ref="T327:U327"/>
    <mergeCell ref="V327:W327"/>
    <mergeCell ref="D324:E324"/>
    <mergeCell ref="F324:G324"/>
    <mergeCell ref="H324:I324"/>
    <mergeCell ref="J324:K324"/>
    <mergeCell ref="L324:M324"/>
    <mergeCell ref="N324:O324"/>
    <mergeCell ref="P324:Q324"/>
    <mergeCell ref="R324:S324"/>
    <mergeCell ref="T324:U324"/>
    <mergeCell ref="V324:W324"/>
    <mergeCell ref="D325:E325"/>
    <mergeCell ref="F325:G325"/>
    <mergeCell ref="H325:I325"/>
    <mergeCell ref="J325:K325"/>
    <mergeCell ref="L325:M325"/>
    <mergeCell ref="N325:O325"/>
    <mergeCell ref="P325:Q325"/>
    <mergeCell ref="R325:S325"/>
    <mergeCell ref="T325:U325"/>
    <mergeCell ref="V325:W325"/>
    <mergeCell ref="H322:I322"/>
    <mergeCell ref="J322:K322"/>
    <mergeCell ref="L322:M322"/>
    <mergeCell ref="N322:O322"/>
    <mergeCell ref="P322:Q322"/>
    <mergeCell ref="R322:S322"/>
    <mergeCell ref="T322:U322"/>
    <mergeCell ref="V322:W322"/>
    <mergeCell ref="D323:E323"/>
    <mergeCell ref="F323:G323"/>
    <mergeCell ref="H323:I323"/>
    <mergeCell ref="J323:K323"/>
    <mergeCell ref="L323:M323"/>
    <mergeCell ref="N323:O323"/>
    <mergeCell ref="P323:Q323"/>
    <mergeCell ref="R323:S323"/>
    <mergeCell ref="T323:U323"/>
    <mergeCell ref="V323:W323"/>
    <mergeCell ref="H318:I318"/>
    <mergeCell ref="J318:K318"/>
    <mergeCell ref="L318:M318"/>
    <mergeCell ref="N318:O318"/>
    <mergeCell ref="P318:Q318"/>
    <mergeCell ref="R318:S318"/>
    <mergeCell ref="T318:U318"/>
    <mergeCell ref="V318:W318"/>
    <mergeCell ref="D319:Z319"/>
    <mergeCell ref="D320:E320"/>
    <mergeCell ref="F320:G320"/>
    <mergeCell ref="H320:I320"/>
    <mergeCell ref="J320:K320"/>
    <mergeCell ref="L320:M320"/>
    <mergeCell ref="N320:O320"/>
    <mergeCell ref="P320:Q320"/>
    <mergeCell ref="R320:S320"/>
    <mergeCell ref="T320:U320"/>
    <mergeCell ref="V320:W320"/>
    <mergeCell ref="X320:Z329"/>
    <mergeCell ref="D321:E321"/>
    <mergeCell ref="F321:G321"/>
    <mergeCell ref="H321:I321"/>
    <mergeCell ref="J321:K321"/>
    <mergeCell ref="L321:M321"/>
    <mergeCell ref="N321:O321"/>
    <mergeCell ref="P321:Q321"/>
    <mergeCell ref="R321:S321"/>
    <mergeCell ref="T321:U321"/>
    <mergeCell ref="V321:W321"/>
    <mergeCell ref="D322:E322"/>
    <mergeCell ref="F322:G322"/>
    <mergeCell ref="D307:Z307"/>
    <mergeCell ref="N308:O308"/>
    <mergeCell ref="R308:S308"/>
    <mergeCell ref="V308:W308"/>
    <mergeCell ref="X308:Z317"/>
    <mergeCell ref="D309:E309"/>
    <mergeCell ref="R309:S309"/>
    <mergeCell ref="D310:E310"/>
    <mergeCell ref="P310:Q310"/>
    <mergeCell ref="D311:E311"/>
    <mergeCell ref="N311:O311"/>
    <mergeCell ref="T311:U311"/>
    <mergeCell ref="D312:E312"/>
    <mergeCell ref="N312:O312"/>
    <mergeCell ref="D313:E313"/>
    <mergeCell ref="N313:O313"/>
    <mergeCell ref="R313:S313"/>
    <mergeCell ref="V313:W313"/>
    <mergeCell ref="D314:E314"/>
    <mergeCell ref="P315:Q315"/>
    <mergeCell ref="R315:S315"/>
    <mergeCell ref="T315:U315"/>
    <mergeCell ref="V315:W315"/>
    <mergeCell ref="D316:E316"/>
    <mergeCell ref="F316:G316"/>
    <mergeCell ref="H316:I316"/>
    <mergeCell ref="J316:K316"/>
    <mergeCell ref="L316:M316"/>
    <mergeCell ref="N316:O316"/>
    <mergeCell ref="P316:Q316"/>
    <mergeCell ref="R316:S316"/>
    <mergeCell ref="T316:U316"/>
    <mergeCell ref="D303:E303"/>
    <mergeCell ref="F303:G303"/>
    <mergeCell ref="J303:K303"/>
    <mergeCell ref="N303:O303"/>
    <mergeCell ref="P303:Q303"/>
    <mergeCell ref="R303:S303"/>
    <mergeCell ref="T303:U303"/>
    <mergeCell ref="V303:W303"/>
    <mergeCell ref="D304:E304"/>
    <mergeCell ref="R301:S301"/>
    <mergeCell ref="D305:Z305"/>
    <mergeCell ref="L304:M304"/>
    <mergeCell ref="F306:G306"/>
    <mergeCell ref="H306:I306"/>
    <mergeCell ref="J306:K306"/>
    <mergeCell ref="L306:M306"/>
    <mergeCell ref="N306:O306"/>
    <mergeCell ref="P306:Q306"/>
    <mergeCell ref="R306:S306"/>
    <mergeCell ref="T306:U306"/>
    <mergeCell ref="V306:W306"/>
    <mergeCell ref="H303:I303"/>
    <mergeCell ref="R304:S304"/>
    <mergeCell ref="L303:M303"/>
    <mergeCell ref="J300:K300"/>
    <mergeCell ref="L300:M300"/>
    <mergeCell ref="N300:O300"/>
    <mergeCell ref="P300:Q300"/>
    <mergeCell ref="R300:S300"/>
    <mergeCell ref="T300:U300"/>
    <mergeCell ref="V300:W300"/>
    <mergeCell ref="D301:E301"/>
    <mergeCell ref="F301:G301"/>
    <mergeCell ref="H301:I301"/>
    <mergeCell ref="J301:K301"/>
    <mergeCell ref="T301:U301"/>
    <mergeCell ref="V301:W301"/>
    <mergeCell ref="D302:E302"/>
    <mergeCell ref="F302:G302"/>
    <mergeCell ref="H302:I302"/>
    <mergeCell ref="J302:K302"/>
    <mergeCell ref="L302:M302"/>
    <mergeCell ref="N302:O302"/>
    <mergeCell ref="P302:Q302"/>
    <mergeCell ref="R302:S302"/>
    <mergeCell ref="T302:U302"/>
    <mergeCell ref="V302:W302"/>
    <mergeCell ref="L301:M301"/>
    <mergeCell ref="X284:Z286"/>
    <mergeCell ref="D285:E285"/>
    <mergeCell ref="F285:G285"/>
    <mergeCell ref="H285:I285"/>
    <mergeCell ref="J285:K285"/>
    <mergeCell ref="L285:M285"/>
    <mergeCell ref="N285:O285"/>
    <mergeCell ref="P285:Q285"/>
    <mergeCell ref="R285:S285"/>
    <mergeCell ref="T285:U285"/>
    <mergeCell ref="V285:W285"/>
    <mergeCell ref="D286:E286"/>
    <mergeCell ref="F286:G286"/>
    <mergeCell ref="H286:I286"/>
    <mergeCell ref="J286:K286"/>
    <mergeCell ref="L286:M286"/>
    <mergeCell ref="N286:O286"/>
    <mergeCell ref="P286:Q286"/>
    <mergeCell ref="R286:S286"/>
    <mergeCell ref="T286:U286"/>
    <mergeCell ref="V286:W286"/>
    <mergeCell ref="F284:G284"/>
    <mergeCell ref="H284:I284"/>
    <mergeCell ref="J284:K284"/>
    <mergeCell ref="L284:M284"/>
    <mergeCell ref="N284:O284"/>
    <mergeCell ref="P284:Q284"/>
    <mergeCell ref="R284:S284"/>
    <mergeCell ref="T284:U284"/>
    <mergeCell ref="N272:O272"/>
    <mergeCell ref="P272:Q272"/>
    <mergeCell ref="R272:S272"/>
    <mergeCell ref="L277:M277"/>
    <mergeCell ref="D280:E280"/>
    <mergeCell ref="F277:G277"/>
    <mergeCell ref="P278:Q278"/>
    <mergeCell ref="D279:X279"/>
    <mergeCell ref="V278:W278"/>
    <mergeCell ref="R278:S278"/>
    <mergeCell ref="D277:E277"/>
    <mergeCell ref="V277:W277"/>
    <mergeCell ref="V272:W272"/>
    <mergeCell ref="D273:E273"/>
    <mergeCell ref="F273:G273"/>
    <mergeCell ref="H273:I273"/>
    <mergeCell ref="J273:K273"/>
    <mergeCell ref="V273:W273"/>
    <mergeCell ref="T273:U273"/>
    <mergeCell ref="D278:E278"/>
    <mergeCell ref="V250:W250"/>
    <mergeCell ref="V131:W131"/>
    <mergeCell ref="P134:Q134"/>
    <mergeCell ref="H212:I212"/>
    <mergeCell ref="D265:Z265"/>
    <mergeCell ref="L247:M247"/>
    <mergeCell ref="J221:K221"/>
    <mergeCell ref="J264:K264"/>
    <mergeCell ref="L264:M264"/>
    <mergeCell ref="D274:X274"/>
    <mergeCell ref="D275:E275"/>
    <mergeCell ref="F275:Z275"/>
    <mergeCell ref="D270:E270"/>
    <mergeCell ref="F270:G270"/>
    <mergeCell ref="H270:I270"/>
    <mergeCell ref="J270:K270"/>
    <mergeCell ref="L270:M270"/>
    <mergeCell ref="N270:O270"/>
    <mergeCell ref="P270:Q270"/>
    <mergeCell ref="R270:S270"/>
    <mergeCell ref="T270:U270"/>
    <mergeCell ref="V270:W270"/>
    <mergeCell ref="D271:E271"/>
    <mergeCell ref="F271:G271"/>
    <mergeCell ref="H271:I271"/>
    <mergeCell ref="J271:K271"/>
    <mergeCell ref="H272:I272"/>
    <mergeCell ref="J272:K272"/>
    <mergeCell ref="L272:M272"/>
    <mergeCell ref="V266:W266"/>
    <mergeCell ref="D267:Z267"/>
    <mergeCell ref="D268:Z268"/>
    <mergeCell ref="L105:M105"/>
    <mergeCell ref="N105:O105"/>
    <mergeCell ref="P105:Q105"/>
    <mergeCell ref="R105:S105"/>
    <mergeCell ref="T105:U105"/>
    <mergeCell ref="V105:W105"/>
    <mergeCell ref="V95:W95"/>
    <mergeCell ref="D96:E96"/>
    <mergeCell ref="F96:G96"/>
    <mergeCell ref="H96:I96"/>
    <mergeCell ref="J96:K96"/>
    <mergeCell ref="L96:M96"/>
    <mergeCell ref="J269:K269"/>
    <mergeCell ref="L269:M269"/>
    <mergeCell ref="N269:O269"/>
    <mergeCell ref="P269:Q269"/>
    <mergeCell ref="R269:S269"/>
    <mergeCell ref="T269:U269"/>
    <mergeCell ref="V269:W269"/>
    <mergeCell ref="N266:O266"/>
    <mergeCell ref="P266:Q266"/>
    <mergeCell ref="D266:E266"/>
    <mergeCell ref="F266:G266"/>
    <mergeCell ref="H266:I266"/>
    <mergeCell ref="J266:K266"/>
    <mergeCell ref="L266:M266"/>
    <mergeCell ref="H129:I129"/>
    <mergeCell ref="J129:K129"/>
    <mergeCell ref="L129:M129"/>
    <mergeCell ref="F250:G250"/>
    <mergeCell ref="H250:I250"/>
    <mergeCell ref="J250:K250"/>
    <mergeCell ref="L154:M154"/>
    <mergeCell ref="F153:G153"/>
    <mergeCell ref="H203:I203"/>
    <mergeCell ref="F187:Z187"/>
    <mergeCell ref="L214:M214"/>
    <mergeCell ref="L191:M191"/>
    <mergeCell ref="D186:X186"/>
    <mergeCell ref="F198:G198"/>
    <mergeCell ref="P154:Q154"/>
    <mergeCell ref="L197:M197"/>
    <mergeCell ref="T154:U154"/>
    <mergeCell ref="H197:I197"/>
    <mergeCell ref="F197:G197"/>
    <mergeCell ref="N197:O197"/>
    <mergeCell ref="T196:U196"/>
    <mergeCell ref="D181:E181"/>
    <mergeCell ref="F181:G181"/>
    <mergeCell ref="R160:S160"/>
    <mergeCell ref="T160:U160"/>
    <mergeCell ref="P160:Q160"/>
    <mergeCell ref="L161:M161"/>
    <mergeCell ref="J191:K191"/>
    <mergeCell ref="F191:G191"/>
    <mergeCell ref="J155:K155"/>
    <mergeCell ref="H198:I198"/>
    <mergeCell ref="J196:K196"/>
    <mergeCell ref="L202:M202"/>
    <mergeCell ref="N202:O202"/>
    <mergeCell ref="J200:K200"/>
    <mergeCell ref="P191:Q191"/>
    <mergeCell ref="P199:Q199"/>
    <mergeCell ref="R201:S201"/>
    <mergeCell ref="L107:M107"/>
    <mergeCell ref="N107:O107"/>
    <mergeCell ref="P107:Q107"/>
    <mergeCell ref="R107:S107"/>
    <mergeCell ref="T107:U107"/>
    <mergeCell ref="V107:W107"/>
    <mergeCell ref="R246:S246"/>
    <mergeCell ref="T246:U246"/>
    <mergeCell ref="V246:W246"/>
    <mergeCell ref="F242:G242"/>
    <mergeCell ref="H242:I242"/>
    <mergeCell ref="J242:K242"/>
    <mergeCell ref="L242:M242"/>
    <mergeCell ref="N242:O242"/>
    <mergeCell ref="J153:K153"/>
    <mergeCell ref="V215:W215"/>
    <mergeCell ref="F247:G247"/>
    <mergeCell ref="H247:I247"/>
    <mergeCell ref="J247:K247"/>
    <mergeCell ref="F194:G194"/>
    <mergeCell ref="L155:M155"/>
    <mergeCell ref="P215:Q215"/>
    <mergeCell ref="R215:S215"/>
    <mergeCell ref="T215:U215"/>
    <mergeCell ref="N212:O212"/>
    <mergeCell ref="P212:Q212"/>
    <mergeCell ref="R212:S212"/>
    <mergeCell ref="T212:U212"/>
    <mergeCell ref="N154:O154"/>
    <mergeCell ref="N156:O156"/>
    <mergeCell ref="T156:U156"/>
    <mergeCell ref="V153:W153"/>
    <mergeCell ref="D105:E105"/>
    <mergeCell ref="F105:G105"/>
    <mergeCell ref="F104:G104"/>
    <mergeCell ref="H104:I104"/>
    <mergeCell ref="D104:E104"/>
    <mergeCell ref="D99:Z99"/>
    <mergeCell ref="D100:E100"/>
    <mergeCell ref="T100:U100"/>
    <mergeCell ref="V100:W100"/>
    <mergeCell ref="P101:Q101"/>
    <mergeCell ref="R101:S101"/>
    <mergeCell ref="T101:U101"/>
    <mergeCell ref="V104:W104"/>
    <mergeCell ref="P78:Q78"/>
    <mergeCell ref="T74:U74"/>
    <mergeCell ref="L104:M104"/>
    <mergeCell ref="N104:O104"/>
    <mergeCell ref="P104:Q104"/>
    <mergeCell ref="R104:S104"/>
    <mergeCell ref="T104:U104"/>
    <mergeCell ref="F100:G100"/>
    <mergeCell ref="H100:I100"/>
    <mergeCell ref="J100:K100"/>
    <mergeCell ref="F78:G78"/>
    <mergeCell ref="F94:G94"/>
    <mergeCell ref="D94:E94"/>
    <mergeCell ref="L100:M100"/>
    <mergeCell ref="N100:O100"/>
    <mergeCell ref="P100:Q100"/>
    <mergeCell ref="J97:K97"/>
    <mergeCell ref="H105:I105"/>
    <mergeCell ref="J105:K105"/>
    <mergeCell ref="P60:Q60"/>
    <mergeCell ref="R60:S60"/>
    <mergeCell ref="N58:O58"/>
    <mergeCell ref="L53:M53"/>
    <mergeCell ref="F58:G58"/>
    <mergeCell ref="J52:K52"/>
    <mergeCell ref="P52:Q52"/>
    <mergeCell ref="R62:S62"/>
    <mergeCell ref="T62:U62"/>
    <mergeCell ref="J62:K62"/>
    <mergeCell ref="L62:M62"/>
    <mergeCell ref="N62:O62"/>
    <mergeCell ref="P62:Q62"/>
    <mergeCell ref="H53:I53"/>
    <mergeCell ref="T53:U53"/>
    <mergeCell ref="F54:G54"/>
    <mergeCell ref="N54:O54"/>
    <mergeCell ref="P54:Q54"/>
    <mergeCell ref="R54:S54"/>
    <mergeCell ref="R52:S52"/>
    <mergeCell ref="L54:M54"/>
    <mergeCell ref="P53:Q53"/>
    <mergeCell ref="N53:O53"/>
    <mergeCell ref="H59:I59"/>
    <mergeCell ref="J59:K59"/>
    <mergeCell ref="R61:S61"/>
    <mergeCell ref="T61:U61"/>
    <mergeCell ref="H58:I58"/>
    <mergeCell ref="J58:K58"/>
    <mergeCell ref="P95:Q95"/>
    <mergeCell ref="P67:Q67"/>
    <mergeCell ref="R67:S67"/>
    <mergeCell ref="T67:U67"/>
    <mergeCell ref="T64:U64"/>
    <mergeCell ref="L85:M85"/>
    <mergeCell ref="N81:O81"/>
    <mergeCell ref="H64:I64"/>
    <mergeCell ref="J64:K64"/>
    <mergeCell ref="L64:M64"/>
    <mergeCell ref="N64:O64"/>
    <mergeCell ref="P64:Q64"/>
    <mergeCell ref="N65:O65"/>
    <mergeCell ref="P65:Q65"/>
    <mergeCell ref="R65:S65"/>
    <mergeCell ref="R73:S73"/>
    <mergeCell ref="H94:I94"/>
    <mergeCell ref="J94:K94"/>
    <mergeCell ref="L94:M94"/>
    <mergeCell ref="L73:M73"/>
    <mergeCell ref="N74:O74"/>
    <mergeCell ref="P74:Q74"/>
    <mergeCell ref="R74:S74"/>
    <mergeCell ref="J73:K73"/>
    <mergeCell ref="L65:M65"/>
    <mergeCell ref="T63:U63"/>
    <mergeCell ref="H62:I62"/>
    <mergeCell ref="J60:K60"/>
    <mergeCell ref="D254:E254"/>
    <mergeCell ref="F254:G254"/>
    <mergeCell ref="H254:I254"/>
    <mergeCell ref="J254:K254"/>
    <mergeCell ref="T254:U254"/>
    <mergeCell ref="D157:X157"/>
    <mergeCell ref="J154:K154"/>
    <mergeCell ref="H153:I153"/>
    <mergeCell ref="D204:X204"/>
    <mergeCell ref="F147:G147"/>
    <mergeCell ref="P153:Q153"/>
    <mergeCell ref="F149:Z149"/>
    <mergeCell ref="V154:W154"/>
    <mergeCell ref="V199:W199"/>
    <mergeCell ref="V190:W190"/>
    <mergeCell ref="D190:E190"/>
    <mergeCell ref="J197:K197"/>
    <mergeCell ref="V152:W152"/>
    <mergeCell ref="R153:S153"/>
    <mergeCell ref="D153:E153"/>
    <mergeCell ref="D195:E195"/>
    <mergeCell ref="D160:E160"/>
    <mergeCell ref="D212:E212"/>
    <mergeCell ref="F160:G160"/>
    <mergeCell ref="H160:I160"/>
    <mergeCell ref="J160:K160"/>
    <mergeCell ref="D201:E201"/>
    <mergeCell ref="N155:O155"/>
    <mergeCell ref="J212:K212"/>
    <mergeCell ref="L212:M212"/>
    <mergeCell ref="V212:W212"/>
    <mergeCell ref="F213:G213"/>
    <mergeCell ref="N257:O257"/>
    <mergeCell ref="P257:Q257"/>
    <mergeCell ref="R257:S257"/>
    <mergeCell ref="T257:U257"/>
    <mergeCell ref="D258:E258"/>
    <mergeCell ref="H255:I255"/>
    <mergeCell ref="T272:U272"/>
    <mergeCell ref="N282:O282"/>
    <mergeCell ref="R282:S282"/>
    <mergeCell ref="T277:U277"/>
    <mergeCell ref="P277:Q277"/>
    <mergeCell ref="T278:U278"/>
    <mergeCell ref="H277:I277"/>
    <mergeCell ref="J277:K277"/>
    <mergeCell ref="L278:M278"/>
    <mergeCell ref="H282:I282"/>
    <mergeCell ref="R255:S255"/>
    <mergeCell ref="T255:U255"/>
    <mergeCell ref="N255:O255"/>
    <mergeCell ref="H259:I259"/>
    <mergeCell ref="J259:K259"/>
    <mergeCell ref="N264:O264"/>
    <mergeCell ref="L271:M271"/>
    <mergeCell ref="N271:O271"/>
    <mergeCell ref="T266:U266"/>
    <mergeCell ref="L273:M273"/>
    <mergeCell ref="N273:O273"/>
    <mergeCell ref="P273:Q273"/>
    <mergeCell ref="R273:S273"/>
    <mergeCell ref="P579:Q579"/>
    <mergeCell ref="R579:S579"/>
    <mergeCell ref="T579:U579"/>
    <mergeCell ref="F288:Z288"/>
    <mergeCell ref="D290:Z290"/>
    <mergeCell ref="D291:E291"/>
    <mergeCell ref="F291:G291"/>
    <mergeCell ref="H291:I291"/>
    <mergeCell ref="J291:K291"/>
    <mergeCell ref="L291:M291"/>
    <mergeCell ref="N291:O291"/>
    <mergeCell ref="P291:Q291"/>
    <mergeCell ref="R291:S291"/>
    <mergeCell ref="T291:U291"/>
    <mergeCell ref="V581:W581"/>
    <mergeCell ref="N580:O580"/>
    <mergeCell ref="R578:S578"/>
    <mergeCell ref="L439:M439"/>
    <mergeCell ref="N439:O439"/>
    <mergeCell ref="T497:U497"/>
    <mergeCell ref="L362:M362"/>
    <mergeCell ref="F437:G437"/>
    <mergeCell ref="H437:I437"/>
    <mergeCell ref="J437:K437"/>
    <mergeCell ref="L437:M437"/>
    <mergeCell ref="D511:E511"/>
    <mergeCell ref="V291:W291"/>
    <mergeCell ref="J292:K292"/>
    <mergeCell ref="N292:O292"/>
    <mergeCell ref="P292:Q292"/>
    <mergeCell ref="T292:U292"/>
    <mergeCell ref="V292:W292"/>
    <mergeCell ref="P190:Q190"/>
    <mergeCell ref="V582:W582"/>
    <mergeCell ref="V587:W587"/>
    <mergeCell ref="V586:W586"/>
    <mergeCell ref="V583:W583"/>
    <mergeCell ref="V585:W585"/>
    <mergeCell ref="T578:U578"/>
    <mergeCell ref="V578:W578"/>
    <mergeCell ref="V254:W254"/>
    <mergeCell ref="V255:W255"/>
    <mergeCell ref="V579:W579"/>
    <mergeCell ref="P445:Q445"/>
    <mergeCell ref="V584:W584"/>
    <mergeCell ref="P586:Q586"/>
    <mergeCell ref="P584:Q584"/>
    <mergeCell ref="T586:U586"/>
    <mergeCell ref="F577:G577"/>
    <mergeCell ref="N496:O496"/>
    <mergeCell ref="T585:U585"/>
    <mergeCell ref="J198:K198"/>
    <mergeCell ref="N368:O368"/>
    <mergeCell ref="J506:K506"/>
    <mergeCell ref="L508:M508"/>
    <mergeCell ref="V517:W517"/>
    <mergeCell ref="V508:W508"/>
    <mergeCell ref="F532:G532"/>
    <mergeCell ref="F505:G505"/>
    <mergeCell ref="F518:G518"/>
    <mergeCell ref="N518:O518"/>
    <mergeCell ref="P531:Q531"/>
    <mergeCell ref="N532:O532"/>
    <mergeCell ref="T538:U538"/>
    <mergeCell ref="J313:K313"/>
    <mergeCell ref="F312:G312"/>
    <mergeCell ref="L254:M254"/>
    <mergeCell ref="N254:O254"/>
    <mergeCell ref="P254:Q254"/>
    <mergeCell ref="R254:S254"/>
    <mergeCell ref="N258:O258"/>
    <mergeCell ref="P258:Q258"/>
    <mergeCell ref="D255:E255"/>
    <mergeCell ref="F255:G255"/>
    <mergeCell ref="D283:Z283"/>
    <mergeCell ref="L312:M312"/>
    <mergeCell ref="J298:K298"/>
    <mergeCell ref="V312:W312"/>
    <mergeCell ref="L298:M298"/>
    <mergeCell ref="N298:O298"/>
    <mergeCell ref="P298:Q298"/>
    <mergeCell ref="R298:S298"/>
    <mergeCell ref="V309:W309"/>
    <mergeCell ref="R259:S259"/>
    <mergeCell ref="T259:U259"/>
    <mergeCell ref="J255:K255"/>
    <mergeCell ref="L255:M255"/>
    <mergeCell ref="D259:E259"/>
    <mergeCell ref="F259:G259"/>
    <mergeCell ref="D269:E269"/>
    <mergeCell ref="F269:G269"/>
    <mergeCell ref="H269:I269"/>
    <mergeCell ref="V282:W282"/>
    <mergeCell ref="T282:U282"/>
    <mergeCell ref="H278:I278"/>
    <mergeCell ref="N277:O277"/>
    <mergeCell ref="D442:E442"/>
    <mergeCell ref="H495:I495"/>
    <mergeCell ref="L495:M495"/>
    <mergeCell ref="F442:Z442"/>
    <mergeCell ref="D444:Z444"/>
    <mergeCell ref="D445:E445"/>
    <mergeCell ref="T439:U439"/>
    <mergeCell ref="D446:E446"/>
    <mergeCell ref="F446:G446"/>
    <mergeCell ref="H446:I446"/>
    <mergeCell ref="J446:K446"/>
    <mergeCell ref="L446:M446"/>
    <mergeCell ref="N446:O446"/>
    <mergeCell ref="P446:Q446"/>
    <mergeCell ref="R446:S446"/>
    <mergeCell ref="T446:U446"/>
    <mergeCell ref="V446:W446"/>
    <mergeCell ref="D447:Z447"/>
    <mergeCell ref="D448:E448"/>
    <mergeCell ref="H445:I445"/>
    <mergeCell ref="D440:E440"/>
    <mergeCell ref="F440:G440"/>
    <mergeCell ref="H440:I440"/>
    <mergeCell ref="J440:K440"/>
    <mergeCell ref="L440:M440"/>
    <mergeCell ref="N440:O440"/>
    <mergeCell ref="R439:S439"/>
    <mergeCell ref="P439:Q439"/>
    <mergeCell ref="J445:K445"/>
    <mergeCell ref="L445:M445"/>
    <mergeCell ref="N445:O445"/>
    <mergeCell ref="R445:S445"/>
    <mergeCell ref="D495:E495"/>
    <mergeCell ref="H439:I439"/>
    <mergeCell ref="J439:K439"/>
    <mergeCell ref="H578:I578"/>
    <mergeCell ref="J578:K578"/>
    <mergeCell ref="L578:M578"/>
    <mergeCell ref="T496:U496"/>
    <mergeCell ref="P496:Q496"/>
    <mergeCell ref="P437:Q437"/>
    <mergeCell ref="R437:S437"/>
    <mergeCell ref="T437:U437"/>
    <mergeCell ref="N437:O437"/>
    <mergeCell ref="C493:Z493"/>
    <mergeCell ref="D437:E437"/>
    <mergeCell ref="V439:W439"/>
    <mergeCell ref="L498:M498"/>
    <mergeCell ref="V580:W580"/>
    <mergeCell ref="F495:G495"/>
    <mergeCell ref="H438:I438"/>
    <mergeCell ref="J438:K438"/>
    <mergeCell ref="D438:E438"/>
    <mergeCell ref="F438:G438"/>
    <mergeCell ref="D441:X441"/>
    <mergeCell ref="P440:Q440"/>
    <mergeCell ref="R440:S440"/>
    <mergeCell ref="T440:U440"/>
    <mergeCell ref="V440:W440"/>
    <mergeCell ref="L438:M438"/>
    <mergeCell ref="N438:O438"/>
    <mergeCell ref="P438:Q438"/>
    <mergeCell ref="R438:S438"/>
    <mergeCell ref="T438:U438"/>
    <mergeCell ref="D586:E586"/>
    <mergeCell ref="F586:G586"/>
    <mergeCell ref="H586:I586"/>
    <mergeCell ref="J586:K586"/>
    <mergeCell ref="D585:E585"/>
    <mergeCell ref="J592:K592"/>
    <mergeCell ref="L592:M592"/>
    <mergeCell ref="N592:O592"/>
    <mergeCell ref="P582:Q582"/>
    <mergeCell ref="R582:S582"/>
    <mergeCell ref="D590:E590"/>
    <mergeCell ref="J583:K583"/>
    <mergeCell ref="P585:Q585"/>
    <mergeCell ref="R585:S585"/>
    <mergeCell ref="T582:U582"/>
    <mergeCell ref="J593:K593"/>
    <mergeCell ref="F585:G585"/>
    <mergeCell ref="L585:M585"/>
    <mergeCell ref="D584:E584"/>
    <mergeCell ref="H584:I584"/>
    <mergeCell ref="H588:I588"/>
    <mergeCell ref="J588:K588"/>
    <mergeCell ref="L588:M588"/>
    <mergeCell ref="N582:O582"/>
    <mergeCell ref="J584:K584"/>
    <mergeCell ref="L584:M584"/>
    <mergeCell ref="N584:O584"/>
    <mergeCell ref="T587:U587"/>
    <mergeCell ref="T583:U583"/>
    <mergeCell ref="T584:U584"/>
    <mergeCell ref="P588:Q588"/>
    <mergeCell ref="D582:E582"/>
    <mergeCell ref="D113:E113"/>
    <mergeCell ref="F113:G113"/>
    <mergeCell ref="H113:I113"/>
    <mergeCell ref="D200:E200"/>
    <mergeCell ref="N193:O193"/>
    <mergeCell ref="T192:U192"/>
    <mergeCell ref="R192:S192"/>
    <mergeCell ref="L156:M156"/>
    <mergeCell ref="F158:Z158"/>
    <mergeCell ref="V155:W155"/>
    <mergeCell ref="P155:Q155"/>
    <mergeCell ref="T195:U195"/>
    <mergeCell ref="P196:Q196"/>
    <mergeCell ref="D198:E198"/>
    <mergeCell ref="L200:M200"/>
    <mergeCell ref="P177:Q177"/>
    <mergeCell ref="T170:U170"/>
    <mergeCell ref="V170:W170"/>
    <mergeCell ref="D165:E165"/>
    <mergeCell ref="V175:W175"/>
    <mergeCell ref="R177:S177"/>
    <mergeCell ref="T177:U177"/>
    <mergeCell ref="D158:E158"/>
    <mergeCell ref="D170:E170"/>
    <mergeCell ref="F170:G170"/>
    <mergeCell ref="H170:I170"/>
    <mergeCell ref="J170:K170"/>
    <mergeCell ref="L170:M170"/>
    <mergeCell ref="N170:O170"/>
    <mergeCell ref="P170:Q170"/>
    <mergeCell ref="L193:M193"/>
    <mergeCell ref="D173:Z173"/>
    <mergeCell ref="N132:O132"/>
    <mergeCell ref="T131:U131"/>
    <mergeCell ref="T133:U133"/>
    <mergeCell ref="T153:U153"/>
    <mergeCell ref="J147:K147"/>
    <mergeCell ref="J152:K152"/>
    <mergeCell ref="P147:Q147"/>
    <mergeCell ref="L130:M130"/>
    <mergeCell ref="D116:E116"/>
    <mergeCell ref="P113:Q113"/>
    <mergeCell ref="H152:I152"/>
    <mergeCell ref="D131:E131"/>
    <mergeCell ref="D121:E121"/>
    <mergeCell ref="H190:I190"/>
    <mergeCell ref="L121:M121"/>
    <mergeCell ref="N120:O120"/>
    <mergeCell ref="P130:Q130"/>
    <mergeCell ref="J128:K128"/>
    <mergeCell ref="D133:E133"/>
    <mergeCell ref="F132:G132"/>
    <mergeCell ref="D126:Z126"/>
    <mergeCell ref="R122:S122"/>
    <mergeCell ref="T155:U155"/>
    <mergeCell ref="C188:Z188"/>
    <mergeCell ref="D152:E152"/>
    <mergeCell ref="F145:Z145"/>
    <mergeCell ref="L153:M153"/>
    <mergeCell ref="N122:O122"/>
    <mergeCell ref="P119:Q119"/>
    <mergeCell ref="P116:Q116"/>
    <mergeCell ref="V113:W113"/>
    <mergeCell ref="D114:E114"/>
    <mergeCell ref="D120:E120"/>
    <mergeCell ref="L120:M120"/>
    <mergeCell ref="L114:M114"/>
    <mergeCell ref="N114:O114"/>
    <mergeCell ref="P114:Q114"/>
    <mergeCell ref="R114:S114"/>
    <mergeCell ref="T114:U114"/>
    <mergeCell ref="D202:E202"/>
    <mergeCell ref="P207:Q207"/>
    <mergeCell ref="F152:G152"/>
    <mergeCell ref="D135:X135"/>
    <mergeCell ref="T152:U152"/>
    <mergeCell ref="R147:S147"/>
    <mergeCell ref="H147:I147"/>
    <mergeCell ref="T127:U127"/>
    <mergeCell ref="R127:S127"/>
    <mergeCell ref="D149:E149"/>
    <mergeCell ref="H133:I133"/>
    <mergeCell ref="D144:X144"/>
    <mergeCell ref="F133:G133"/>
    <mergeCell ref="T147:U147"/>
    <mergeCell ref="V147:W147"/>
    <mergeCell ref="N147:O147"/>
    <mergeCell ref="P152:Q152"/>
    <mergeCell ref="D132:E132"/>
    <mergeCell ref="C150:Z150"/>
    <mergeCell ref="D145:E145"/>
    <mergeCell ref="D136:E136"/>
    <mergeCell ref="N152:O152"/>
    <mergeCell ref="F127:G127"/>
    <mergeCell ref="P127:Q127"/>
    <mergeCell ref="D127:E127"/>
    <mergeCell ref="J104:K104"/>
    <mergeCell ref="D108:X108"/>
    <mergeCell ref="D109:E109"/>
    <mergeCell ref="F109:Z109"/>
    <mergeCell ref="L112:M112"/>
    <mergeCell ref="F112:G112"/>
    <mergeCell ref="P112:Q112"/>
    <mergeCell ref="J113:K113"/>
    <mergeCell ref="R118:S118"/>
    <mergeCell ref="D123:X123"/>
    <mergeCell ref="F128:G128"/>
    <mergeCell ref="J133:K133"/>
    <mergeCell ref="L133:M133"/>
    <mergeCell ref="D134:E134"/>
    <mergeCell ref="L113:M113"/>
    <mergeCell ref="F114:G114"/>
    <mergeCell ref="H114:I114"/>
    <mergeCell ref="J114:K114"/>
    <mergeCell ref="T121:U121"/>
    <mergeCell ref="R134:S134"/>
    <mergeCell ref="J134:K134"/>
    <mergeCell ref="D129:E129"/>
    <mergeCell ref="F129:G129"/>
    <mergeCell ref="V117:W117"/>
    <mergeCell ref="P132:Q132"/>
    <mergeCell ref="J131:K131"/>
    <mergeCell ref="L119:M119"/>
    <mergeCell ref="N119:O119"/>
    <mergeCell ref="H116:I116"/>
    <mergeCell ref="F119:G119"/>
    <mergeCell ref="L118:M118"/>
    <mergeCell ref="N118:O118"/>
    <mergeCell ref="R112:S112"/>
    <mergeCell ref="R115:S115"/>
    <mergeCell ref="T120:U120"/>
    <mergeCell ref="R117:S117"/>
    <mergeCell ref="T113:U113"/>
    <mergeCell ref="T118:U118"/>
    <mergeCell ref="V118:W118"/>
    <mergeCell ref="H112:I112"/>
    <mergeCell ref="N96:O96"/>
    <mergeCell ref="D102:E102"/>
    <mergeCell ref="F102:G102"/>
    <mergeCell ref="H102:I102"/>
    <mergeCell ref="J102:K102"/>
    <mergeCell ref="L102:M102"/>
    <mergeCell ref="N112:O112"/>
    <mergeCell ref="T112:U112"/>
    <mergeCell ref="V112:W112"/>
    <mergeCell ref="L97:M97"/>
    <mergeCell ref="D103:Z103"/>
    <mergeCell ref="P97:Q97"/>
    <mergeCell ref="R100:S100"/>
    <mergeCell ref="P102:Q102"/>
    <mergeCell ref="R102:S102"/>
    <mergeCell ref="T102:U102"/>
    <mergeCell ref="V102:W102"/>
    <mergeCell ref="D106:Z106"/>
    <mergeCell ref="D107:E107"/>
    <mergeCell ref="J112:K112"/>
    <mergeCell ref="F107:G107"/>
    <mergeCell ref="H107:I107"/>
    <mergeCell ref="J107:K107"/>
    <mergeCell ref="C110:Z110"/>
    <mergeCell ref="L127:M127"/>
    <mergeCell ref="T117:U117"/>
    <mergeCell ref="N121:O121"/>
    <mergeCell ref="P121:Q121"/>
    <mergeCell ref="T115:U115"/>
    <mergeCell ref="F116:G116"/>
    <mergeCell ref="J117:K117"/>
    <mergeCell ref="V120:W120"/>
    <mergeCell ref="R116:S116"/>
    <mergeCell ref="H115:I115"/>
    <mergeCell ref="N115:O115"/>
    <mergeCell ref="P115:Q115"/>
    <mergeCell ref="F117:G117"/>
    <mergeCell ref="F121:G121"/>
    <mergeCell ref="P120:Q120"/>
    <mergeCell ref="V115:W115"/>
    <mergeCell ref="V114:W114"/>
    <mergeCell ref="R119:S119"/>
    <mergeCell ref="T119:U119"/>
    <mergeCell ref="R120:S120"/>
    <mergeCell ref="V119:W119"/>
    <mergeCell ref="L117:M117"/>
    <mergeCell ref="N117:O117"/>
    <mergeCell ref="P117:Q117"/>
    <mergeCell ref="L134:M134"/>
    <mergeCell ref="P122:Q122"/>
    <mergeCell ref="T122:U122"/>
    <mergeCell ref="T130:U130"/>
    <mergeCell ref="H130:I130"/>
    <mergeCell ref="L128:M128"/>
    <mergeCell ref="N128:O128"/>
    <mergeCell ref="H119:I119"/>
    <mergeCell ref="J119:K119"/>
    <mergeCell ref="H118:I118"/>
    <mergeCell ref="H121:I121"/>
    <mergeCell ref="H120:I120"/>
    <mergeCell ref="J120:K120"/>
    <mergeCell ref="F136:Z136"/>
    <mergeCell ref="V121:W121"/>
    <mergeCell ref="V130:W130"/>
    <mergeCell ref="F131:G131"/>
    <mergeCell ref="H131:I131"/>
    <mergeCell ref="J127:K127"/>
    <mergeCell ref="F120:G120"/>
    <mergeCell ref="R121:S121"/>
    <mergeCell ref="J118:K118"/>
    <mergeCell ref="P129:Q129"/>
    <mergeCell ref="P128:Q128"/>
    <mergeCell ref="R128:S128"/>
    <mergeCell ref="T128:U128"/>
    <mergeCell ref="R132:S132"/>
    <mergeCell ref="R129:S129"/>
    <mergeCell ref="J130:K130"/>
    <mergeCell ref="R133:S133"/>
    <mergeCell ref="N130:O130"/>
    <mergeCell ref="L131:M131"/>
    <mergeCell ref="D128:E128"/>
    <mergeCell ref="V122:W122"/>
    <mergeCell ref="F205:Z205"/>
    <mergeCell ref="V201:W201"/>
    <mergeCell ref="F203:G203"/>
    <mergeCell ref="J194:K194"/>
    <mergeCell ref="V128:W128"/>
    <mergeCell ref="V134:W134"/>
    <mergeCell ref="D122:E122"/>
    <mergeCell ref="F122:G122"/>
    <mergeCell ref="H122:I122"/>
    <mergeCell ref="J122:K122"/>
    <mergeCell ref="L122:M122"/>
    <mergeCell ref="T129:U129"/>
    <mergeCell ref="V192:W192"/>
    <mergeCell ref="H132:I132"/>
    <mergeCell ref="J132:K132"/>
    <mergeCell ref="V129:W129"/>
    <mergeCell ref="V133:W133"/>
    <mergeCell ref="V127:W127"/>
    <mergeCell ref="R130:S130"/>
    <mergeCell ref="N153:O153"/>
    <mergeCell ref="P131:Q131"/>
    <mergeCell ref="D147:E147"/>
    <mergeCell ref="D130:E130"/>
    <mergeCell ref="F134:G134"/>
    <mergeCell ref="H134:I134"/>
    <mergeCell ref="N134:O134"/>
    <mergeCell ref="L132:M132"/>
    <mergeCell ref="N192:O192"/>
    <mergeCell ref="R131:S131"/>
    <mergeCell ref="R156:S156"/>
    <mergeCell ref="D496:E496"/>
    <mergeCell ref="P497:Q497"/>
    <mergeCell ref="D505:E505"/>
    <mergeCell ref="T498:U498"/>
    <mergeCell ref="L505:M505"/>
    <mergeCell ref="V507:W507"/>
    <mergeCell ref="R500:S500"/>
    <mergeCell ref="J498:K498"/>
    <mergeCell ref="R497:S497"/>
    <mergeCell ref="V438:W438"/>
    <mergeCell ref="D439:E439"/>
    <mergeCell ref="F439:G439"/>
    <mergeCell ref="F314:G314"/>
    <mergeCell ref="H314:I314"/>
    <mergeCell ref="P314:Q314"/>
    <mergeCell ref="R314:S314"/>
    <mergeCell ref="T314:U314"/>
    <mergeCell ref="V314:W314"/>
    <mergeCell ref="D315:E315"/>
    <mergeCell ref="F315:G315"/>
    <mergeCell ref="H315:I315"/>
    <mergeCell ref="J315:K315"/>
    <mergeCell ref="L315:M315"/>
    <mergeCell ref="N315:O315"/>
    <mergeCell ref="R433:S433"/>
    <mergeCell ref="N431:O431"/>
    <mergeCell ref="V432:W432"/>
    <mergeCell ref="T420:U420"/>
    <mergeCell ref="F411:Z411"/>
    <mergeCell ref="L429:M429"/>
    <mergeCell ref="D507:E507"/>
    <mergeCell ref="H506:I506"/>
    <mergeCell ref="D499:E499"/>
    <mergeCell ref="H511:I511"/>
    <mergeCell ref="H507:I507"/>
    <mergeCell ref="V519:W519"/>
    <mergeCell ref="P518:Q518"/>
    <mergeCell ref="F530:G530"/>
    <mergeCell ref="J505:K505"/>
    <mergeCell ref="H524:I524"/>
    <mergeCell ref="H523:I523"/>
    <mergeCell ref="H528:I528"/>
    <mergeCell ref="T519:U519"/>
    <mergeCell ref="J507:K507"/>
    <mergeCell ref="P499:Q499"/>
    <mergeCell ref="T499:U499"/>
    <mergeCell ref="P523:Q523"/>
    <mergeCell ref="D522:E522"/>
    <mergeCell ref="D504:E504"/>
    <mergeCell ref="D516:E516"/>
    <mergeCell ref="J510:K510"/>
    <mergeCell ref="P530:Q530"/>
    <mergeCell ref="V500:W500"/>
    <mergeCell ref="V505:W505"/>
    <mergeCell ref="T506:U506"/>
    <mergeCell ref="T507:U507"/>
    <mergeCell ref="T508:U508"/>
    <mergeCell ref="L500:M500"/>
    <mergeCell ref="D506:E506"/>
    <mergeCell ref="D508:E508"/>
    <mergeCell ref="H517:I517"/>
    <mergeCell ref="F511:G511"/>
    <mergeCell ref="L530:M530"/>
    <mergeCell ref="V504:W504"/>
    <mergeCell ref="D538:E538"/>
    <mergeCell ref="P506:Q506"/>
    <mergeCell ref="J522:K522"/>
    <mergeCell ref="H499:I499"/>
    <mergeCell ref="D501:X501"/>
    <mergeCell ref="N499:O499"/>
    <mergeCell ref="D500:E500"/>
    <mergeCell ref="F500:G500"/>
    <mergeCell ref="P508:Q508"/>
    <mergeCell ref="T510:U510"/>
    <mergeCell ref="F504:G504"/>
    <mergeCell ref="N519:O519"/>
    <mergeCell ref="P511:Q511"/>
    <mergeCell ref="H518:I518"/>
    <mergeCell ref="T515:U515"/>
    <mergeCell ref="R524:S524"/>
    <mergeCell ref="F522:G522"/>
    <mergeCell ref="F517:G517"/>
    <mergeCell ref="F499:G499"/>
    <mergeCell ref="V499:W499"/>
    <mergeCell ref="L499:M499"/>
    <mergeCell ref="L528:M528"/>
    <mergeCell ref="H532:I532"/>
    <mergeCell ref="J528:K528"/>
    <mergeCell ref="F513:Z513"/>
    <mergeCell ref="D502:E502"/>
    <mergeCell ref="H522:I522"/>
    <mergeCell ref="J520:K520"/>
    <mergeCell ref="L518:M518"/>
    <mergeCell ref="R518:S518"/>
    <mergeCell ref="T504:U504"/>
    <mergeCell ref="T528:U528"/>
    <mergeCell ref="N511:O511"/>
    <mergeCell ref="V529:W529"/>
    <mergeCell ref="D509:E509"/>
    <mergeCell ref="N508:O508"/>
    <mergeCell ref="H508:I508"/>
    <mergeCell ref="T524:U524"/>
    <mergeCell ref="P522:Q522"/>
    <mergeCell ref="N510:O510"/>
    <mergeCell ref="P507:Q507"/>
    <mergeCell ref="L520:M520"/>
    <mergeCell ref="T522:U522"/>
    <mergeCell ref="H529:I529"/>
    <mergeCell ref="N521:O521"/>
    <mergeCell ref="N520:O520"/>
    <mergeCell ref="J519:K519"/>
    <mergeCell ref="L521:M521"/>
    <mergeCell ref="T521:U521"/>
    <mergeCell ref="R519:S519"/>
    <mergeCell ref="P519:Q519"/>
    <mergeCell ref="F515:G515"/>
    <mergeCell ref="J516:K516"/>
    <mergeCell ref="T511:U511"/>
    <mergeCell ref="F526:Z526"/>
    <mergeCell ref="L510:M510"/>
    <mergeCell ref="F507:G507"/>
    <mergeCell ref="L509:M509"/>
    <mergeCell ref="F508:G508"/>
    <mergeCell ref="H533:I533"/>
    <mergeCell ref="D510:E510"/>
    <mergeCell ref="D517:E517"/>
    <mergeCell ref="L517:M517"/>
    <mergeCell ref="D534:X534"/>
    <mergeCell ref="R510:S510"/>
    <mergeCell ref="D512:X512"/>
    <mergeCell ref="V515:W515"/>
    <mergeCell ref="T517:U517"/>
    <mergeCell ref="T518:U518"/>
    <mergeCell ref="V533:W533"/>
    <mergeCell ref="R521:S521"/>
    <mergeCell ref="D521:E521"/>
    <mergeCell ref="V518:W518"/>
    <mergeCell ref="D515:E515"/>
    <mergeCell ref="R528:S528"/>
    <mergeCell ref="L515:M515"/>
    <mergeCell ref="V531:W531"/>
    <mergeCell ref="P532:Q532"/>
    <mergeCell ref="P520:Q520"/>
    <mergeCell ref="P529:Q529"/>
    <mergeCell ref="D520:E520"/>
    <mergeCell ref="F528:G528"/>
    <mergeCell ref="F533:G533"/>
    <mergeCell ref="H531:I531"/>
    <mergeCell ref="J517:K517"/>
    <mergeCell ref="P515:Q515"/>
    <mergeCell ref="D518:E518"/>
    <mergeCell ref="J524:K524"/>
    <mergeCell ref="R529:S529"/>
    <mergeCell ref="D526:E526"/>
    <mergeCell ref="F516:G516"/>
    <mergeCell ref="V506:W506"/>
    <mergeCell ref="J495:K495"/>
    <mergeCell ref="J496:K496"/>
    <mergeCell ref="N528:O528"/>
    <mergeCell ref="V520:W520"/>
    <mergeCell ref="V511:W511"/>
    <mergeCell ref="V510:W510"/>
    <mergeCell ref="D529:E529"/>
    <mergeCell ref="T540:U540"/>
    <mergeCell ref="J538:K538"/>
    <mergeCell ref="V498:W498"/>
    <mergeCell ref="R499:S499"/>
    <mergeCell ref="H515:I515"/>
    <mergeCell ref="P510:Q510"/>
    <mergeCell ref="J509:K509"/>
    <mergeCell ref="P509:Q509"/>
    <mergeCell ref="V516:W516"/>
    <mergeCell ref="T516:U516"/>
    <mergeCell ref="D519:E519"/>
    <mergeCell ref="P505:Q505"/>
    <mergeCell ref="R532:S532"/>
    <mergeCell ref="L532:M532"/>
    <mergeCell ref="L524:M524"/>
    <mergeCell ref="L519:M519"/>
    <mergeCell ref="R517:S517"/>
    <mergeCell ref="V521:W521"/>
    <mergeCell ref="V524:W524"/>
    <mergeCell ref="F538:G538"/>
    <mergeCell ref="J518:K518"/>
    <mergeCell ref="T532:U532"/>
    <mergeCell ref="D540:E540"/>
    <mergeCell ref="D533:E533"/>
    <mergeCell ref="V546:W546"/>
    <mergeCell ref="D555:E555"/>
    <mergeCell ref="R531:S531"/>
    <mergeCell ref="H545:I545"/>
    <mergeCell ref="L546:M546"/>
    <mergeCell ref="P498:Q498"/>
    <mergeCell ref="F498:G498"/>
    <mergeCell ref="H505:I505"/>
    <mergeCell ref="H500:I500"/>
    <mergeCell ref="L506:M506"/>
    <mergeCell ref="N506:O506"/>
    <mergeCell ref="F510:G510"/>
    <mergeCell ref="N498:O498"/>
    <mergeCell ref="P504:Q504"/>
    <mergeCell ref="F502:Z502"/>
    <mergeCell ref="N500:O500"/>
    <mergeCell ref="L533:M533"/>
    <mergeCell ref="D528:E528"/>
    <mergeCell ref="J530:K530"/>
    <mergeCell ref="H520:I520"/>
    <mergeCell ref="P533:Q533"/>
    <mergeCell ref="D532:E532"/>
    <mergeCell ref="R511:S511"/>
    <mergeCell ref="D513:E513"/>
    <mergeCell ref="N523:O523"/>
    <mergeCell ref="J521:K521"/>
    <mergeCell ref="V522:W522"/>
    <mergeCell ref="T542:U542"/>
    <mergeCell ref="L538:M538"/>
    <mergeCell ref="F531:G531"/>
    <mergeCell ref="J532:K532"/>
    <mergeCell ref="N524:O524"/>
    <mergeCell ref="N543:O543"/>
    <mergeCell ref="J542:K542"/>
    <mergeCell ref="J533:K533"/>
    <mergeCell ref="F523:G523"/>
    <mergeCell ref="F535:Z535"/>
    <mergeCell ref="D537:Z537"/>
    <mergeCell ref="H521:I521"/>
    <mergeCell ref="J523:K523"/>
    <mergeCell ref="N530:O530"/>
    <mergeCell ref="L529:M529"/>
    <mergeCell ref="H519:I519"/>
    <mergeCell ref="P542:Q542"/>
    <mergeCell ref="F524:G524"/>
    <mergeCell ref="D524:E524"/>
    <mergeCell ref="V540:W540"/>
    <mergeCell ref="V523:W523"/>
    <mergeCell ref="P521:Q521"/>
    <mergeCell ref="D530:E530"/>
    <mergeCell ref="D535:E535"/>
    <mergeCell ref="D531:E531"/>
    <mergeCell ref="F539:G539"/>
    <mergeCell ref="L540:M540"/>
    <mergeCell ref="N531:O531"/>
    <mergeCell ref="V532:W532"/>
    <mergeCell ref="P540:Q540"/>
    <mergeCell ref="V528:W528"/>
    <mergeCell ref="D539:E539"/>
    <mergeCell ref="H530:I530"/>
    <mergeCell ref="F521:G521"/>
    <mergeCell ref="H543:I543"/>
    <mergeCell ref="N522:O522"/>
    <mergeCell ref="P524:Q524"/>
    <mergeCell ref="R597:S597"/>
    <mergeCell ref="R596:S596"/>
    <mergeCell ref="P587:Q587"/>
    <mergeCell ref="F590:Z590"/>
    <mergeCell ref="D589:X589"/>
    <mergeCell ref="T592:U592"/>
    <mergeCell ref="V592:W592"/>
    <mergeCell ref="V593:W593"/>
    <mergeCell ref="T597:U597"/>
    <mergeCell ref="T594:U594"/>
    <mergeCell ref="N595:O595"/>
    <mergeCell ref="T588:U588"/>
    <mergeCell ref="D592:E592"/>
    <mergeCell ref="F595:G595"/>
    <mergeCell ref="H595:I595"/>
    <mergeCell ref="J595:K595"/>
    <mergeCell ref="L595:M595"/>
    <mergeCell ref="F594:G594"/>
    <mergeCell ref="H594:I594"/>
    <mergeCell ref="R587:S587"/>
    <mergeCell ref="L587:M587"/>
    <mergeCell ref="P592:Q592"/>
    <mergeCell ref="N588:O588"/>
    <mergeCell ref="P597:Q597"/>
    <mergeCell ref="N593:O593"/>
    <mergeCell ref="P593:Q593"/>
    <mergeCell ref="R593:S593"/>
    <mergeCell ref="T593:U593"/>
    <mergeCell ref="R588:S588"/>
    <mergeCell ref="V588:W588"/>
    <mergeCell ref="R595:S595"/>
    <mergeCell ref="F599:Z599"/>
    <mergeCell ref="V597:W597"/>
    <mergeCell ref="P595:Q595"/>
    <mergeCell ref="D597:E597"/>
    <mergeCell ref="F597:G597"/>
    <mergeCell ref="H597:I597"/>
    <mergeCell ref="J597:K597"/>
    <mergeCell ref="L597:M597"/>
    <mergeCell ref="N597:O597"/>
    <mergeCell ref="J594:K594"/>
    <mergeCell ref="L594:M594"/>
    <mergeCell ref="N594:O594"/>
    <mergeCell ref="P596:Q596"/>
    <mergeCell ref="R592:S592"/>
    <mergeCell ref="D596:E596"/>
    <mergeCell ref="F596:G596"/>
    <mergeCell ref="H596:I596"/>
    <mergeCell ref="J596:K596"/>
    <mergeCell ref="L596:M596"/>
    <mergeCell ref="N596:O596"/>
    <mergeCell ref="T595:U595"/>
    <mergeCell ref="V595:W595"/>
    <mergeCell ref="D593:E593"/>
    <mergeCell ref="F593:G593"/>
    <mergeCell ref="H593:I593"/>
    <mergeCell ref="D598:X598"/>
    <mergeCell ref="D599:E599"/>
    <mergeCell ref="V594:W594"/>
    <mergeCell ref="T596:U596"/>
    <mergeCell ref="V596:W596"/>
    <mergeCell ref="F592:G592"/>
    <mergeCell ref="H592:I592"/>
    <mergeCell ref="H577:I577"/>
    <mergeCell ref="F588:G588"/>
    <mergeCell ref="L586:M586"/>
    <mergeCell ref="N586:O586"/>
    <mergeCell ref="J585:K585"/>
    <mergeCell ref="F583:G583"/>
    <mergeCell ref="R577:S577"/>
    <mergeCell ref="P594:Q594"/>
    <mergeCell ref="H585:I585"/>
    <mergeCell ref="N587:O587"/>
    <mergeCell ref="F584:G584"/>
    <mergeCell ref="D588:E588"/>
    <mergeCell ref="H582:I582"/>
    <mergeCell ref="J582:K582"/>
    <mergeCell ref="R586:S586"/>
    <mergeCell ref="R583:S583"/>
    <mergeCell ref="P580:Q580"/>
    <mergeCell ref="R580:S580"/>
    <mergeCell ref="L583:M583"/>
    <mergeCell ref="N583:O583"/>
    <mergeCell ref="P583:Q583"/>
    <mergeCell ref="D583:E583"/>
    <mergeCell ref="L593:M593"/>
    <mergeCell ref="J580:K580"/>
    <mergeCell ref="F582:G582"/>
    <mergeCell ref="D579:E579"/>
    <mergeCell ref="F579:G579"/>
    <mergeCell ref="H579:I579"/>
    <mergeCell ref="J579:K579"/>
    <mergeCell ref="L579:M579"/>
    <mergeCell ref="N579:O579"/>
    <mergeCell ref="L582:M582"/>
    <mergeCell ref="D112:E112"/>
    <mergeCell ref="D43:E43"/>
    <mergeCell ref="T43:U43"/>
    <mergeCell ref="V396:W396"/>
    <mergeCell ref="T431:U431"/>
    <mergeCell ref="H156:I156"/>
    <mergeCell ref="F156:G156"/>
    <mergeCell ref="T421:U421"/>
    <mergeCell ref="F298:G298"/>
    <mergeCell ref="H298:I298"/>
    <mergeCell ref="T296:U296"/>
    <mergeCell ref="N296:O296"/>
    <mergeCell ref="D297:Z297"/>
    <mergeCell ref="D298:E298"/>
    <mergeCell ref="D117:E117"/>
    <mergeCell ref="D115:E115"/>
    <mergeCell ref="D119:E119"/>
    <mergeCell ref="L425:M425"/>
    <mergeCell ref="T203:U203"/>
    <mergeCell ref="R203:S203"/>
    <mergeCell ref="V198:W198"/>
    <mergeCell ref="J121:K121"/>
    <mergeCell ref="L181:M181"/>
    <mergeCell ref="L160:M160"/>
    <mergeCell ref="N160:O160"/>
    <mergeCell ref="R162:S162"/>
    <mergeCell ref="T162:U162"/>
    <mergeCell ref="R152:S152"/>
    <mergeCell ref="H128:I128"/>
    <mergeCell ref="H246:I246"/>
    <mergeCell ref="L246:M246"/>
    <mergeCell ref="N129:O129"/>
    <mergeCell ref="F575:G575"/>
    <mergeCell ref="D595:E595"/>
    <mergeCell ref="D594:E594"/>
    <mergeCell ref="J587:K587"/>
    <mergeCell ref="L115:M115"/>
    <mergeCell ref="P156:Q156"/>
    <mergeCell ref="H127:I127"/>
    <mergeCell ref="D577:E577"/>
    <mergeCell ref="R594:S594"/>
    <mergeCell ref="F195:G195"/>
    <mergeCell ref="N581:O581"/>
    <mergeCell ref="P581:Q581"/>
    <mergeCell ref="T581:U581"/>
    <mergeCell ref="N578:O578"/>
    <mergeCell ref="P578:Q578"/>
    <mergeCell ref="V577:W577"/>
    <mergeCell ref="F581:G581"/>
    <mergeCell ref="H581:I581"/>
    <mergeCell ref="J581:K581"/>
    <mergeCell ref="L581:M581"/>
    <mergeCell ref="F569:G569"/>
    <mergeCell ref="J576:K576"/>
    <mergeCell ref="F573:G573"/>
    <mergeCell ref="H573:I573"/>
    <mergeCell ref="J573:K573"/>
    <mergeCell ref="L573:M573"/>
    <mergeCell ref="R496:S496"/>
    <mergeCell ref="R507:S507"/>
    <mergeCell ref="T520:U520"/>
    <mergeCell ref="J499:K499"/>
    <mergeCell ref="R539:S539"/>
    <mergeCell ref="F578:G578"/>
    <mergeCell ref="N576:O576"/>
    <mergeCell ref="F557:G557"/>
    <mergeCell ref="D541:Z541"/>
    <mergeCell ref="F547:G547"/>
    <mergeCell ref="H547:I547"/>
    <mergeCell ref="J547:K547"/>
    <mergeCell ref="T565:U565"/>
    <mergeCell ref="N563:O563"/>
    <mergeCell ref="R581:S581"/>
    <mergeCell ref="D578:E578"/>
    <mergeCell ref="N505:O505"/>
    <mergeCell ref="H516:I516"/>
    <mergeCell ref="V530:W530"/>
    <mergeCell ref="P500:Q500"/>
    <mergeCell ref="J504:K504"/>
    <mergeCell ref="N504:O504"/>
    <mergeCell ref="N507:O507"/>
    <mergeCell ref="L522:M522"/>
    <mergeCell ref="L516:M516"/>
    <mergeCell ref="T523:U523"/>
    <mergeCell ref="T529:U529"/>
    <mergeCell ref="J531:K531"/>
    <mergeCell ref="H510:I510"/>
    <mergeCell ref="J511:K511"/>
    <mergeCell ref="L507:M507"/>
    <mergeCell ref="N509:O509"/>
    <mergeCell ref="L548:M548"/>
    <mergeCell ref="N545:O545"/>
    <mergeCell ref="L542:M542"/>
    <mergeCell ref="R520:S520"/>
    <mergeCell ref="R522:S522"/>
    <mergeCell ref="D575:E575"/>
    <mergeCell ref="T505:U505"/>
    <mergeCell ref="R506:S506"/>
    <mergeCell ref="R504:S504"/>
    <mergeCell ref="J500:K500"/>
    <mergeCell ref="R509:S509"/>
    <mergeCell ref="T500:U500"/>
    <mergeCell ref="F509:G509"/>
    <mergeCell ref="V509:W509"/>
    <mergeCell ref="T509:U509"/>
    <mergeCell ref="R508:S508"/>
    <mergeCell ref="J515:K515"/>
    <mergeCell ref="J257:K257"/>
    <mergeCell ref="L257:M257"/>
    <mergeCell ref="N304:O304"/>
    <mergeCell ref="P304:Q304"/>
    <mergeCell ref="L433:M433"/>
    <mergeCell ref="L496:M496"/>
    <mergeCell ref="R505:S505"/>
    <mergeCell ref="L504:M504"/>
    <mergeCell ref="L497:M497"/>
    <mergeCell ref="L511:M511"/>
    <mergeCell ref="F506:G506"/>
    <mergeCell ref="F497:G497"/>
    <mergeCell ref="J508:K508"/>
    <mergeCell ref="R495:S495"/>
    <mergeCell ref="J497:K497"/>
    <mergeCell ref="H498:I498"/>
    <mergeCell ref="V496:W496"/>
    <mergeCell ref="H496:I496"/>
    <mergeCell ref="N495:O495"/>
    <mergeCell ref="V495:W495"/>
    <mergeCell ref="T495:U495"/>
    <mergeCell ref="F155:G155"/>
    <mergeCell ref="T200:U200"/>
    <mergeCell ref="V200:W200"/>
    <mergeCell ref="N198:O198"/>
    <mergeCell ref="R190:S190"/>
    <mergeCell ref="N199:O199"/>
    <mergeCell ref="R498:S498"/>
    <mergeCell ref="J296:K296"/>
    <mergeCell ref="D252:Z252"/>
    <mergeCell ref="D272:E272"/>
    <mergeCell ref="F272:G272"/>
    <mergeCell ref="D248:E248"/>
    <mergeCell ref="F248:G248"/>
    <mergeCell ref="D292:E292"/>
    <mergeCell ref="F292:G292"/>
    <mergeCell ref="N432:O432"/>
    <mergeCell ref="D497:E497"/>
    <mergeCell ref="H497:I497"/>
    <mergeCell ref="D498:E498"/>
    <mergeCell ref="P495:Q495"/>
    <mergeCell ref="V497:W497"/>
    <mergeCell ref="J430:K430"/>
    <mergeCell ref="J431:K431"/>
    <mergeCell ref="L395:M395"/>
    <mergeCell ref="N395:O395"/>
    <mergeCell ref="J395:K395"/>
    <mergeCell ref="D422:X422"/>
    <mergeCell ref="H431:I431"/>
    <mergeCell ref="C417:Z417"/>
    <mergeCell ref="D432:E432"/>
    <mergeCell ref="T419:U419"/>
    <mergeCell ref="D205:E205"/>
    <mergeCell ref="J207:K207"/>
    <mergeCell ref="L207:M207"/>
    <mergeCell ref="D217:E217"/>
    <mergeCell ref="F217:Z217"/>
    <mergeCell ref="D214:E214"/>
    <mergeCell ref="F214:G214"/>
    <mergeCell ref="N127:O127"/>
    <mergeCell ref="T134:U134"/>
    <mergeCell ref="L190:M190"/>
    <mergeCell ref="C210:Z210"/>
    <mergeCell ref="J231:K231"/>
    <mergeCell ref="L231:M231"/>
    <mergeCell ref="N231:O231"/>
    <mergeCell ref="F115:G115"/>
    <mergeCell ref="V116:W116"/>
    <mergeCell ref="J309:K309"/>
    <mergeCell ref="F209:Z209"/>
    <mergeCell ref="H207:I207"/>
    <mergeCell ref="R197:S197"/>
    <mergeCell ref="T191:U191"/>
    <mergeCell ref="R195:S195"/>
    <mergeCell ref="T116:U116"/>
    <mergeCell ref="R199:S199"/>
    <mergeCell ref="L198:M198"/>
    <mergeCell ref="F201:G201"/>
    <mergeCell ref="H244:I244"/>
    <mergeCell ref="J244:K244"/>
    <mergeCell ref="L244:M244"/>
    <mergeCell ref="P133:Q133"/>
    <mergeCell ref="F124:Z124"/>
    <mergeCell ref="T199:U199"/>
    <mergeCell ref="H215:I215"/>
    <mergeCell ref="J215:K215"/>
    <mergeCell ref="L215:M215"/>
    <mergeCell ref="N215:O215"/>
    <mergeCell ref="L220:M220"/>
    <mergeCell ref="V220:W220"/>
    <mergeCell ref="P229:Q229"/>
    <mergeCell ref="R229:S229"/>
    <mergeCell ref="T229:U229"/>
    <mergeCell ref="V229:W229"/>
    <mergeCell ref="D230:E230"/>
    <mergeCell ref="F230:G230"/>
    <mergeCell ref="H230:I230"/>
    <mergeCell ref="J230:K230"/>
    <mergeCell ref="J213:K213"/>
    <mergeCell ref="L213:M213"/>
    <mergeCell ref="N213:O213"/>
    <mergeCell ref="P213:Q213"/>
    <mergeCell ref="R213:S213"/>
    <mergeCell ref="D224:E224"/>
    <mergeCell ref="F224:G224"/>
    <mergeCell ref="H224:I224"/>
    <mergeCell ref="H213:I213"/>
    <mergeCell ref="N214:O214"/>
    <mergeCell ref="P214:Q214"/>
    <mergeCell ref="H214:I214"/>
    <mergeCell ref="J214:K214"/>
    <mergeCell ref="L230:M230"/>
    <mergeCell ref="N230:O230"/>
    <mergeCell ref="P230:Q230"/>
    <mergeCell ref="R230:S230"/>
    <mergeCell ref="F101:G101"/>
    <mergeCell ref="H101:I101"/>
    <mergeCell ref="F190:G190"/>
    <mergeCell ref="R38:S38"/>
    <mergeCell ref="R113:S113"/>
    <mergeCell ref="V293:W293"/>
    <mergeCell ref="H293:I293"/>
    <mergeCell ref="N293:O293"/>
    <mergeCell ref="D77:Z77"/>
    <mergeCell ref="N75:O75"/>
    <mergeCell ref="D75:E75"/>
    <mergeCell ref="T49:U49"/>
    <mergeCell ref="P48:Q48"/>
    <mergeCell ref="L48:M48"/>
    <mergeCell ref="V43:W43"/>
    <mergeCell ref="D47:E47"/>
    <mergeCell ref="L79:M79"/>
    <mergeCell ref="H85:I85"/>
    <mergeCell ref="J115:K115"/>
    <mergeCell ref="H48:I48"/>
    <mergeCell ref="R48:S48"/>
    <mergeCell ref="T48:U48"/>
    <mergeCell ref="H54:I54"/>
    <mergeCell ref="T54:U54"/>
    <mergeCell ref="T51:U51"/>
    <mergeCell ref="D69:X69"/>
    <mergeCell ref="R154:S154"/>
    <mergeCell ref="N203:O203"/>
    <mergeCell ref="J203:K203"/>
    <mergeCell ref="D53:E53"/>
    <mergeCell ref="D50:E50"/>
    <mergeCell ref="D51:E51"/>
    <mergeCell ref="V31:W31"/>
    <mergeCell ref="P28:Q28"/>
    <mergeCell ref="N36:O36"/>
    <mergeCell ref="D21:E21"/>
    <mergeCell ref="H22:I22"/>
    <mergeCell ref="N27:O27"/>
    <mergeCell ref="P27:Q27"/>
    <mergeCell ref="J14:K14"/>
    <mergeCell ref="R27:S27"/>
    <mergeCell ref="T27:U27"/>
    <mergeCell ref="L21:M21"/>
    <mergeCell ref="L27:M27"/>
    <mergeCell ref="V14:W14"/>
    <mergeCell ref="D23:X23"/>
    <mergeCell ref="V16:W16"/>
    <mergeCell ref="F26:G26"/>
    <mergeCell ref="H26:I26"/>
    <mergeCell ref="J26:K26"/>
    <mergeCell ref="L26:M26"/>
    <mergeCell ref="F24:Z24"/>
    <mergeCell ref="V22:W22"/>
    <mergeCell ref="T15:U15"/>
    <mergeCell ref="L16:M16"/>
    <mergeCell ref="R16:S16"/>
    <mergeCell ref="H15:I15"/>
    <mergeCell ref="R22:S22"/>
    <mergeCell ref="P14:Q14"/>
    <mergeCell ref="R14:S14"/>
    <mergeCell ref="D15:E15"/>
    <mergeCell ref="F16:G16"/>
    <mergeCell ref="H16:I16"/>
    <mergeCell ref="J16:K16"/>
    <mergeCell ref="T47:U47"/>
    <mergeCell ref="F47:G47"/>
    <mergeCell ref="J48:K48"/>
    <mergeCell ref="F52:G52"/>
    <mergeCell ref="H52:I52"/>
    <mergeCell ref="P49:Q49"/>
    <mergeCell ref="R50:S50"/>
    <mergeCell ref="R49:S49"/>
    <mergeCell ref="P47:Q47"/>
    <mergeCell ref="F36:G36"/>
    <mergeCell ref="T35:U35"/>
    <mergeCell ref="D40:E40"/>
    <mergeCell ref="L52:M52"/>
    <mergeCell ref="L42:M42"/>
    <mergeCell ref="N42:O42"/>
    <mergeCell ref="H42:I42"/>
    <mergeCell ref="R47:S47"/>
    <mergeCell ref="J42:K42"/>
    <mergeCell ref="D39:X39"/>
    <mergeCell ref="V50:W50"/>
    <mergeCell ref="D48:E48"/>
    <mergeCell ref="H47:I47"/>
    <mergeCell ref="J50:K50"/>
    <mergeCell ref="L51:M51"/>
    <mergeCell ref="D44:X44"/>
    <mergeCell ref="F42:G42"/>
    <mergeCell ref="F43:G43"/>
    <mergeCell ref="H43:I43"/>
    <mergeCell ref="D88:E88"/>
    <mergeCell ref="H80:I80"/>
    <mergeCell ref="D81:E81"/>
    <mergeCell ref="F81:G81"/>
    <mergeCell ref="D82:X82"/>
    <mergeCell ref="L35:M35"/>
    <mergeCell ref="T30:U30"/>
    <mergeCell ref="T37:U37"/>
    <mergeCell ref="R37:S37"/>
    <mergeCell ref="D76:E76"/>
    <mergeCell ref="F76:G76"/>
    <mergeCell ref="P88:Q88"/>
    <mergeCell ref="F74:G74"/>
    <mergeCell ref="D49:E49"/>
    <mergeCell ref="F53:G53"/>
    <mergeCell ref="J53:K53"/>
    <mergeCell ref="V54:W54"/>
    <mergeCell ref="V51:W51"/>
    <mergeCell ref="D36:E36"/>
    <mergeCell ref="V35:W35"/>
    <mergeCell ref="L47:M47"/>
    <mergeCell ref="F48:G48"/>
    <mergeCell ref="H36:I36"/>
    <mergeCell ref="L37:M37"/>
    <mergeCell ref="T42:U42"/>
    <mergeCell ref="P30:Q30"/>
    <mergeCell ref="D30:E30"/>
    <mergeCell ref="L49:M49"/>
    <mergeCell ref="T52:U52"/>
    <mergeCell ref="H49:I49"/>
    <mergeCell ref="J49:K49"/>
    <mergeCell ref="N50:O50"/>
    <mergeCell ref="F67:G67"/>
    <mergeCell ref="H67:I67"/>
    <mergeCell ref="J67:K67"/>
    <mergeCell ref="L67:M67"/>
    <mergeCell ref="N67:O67"/>
    <mergeCell ref="D62:E62"/>
    <mergeCell ref="P80:Q80"/>
    <mergeCell ref="L58:M58"/>
    <mergeCell ref="F64:G64"/>
    <mergeCell ref="D60:E60"/>
    <mergeCell ref="F60:G60"/>
    <mergeCell ref="H60:I60"/>
    <mergeCell ref="R58:S58"/>
    <mergeCell ref="T58:U58"/>
    <mergeCell ref="N79:O79"/>
    <mergeCell ref="P79:Q79"/>
    <mergeCell ref="L75:M75"/>
    <mergeCell ref="R64:S64"/>
    <mergeCell ref="P61:Q61"/>
    <mergeCell ref="D64:E64"/>
    <mergeCell ref="D70:E70"/>
    <mergeCell ref="F70:Z70"/>
    <mergeCell ref="H74:I74"/>
    <mergeCell ref="F75:G75"/>
    <mergeCell ref="L59:M59"/>
    <mergeCell ref="D74:E74"/>
    <mergeCell ref="R63:S63"/>
    <mergeCell ref="F73:G73"/>
    <mergeCell ref="H73:I73"/>
    <mergeCell ref="N73:O73"/>
    <mergeCell ref="L60:M60"/>
    <mergeCell ref="N60:O60"/>
    <mergeCell ref="A2:Z2"/>
    <mergeCell ref="C4:Z4"/>
    <mergeCell ref="V10:W10"/>
    <mergeCell ref="D11:E11"/>
    <mergeCell ref="F11:G11"/>
    <mergeCell ref="H11:I11"/>
    <mergeCell ref="L8:M8"/>
    <mergeCell ref="H8:I8"/>
    <mergeCell ref="V13:W13"/>
    <mergeCell ref="L14:M14"/>
    <mergeCell ref="N14:O14"/>
    <mergeCell ref="H17:I17"/>
    <mergeCell ref="J17:K17"/>
    <mergeCell ref="L17:M17"/>
    <mergeCell ref="F14:G14"/>
    <mergeCell ref="D24:E24"/>
    <mergeCell ref="V47:W47"/>
    <mergeCell ref="D9:E9"/>
    <mergeCell ref="F9:G9"/>
    <mergeCell ref="H10:I10"/>
    <mergeCell ref="F17:G17"/>
    <mergeCell ref="F27:G27"/>
    <mergeCell ref="P22:Q22"/>
    <mergeCell ref="F19:Z19"/>
    <mergeCell ref="J37:K37"/>
    <mergeCell ref="N37:O37"/>
    <mergeCell ref="N35:O35"/>
    <mergeCell ref="R36:S36"/>
    <mergeCell ref="F33:Z33"/>
    <mergeCell ref="L28:M28"/>
    <mergeCell ref="N28:O28"/>
    <mergeCell ref="V21:W21"/>
    <mergeCell ref="N102:O102"/>
    <mergeCell ref="F97:G97"/>
    <mergeCell ref="H97:I97"/>
    <mergeCell ref="N88:O88"/>
    <mergeCell ref="V75:W75"/>
    <mergeCell ref="D78:E78"/>
    <mergeCell ref="V132:W132"/>
    <mergeCell ref="N131:O131"/>
    <mergeCell ref="T198:U198"/>
    <mergeCell ref="R59:S59"/>
    <mergeCell ref="T59:U59"/>
    <mergeCell ref="F95:G95"/>
    <mergeCell ref="H95:I95"/>
    <mergeCell ref="J95:K95"/>
    <mergeCell ref="L95:M95"/>
    <mergeCell ref="P58:Q58"/>
    <mergeCell ref="J74:K74"/>
    <mergeCell ref="V78:W78"/>
    <mergeCell ref="N59:O59"/>
    <mergeCell ref="P59:Q59"/>
    <mergeCell ref="N113:O113"/>
    <mergeCell ref="L74:M74"/>
    <mergeCell ref="J75:K75"/>
    <mergeCell ref="F93:G93"/>
    <mergeCell ref="H93:I93"/>
    <mergeCell ref="V88:W88"/>
    <mergeCell ref="V58:W58"/>
    <mergeCell ref="L88:M88"/>
    <mergeCell ref="V74:W74"/>
    <mergeCell ref="T86:U86"/>
    <mergeCell ref="D72:Z72"/>
    <mergeCell ref="D73:E73"/>
    <mergeCell ref="L101:M101"/>
    <mergeCell ref="N101:O101"/>
    <mergeCell ref="J101:K101"/>
    <mergeCell ref="D97:E97"/>
    <mergeCell ref="D95:E95"/>
    <mergeCell ref="P81:Q81"/>
    <mergeCell ref="R81:S81"/>
    <mergeCell ref="L194:M194"/>
    <mergeCell ref="P73:Q73"/>
    <mergeCell ref="J116:K116"/>
    <mergeCell ref="L116:M116"/>
    <mergeCell ref="N116:O116"/>
    <mergeCell ref="N133:O133"/>
    <mergeCell ref="T132:U132"/>
    <mergeCell ref="J76:K76"/>
    <mergeCell ref="D238:X238"/>
    <mergeCell ref="N201:O201"/>
    <mergeCell ref="P201:Q201"/>
    <mergeCell ref="D213:E213"/>
    <mergeCell ref="R214:S214"/>
    <mergeCell ref="T214:U214"/>
    <mergeCell ref="V214:W214"/>
    <mergeCell ref="D215:E215"/>
    <mergeCell ref="F215:G215"/>
    <mergeCell ref="P85:Q85"/>
    <mergeCell ref="R85:S85"/>
    <mergeCell ref="T85:U85"/>
    <mergeCell ref="V85:W85"/>
    <mergeCell ref="V79:W79"/>
    <mergeCell ref="V86:W86"/>
    <mergeCell ref="R78:S78"/>
    <mergeCell ref="T78:U78"/>
    <mergeCell ref="V96:W96"/>
    <mergeCell ref="N97:O97"/>
    <mergeCell ref="N94:O94"/>
    <mergeCell ref="R95:S95"/>
    <mergeCell ref="T95:U95"/>
    <mergeCell ref="J93:K93"/>
    <mergeCell ref="V93:W93"/>
    <mergeCell ref="H78:I78"/>
    <mergeCell ref="R75:S75"/>
    <mergeCell ref="P76:Q76"/>
    <mergeCell ref="P75:Q75"/>
    <mergeCell ref="R76:S76"/>
    <mergeCell ref="L93:M93"/>
    <mergeCell ref="N93:O93"/>
    <mergeCell ref="P93:Q93"/>
    <mergeCell ref="R93:S93"/>
    <mergeCell ref="T93:U93"/>
    <mergeCell ref="J78:K78"/>
    <mergeCell ref="J80:K80"/>
    <mergeCell ref="N80:O80"/>
    <mergeCell ref="L80:M80"/>
    <mergeCell ref="R88:S88"/>
    <mergeCell ref="T88:U88"/>
    <mergeCell ref="L81:M81"/>
    <mergeCell ref="N78:O78"/>
    <mergeCell ref="L76:M76"/>
    <mergeCell ref="N76:O76"/>
    <mergeCell ref="H75:I75"/>
    <mergeCell ref="T75:U75"/>
    <mergeCell ref="T76:U76"/>
    <mergeCell ref="H76:I76"/>
    <mergeCell ref="N95:O95"/>
    <mergeCell ref="H504:I504"/>
    <mergeCell ref="D26:E26"/>
    <mergeCell ref="V36:W36"/>
    <mergeCell ref="P37:Q37"/>
    <mergeCell ref="V48:W48"/>
    <mergeCell ref="V42:W42"/>
    <mergeCell ref="L78:M78"/>
    <mergeCell ref="V76:W76"/>
    <mergeCell ref="F65:G65"/>
    <mergeCell ref="H65:I65"/>
    <mergeCell ref="J65:K65"/>
    <mergeCell ref="H66:I66"/>
    <mergeCell ref="J66:K66"/>
    <mergeCell ref="L66:M66"/>
    <mergeCell ref="N66:O66"/>
    <mergeCell ref="P66:Q66"/>
    <mergeCell ref="R66:S66"/>
    <mergeCell ref="T66:U66"/>
    <mergeCell ref="N51:O51"/>
    <mergeCell ref="N49:O49"/>
    <mergeCell ref="P50:Q50"/>
    <mergeCell ref="J47:K47"/>
    <mergeCell ref="P63:Q63"/>
    <mergeCell ref="F62:G62"/>
    <mergeCell ref="V81:W81"/>
    <mergeCell ref="D93:E93"/>
    <mergeCell ref="D101:E101"/>
    <mergeCell ref="V101:W101"/>
    <mergeCell ref="P96:Q96"/>
    <mergeCell ref="R96:S96"/>
    <mergeCell ref="T96:U96"/>
    <mergeCell ref="R30:S30"/>
    <mergeCell ref="D59:E59"/>
    <mergeCell ref="F66:G66"/>
    <mergeCell ref="H30:I30"/>
    <mergeCell ref="J30:K30"/>
    <mergeCell ref="L30:M30"/>
    <mergeCell ref="N30:O30"/>
    <mergeCell ref="D16:E16"/>
    <mergeCell ref="V63:W63"/>
    <mergeCell ref="D58:E58"/>
    <mergeCell ref="V61:W61"/>
    <mergeCell ref="D65:E65"/>
    <mergeCell ref="V66:W66"/>
    <mergeCell ref="V64:W64"/>
    <mergeCell ref="D56:E56"/>
    <mergeCell ref="D55:X55"/>
    <mergeCell ref="J54:K54"/>
    <mergeCell ref="D52:E52"/>
    <mergeCell ref="D27:E27"/>
    <mergeCell ref="V38:W38"/>
    <mergeCell ref="R28:S28"/>
    <mergeCell ref="D37:E37"/>
    <mergeCell ref="F28:G28"/>
    <mergeCell ref="T36:U36"/>
    <mergeCell ref="D28:E28"/>
    <mergeCell ref="R21:S21"/>
    <mergeCell ref="N26:O26"/>
    <mergeCell ref="P26:Q26"/>
    <mergeCell ref="J27:K27"/>
    <mergeCell ref="N38:O38"/>
    <mergeCell ref="H38:I38"/>
    <mergeCell ref="J51:K51"/>
    <mergeCell ref="P51:Q51"/>
    <mergeCell ref="L6:M6"/>
    <mergeCell ref="J6:K6"/>
    <mergeCell ref="D8:E8"/>
    <mergeCell ref="N15:O15"/>
    <mergeCell ref="F8:G8"/>
    <mergeCell ref="P8:Q8"/>
    <mergeCell ref="P13:Q13"/>
    <mergeCell ref="H12:I12"/>
    <mergeCell ref="P15:Q15"/>
    <mergeCell ref="D18:X18"/>
    <mergeCell ref="N22:O22"/>
    <mergeCell ref="J22:K22"/>
    <mergeCell ref="R10:S10"/>
    <mergeCell ref="L12:M12"/>
    <mergeCell ref="N13:O13"/>
    <mergeCell ref="T13:U13"/>
    <mergeCell ref="V11:W11"/>
    <mergeCell ref="R12:S12"/>
    <mergeCell ref="P12:Q12"/>
    <mergeCell ref="R13:S13"/>
    <mergeCell ref="D10:E10"/>
    <mergeCell ref="F21:G21"/>
    <mergeCell ref="P21:Q21"/>
    <mergeCell ref="F12:G12"/>
    <mergeCell ref="T12:U12"/>
    <mergeCell ref="T17:U17"/>
    <mergeCell ref="P16:Q16"/>
    <mergeCell ref="D14:E14"/>
    <mergeCell ref="V37:W37"/>
    <mergeCell ref="F31:G31"/>
    <mergeCell ref="H13:I13"/>
    <mergeCell ref="H14:I14"/>
    <mergeCell ref="N16:O16"/>
    <mergeCell ref="V9:W9"/>
    <mergeCell ref="V12:W12"/>
    <mergeCell ref="J10:K10"/>
    <mergeCell ref="F22:G22"/>
    <mergeCell ref="F15:G15"/>
    <mergeCell ref="R15:S15"/>
    <mergeCell ref="J15:K15"/>
    <mergeCell ref="L15:M15"/>
    <mergeCell ref="T11:U11"/>
    <mergeCell ref="V6:W6"/>
    <mergeCell ref="T7:U7"/>
    <mergeCell ref="D17:E17"/>
    <mergeCell ref="V7:W7"/>
    <mergeCell ref="H28:I28"/>
    <mergeCell ref="J7:K7"/>
    <mergeCell ref="J12:K12"/>
    <mergeCell ref="L13:M13"/>
    <mergeCell ref="R11:S11"/>
    <mergeCell ref="N11:O11"/>
    <mergeCell ref="D13:E13"/>
    <mergeCell ref="H7:I7"/>
    <mergeCell ref="N8:O8"/>
    <mergeCell ref="T22:U22"/>
    <mergeCell ref="J31:K31"/>
    <mergeCell ref="P7:Q7"/>
    <mergeCell ref="L9:M9"/>
    <mergeCell ref="N9:O9"/>
    <mergeCell ref="D54:E54"/>
    <mergeCell ref="R53:S53"/>
    <mergeCell ref="T73:U73"/>
    <mergeCell ref="V60:W60"/>
    <mergeCell ref="N61:O61"/>
    <mergeCell ref="V73:W73"/>
    <mergeCell ref="D67:E67"/>
    <mergeCell ref="V15:W15"/>
    <mergeCell ref="T8:U8"/>
    <mergeCell ref="P9:Q9"/>
    <mergeCell ref="R26:S26"/>
    <mergeCell ref="T26:U26"/>
    <mergeCell ref="V26:W26"/>
    <mergeCell ref="V27:W27"/>
    <mergeCell ref="V28:W28"/>
    <mergeCell ref="L22:M22"/>
    <mergeCell ref="T16:U16"/>
    <mergeCell ref="N21:O21"/>
    <mergeCell ref="H21:I21"/>
    <mergeCell ref="R29:S29"/>
    <mergeCell ref="J21:K21"/>
    <mergeCell ref="T21:U21"/>
    <mergeCell ref="V17:W17"/>
    <mergeCell ref="R9:S9"/>
    <mergeCell ref="P10:Q10"/>
    <mergeCell ref="R17:S17"/>
    <mergeCell ref="N17:O17"/>
    <mergeCell ref="V8:W8"/>
    <mergeCell ref="J8:K8"/>
    <mergeCell ref="T28:U28"/>
    <mergeCell ref="J29:K29"/>
    <mergeCell ref="L29:M29"/>
    <mergeCell ref="V162:W162"/>
    <mergeCell ref="J156:K156"/>
    <mergeCell ref="N48:O48"/>
    <mergeCell ref="F37:G37"/>
    <mergeCell ref="F38:G38"/>
    <mergeCell ref="J36:K36"/>
    <mergeCell ref="P31:Q31"/>
    <mergeCell ref="R31:S31"/>
    <mergeCell ref="T31:U31"/>
    <mergeCell ref="F30:G30"/>
    <mergeCell ref="T14:U14"/>
    <mergeCell ref="N29:O29"/>
    <mergeCell ref="P29:Q29"/>
    <mergeCell ref="D148:X148"/>
    <mergeCell ref="H63:I63"/>
    <mergeCell ref="J63:K63"/>
    <mergeCell ref="L63:M63"/>
    <mergeCell ref="J43:K43"/>
    <mergeCell ref="L43:M43"/>
    <mergeCell ref="N43:O43"/>
    <mergeCell ref="P43:Q43"/>
    <mergeCell ref="R43:S43"/>
    <mergeCell ref="N52:O52"/>
    <mergeCell ref="D154:E154"/>
    <mergeCell ref="L147:M147"/>
    <mergeCell ref="V80:W80"/>
    <mergeCell ref="H81:I81"/>
    <mergeCell ref="T65:U65"/>
    <mergeCell ref="V65:W65"/>
    <mergeCell ref="D66:E66"/>
    <mergeCell ref="H29:I29"/>
    <mergeCell ref="H27:I27"/>
    <mergeCell ref="D193:E193"/>
    <mergeCell ref="D176:Z176"/>
    <mergeCell ref="D180:Z180"/>
    <mergeCell ref="H181:I181"/>
    <mergeCell ref="V160:W160"/>
    <mergeCell ref="R155:S155"/>
    <mergeCell ref="D169:Z169"/>
    <mergeCell ref="H117:I117"/>
    <mergeCell ref="P118:Q118"/>
    <mergeCell ref="R80:S80"/>
    <mergeCell ref="F88:G88"/>
    <mergeCell ref="H88:I88"/>
    <mergeCell ref="J88:K88"/>
    <mergeCell ref="D90:E90"/>
    <mergeCell ref="F90:Z90"/>
    <mergeCell ref="V94:W94"/>
    <mergeCell ref="N85:O85"/>
    <mergeCell ref="P94:Q94"/>
    <mergeCell ref="R94:S94"/>
    <mergeCell ref="T94:U94"/>
    <mergeCell ref="D89:X89"/>
    <mergeCell ref="R97:S97"/>
    <mergeCell ref="T97:U97"/>
    <mergeCell ref="V97:W97"/>
    <mergeCell ref="D98:Z98"/>
    <mergeCell ref="D92:Z92"/>
    <mergeCell ref="N184:O184"/>
    <mergeCell ref="P184:Q184"/>
    <mergeCell ref="R184:S184"/>
    <mergeCell ref="T184:U184"/>
    <mergeCell ref="V184:W184"/>
    <mergeCell ref="L152:M152"/>
    <mergeCell ref="D194:E194"/>
    <mergeCell ref="P194:Q194"/>
    <mergeCell ref="P192:Q192"/>
    <mergeCell ref="T190:U190"/>
    <mergeCell ref="J195:K195"/>
    <mergeCell ref="H194:I194"/>
    <mergeCell ref="F193:G193"/>
    <mergeCell ref="N191:O191"/>
    <mergeCell ref="J192:K192"/>
    <mergeCell ref="H192:I192"/>
    <mergeCell ref="D161:E161"/>
    <mergeCell ref="F161:G161"/>
    <mergeCell ref="D167:E167"/>
    <mergeCell ref="F167:Z167"/>
    <mergeCell ref="D171:E171"/>
    <mergeCell ref="H161:I161"/>
    <mergeCell ref="J181:K181"/>
    <mergeCell ref="V191:W191"/>
    <mergeCell ref="T179:U179"/>
    <mergeCell ref="V179:W179"/>
    <mergeCell ref="D177:E177"/>
    <mergeCell ref="F177:G177"/>
    <mergeCell ref="H177:I177"/>
    <mergeCell ref="J177:K177"/>
    <mergeCell ref="T193:U193"/>
    <mergeCell ref="N190:O190"/>
    <mergeCell ref="J190:K190"/>
    <mergeCell ref="H193:I193"/>
    <mergeCell ref="V181:W181"/>
    <mergeCell ref="H184:I184"/>
    <mergeCell ref="J184:K184"/>
    <mergeCell ref="L184:M184"/>
    <mergeCell ref="D185:E185"/>
    <mergeCell ref="F185:G185"/>
    <mergeCell ref="H185:I185"/>
    <mergeCell ref="J185:K185"/>
    <mergeCell ref="N194:O194"/>
    <mergeCell ref="R196:S196"/>
    <mergeCell ref="V196:W196"/>
    <mergeCell ref="L199:M199"/>
    <mergeCell ref="H195:I195"/>
    <mergeCell ref="R200:S200"/>
    <mergeCell ref="D203:E203"/>
    <mergeCell ref="J201:K201"/>
    <mergeCell ref="H226:I226"/>
    <mergeCell ref="V226:W226"/>
    <mergeCell ref="D220:E220"/>
    <mergeCell ref="F220:G220"/>
    <mergeCell ref="N220:O220"/>
    <mergeCell ref="P220:Q220"/>
    <mergeCell ref="R220:S220"/>
    <mergeCell ref="T220:U220"/>
    <mergeCell ref="R193:S193"/>
    <mergeCell ref="T194:U194"/>
    <mergeCell ref="F212:G212"/>
    <mergeCell ref="P193:Q193"/>
    <mergeCell ref="V193:W193"/>
    <mergeCell ref="H199:I199"/>
    <mergeCell ref="P200:Q200"/>
    <mergeCell ref="J199:K199"/>
    <mergeCell ref="D199:E199"/>
    <mergeCell ref="F199:G199"/>
    <mergeCell ref="H196:I196"/>
    <mergeCell ref="V207:W207"/>
    <mergeCell ref="L196:M196"/>
    <mergeCell ref="N196:O196"/>
    <mergeCell ref="P313:Q313"/>
    <mergeCell ref="D299:E299"/>
    <mergeCell ref="T312:U312"/>
    <mergeCell ref="N246:O246"/>
    <mergeCell ref="P246:Q246"/>
    <mergeCell ref="D256:Z256"/>
    <mergeCell ref="D257:E257"/>
    <mergeCell ref="F257:G257"/>
    <mergeCell ref="H257:I257"/>
    <mergeCell ref="N299:O299"/>
    <mergeCell ref="V298:W298"/>
    <mergeCell ref="H202:I202"/>
    <mergeCell ref="L229:M229"/>
    <mergeCell ref="N229:O229"/>
    <mergeCell ref="D243:Z243"/>
    <mergeCell ref="D244:E244"/>
    <mergeCell ref="R244:S244"/>
    <mergeCell ref="F244:G244"/>
    <mergeCell ref="N244:O244"/>
    <mergeCell ref="P244:Q244"/>
    <mergeCell ref="T213:U213"/>
    <mergeCell ref="V213:W213"/>
    <mergeCell ref="D216:X216"/>
    <mergeCell ref="T244:U244"/>
    <mergeCell ref="F278:G278"/>
    <mergeCell ref="P301:Q301"/>
    <mergeCell ref="T201:U201"/>
    <mergeCell ref="V259:W259"/>
    <mergeCell ref="D260:X260"/>
    <mergeCell ref="D261:E261"/>
    <mergeCell ref="P195:Q195"/>
    <mergeCell ref="V195:W195"/>
    <mergeCell ref="J304:K304"/>
    <mergeCell ref="L309:M309"/>
    <mergeCell ref="P309:Q309"/>
    <mergeCell ref="F310:G310"/>
    <mergeCell ref="L293:M293"/>
    <mergeCell ref="R194:S194"/>
    <mergeCell ref="D219:Z219"/>
    <mergeCell ref="D225:Z225"/>
    <mergeCell ref="D226:E226"/>
    <mergeCell ref="F226:G226"/>
    <mergeCell ref="J253:K253"/>
    <mergeCell ref="L195:M195"/>
    <mergeCell ref="N195:O195"/>
    <mergeCell ref="F239:Z239"/>
    <mergeCell ref="D207:E207"/>
    <mergeCell ref="J299:K299"/>
    <mergeCell ref="D293:E293"/>
    <mergeCell ref="R293:S293"/>
    <mergeCell ref="F299:G299"/>
    <mergeCell ref="D239:E239"/>
    <mergeCell ref="N247:O247"/>
    <mergeCell ref="P247:Q247"/>
    <mergeCell ref="R247:S247"/>
    <mergeCell ref="T247:U247"/>
    <mergeCell ref="J293:K293"/>
    <mergeCell ref="D229:E229"/>
    <mergeCell ref="F229:G229"/>
    <mergeCell ref="H229:I229"/>
    <mergeCell ref="J229:K229"/>
    <mergeCell ref="D196:E196"/>
    <mergeCell ref="N165:O165"/>
    <mergeCell ref="P165:Q165"/>
    <mergeCell ref="R165:S165"/>
    <mergeCell ref="T165:U165"/>
    <mergeCell ref="R191:S191"/>
    <mergeCell ref="L192:M192"/>
    <mergeCell ref="D192:E192"/>
    <mergeCell ref="N163:O163"/>
    <mergeCell ref="P163:Q163"/>
    <mergeCell ref="R163:S163"/>
    <mergeCell ref="T163:U163"/>
    <mergeCell ref="D164:E164"/>
    <mergeCell ref="H191:I191"/>
    <mergeCell ref="L177:M177"/>
    <mergeCell ref="N177:O177"/>
    <mergeCell ref="N181:O181"/>
    <mergeCell ref="P181:Q181"/>
    <mergeCell ref="R181:S181"/>
    <mergeCell ref="T181:U181"/>
    <mergeCell ref="N171:O171"/>
    <mergeCell ref="P171:Q171"/>
    <mergeCell ref="R171:S171"/>
    <mergeCell ref="T171:U171"/>
    <mergeCell ref="D183:Z183"/>
    <mergeCell ref="D184:E184"/>
    <mergeCell ref="F184:G184"/>
    <mergeCell ref="F175:G175"/>
    <mergeCell ref="H175:I175"/>
    <mergeCell ref="F179:G179"/>
    <mergeCell ref="H179:I179"/>
    <mergeCell ref="J179:K179"/>
    <mergeCell ref="P172:Q172"/>
    <mergeCell ref="V163:W163"/>
    <mergeCell ref="F171:G171"/>
    <mergeCell ref="H171:I171"/>
    <mergeCell ref="J171:K171"/>
    <mergeCell ref="J175:K175"/>
    <mergeCell ref="L175:M175"/>
    <mergeCell ref="N175:O175"/>
    <mergeCell ref="P175:Q175"/>
    <mergeCell ref="R175:S175"/>
    <mergeCell ref="T175:U175"/>
    <mergeCell ref="F192:G192"/>
    <mergeCell ref="D187:E187"/>
    <mergeCell ref="N497:O497"/>
    <mergeCell ref="F520:G520"/>
    <mergeCell ref="D523:E523"/>
    <mergeCell ref="R420:S420"/>
    <mergeCell ref="T308:U308"/>
    <mergeCell ref="F308:G308"/>
    <mergeCell ref="L310:M310"/>
    <mergeCell ref="H309:I309"/>
    <mergeCell ref="L308:M308"/>
    <mergeCell ref="J377:K377"/>
    <mergeCell ref="R377:S377"/>
    <mergeCell ref="R310:S310"/>
    <mergeCell ref="P517:Q517"/>
    <mergeCell ref="N515:O515"/>
    <mergeCell ref="R170:S170"/>
    <mergeCell ref="N179:O179"/>
    <mergeCell ref="F165:G165"/>
    <mergeCell ref="H165:I165"/>
    <mergeCell ref="J165:K165"/>
    <mergeCell ref="L165:M165"/>
    <mergeCell ref="D543:E543"/>
    <mergeCell ref="D545:E545"/>
    <mergeCell ref="D434:X434"/>
    <mergeCell ref="F425:G425"/>
    <mergeCell ref="R431:S431"/>
    <mergeCell ref="H429:I429"/>
    <mergeCell ref="V420:W420"/>
    <mergeCell ref="N517:O517"/>
    <mergeCell ref="N516:O516"/>
    <mergeCell ref="J529:K529"/>
    <mergeCell ref="N529:O529"/>
    <mergeCell ref="F519:G519"/>
    <mergeCell ref="F496:G496"/>
    <mergeCell ref="D525:X525"/>
    <mergeCell ref="P528:Q528"/>
    <mergeCell ref="F529:G529"/>
    <mergeCell ref="V543:W543"/>
    <mergeCell ref="N420:O420"/>
    <mergeCell ref="L420:M420"/>
    <mergeCell ref="P425:Q425"/>
    <mergeCell ref="D425:E425"/>
    <mergeCell ref="L421:M421"/>
    <mergeCell ref="N430:O430"/>
    <mergeCell ref="V429:W429"/>
    <mergeCell ref="V430:W430"/>
    <mergeCell ref="R515:S515"/>
    <mergeCell ref="L523:M523"/>
    <mergeCell ref="R523:S523"/>
    <mergeCell ref="P544:Q544"/>
    <mergeCell ref="R516:S516"/>
    <mergeCell ref="P516:Q516"/>
    <mergeCell ref="H509:I509"/>
    <mergeCell ref="J565:K565"/>
    <mergeCell ref="L565:M565"/>
    <mergeCell ref="R530:S530"/>
    <mergeCell ref="D546:E546"/>
    <mergeCell ref="R548:S548"/>
    <mergeCell ref="H538:I538"/>
    <mergeCell ref="V539:W539"/>
    <mergeCell ref="R540:S540"/>
    <mergeCell ref="V538:W538"/>
    <mergeCell ref="D548:E548"/>
    <mergeCell ref="J546:K546"/>
    <mergeCell ref="J553:K553"/>
    <mergeCell ref="J555:K555"/>
    <mergeCell ref="F555:G555"/>
    <mergeCell ref="D556:E556"/>
    <mergeCell ref="P553:Q553"/>
    <mergeCell ref="R543:S543"/>
    <mergeCell ref="D544:E544"/>
    <mergeCell ref="V561:W561"/>
    <mergeCell ref="D561:E561"/>
    <mergeCell ref="D562:E562"/>
    <mergeCell ref="P561:Q561"/>
    <mergeCell ref="F561:G561"/>
    <mergeCell ref="H562:I562"/>
    <mergeCell ref="F562:G562"/>
    <mergeCell ref="J562:K562"/>
    <mergeCell ref="R562:S562"/>
    <mergeCell ref="L563:M563"/>
    <mergeCell ref="F545:G545"/>
    <mergeCell ref="R544:S544"/>
    <mergeCell ref="R546:S546"/>
    <mergeCell ref="T543:U543"/>
    <mergeCell ref="T577:U577"/>
    <mergeCell ref="R576:S576"/>
    <mergeCell ref="P568:Q568"/>
    <mergeCell ref="R568:S568"/>
    <mergeCell ref="D549:X549"/>
    <mergeCell ref="D558:X558"/>
    <mergeCell ref="N577:O577"/>
    <mergeCell ref="R569:S569"/>
    <mergeCell ref="F576:G576"/>
    <mergeCell ref="N573:O573"/>
    <mergeCell ref="P577:Q577"/>
    <mergeCell ref="J577:K577"/>
    <mergeCell ref="N569:O569"/>
    <mergeCell ref="T557:U557"/>
    <mergeCell ref="L557:M557"/>
    <mergeCell ref="N556:O556"/>
    <mergeCell ref="V573:W573"/>
    <mergeCell ref="V576:W576"/>
    <mergeCell ref="L561:M561"/>
    <mergeCell ref="H561:I561"/>
    <mergeCell ref="R557:S557"/>
    <mergeCell ref="D550:E550"/>
    <mergeCell ref="F550:Z550"/>
    <mergeCell ref="V553:W553"/>
    <mergeCell ref="V555:W555"/>
    <mergeCell ref="H555:I555"/>
    <mergeCell ref="P555:Q555"/>
    <mergeCell ref="L555:M555"/>
    <mergeCell ref="N555:O555"/>
    <mergeCell ref="R555:S555"/>
    <mergeCell ref="P566:Q566"/>
    <mergeCell ref="R553:S553"/>
    <mergeCell ref="D573:E573"/>
    <mergeCell ref="D569:E569"/>
    <mergeCell ref="D557:E557"/>
    <mergeCell ref="R547:S547"/>
    <mergeCell ref="N546:O546"/>
    <mergeCell ref="P539:Q539"/>
    <mergeCell ref="D553:E553"/>
    <mergeCell ref="N548:O548"/>
    <mergeCell ref="T548:U548"/>
    <mergeCell ref="T563:U563"/>
    <mergeCell ref="R565:S565"/>
    <mergeCell ref="H576:I576"/>
    <mergeCell ref="T575:U575"/>
    <mergeCell ref="D571:E571"/>
    <mergeCell ref="N553:O553"/>
    <mergeCell ref="N544:O544"/>
    <mergeCell ref="T539:U539"/>
    <mergeCell ref="F544:G544"/>
    <mergeCell ref="T545:U545"/>
    <mergeCell ref="L544:M544"/>
    <mergeCell ref="T555:U555"/>
    <mergeCell ref="R566:S566"/>
    <mergeCell ref="L543:M543"/>
    <mergeCell ref="H539:I539"/>
    <mergeCell ref="C554:Z554"/>
    <mergeCell ref="L553:M553"/>
    <mergeCell ref="R545:S545"/>
    <mergeCell ref="D542:E542"/>
    <mergeCell ref="R542:S542"/>
    <mergeCell ref="J540:K540"/>
    <mergeCell ref="F553:G553"/>
    <mergeCell ref="V544:W544"/>
    <mergeCell ref="P546:Q546"/>
    <mergeCell ref="P548:Q548"/>
    <mergeCell ref="P547:Q547"/>
    <mergeCell ref="V542:W542"/>
    <mergeCell ref="R533:S533"/>
    <mergeCell ref="N539:O539"/>
    <mergeCell ref="F540:G540"/>
    <mergeCell ref="J545:K545"/>
    <mergeCell ref="P543:Q543"/>
    <mergeCell ref="H546:I546"/>
    <mergeCell ref="L545:M545"/>
    <mergeCell ref="F548:G548"/>
    <mergeCell ref="N540:O540"/>
    <mergeCell ref="H548:I548"/>
    <mergeCell ref="N547:O547"/>
    <mergeCell ref="N538:O538"/>
    <mergeCell ref="F542:G542"/>
    <mergeCell ref="T533:U533"/>
    <mergeCell ref="N533:O533"/>
    <mergeCell ref="P545:Q545"/>
    <mergeCell ref="L539:M539"/>
    <mergeCell ref="J548:K548"/>
    <mergeCell ref="L547:M547"/>
    <mergeCell ref="P538:Q538"/>
    <mergeCell ref="R538:S538"/>
    <mergeCell ref="T546:U546"/>
    <mergeCell ref="V548:W548"/>
    <mergeCell ref="J544:K544"/>
    <mergeCell ref="H544:I544"/>
    <mergeCell ref="F546:G546"/>
    <mergeCell ref="N542:O542"/>
    <mergeCell ref="J539:K539"/>
    <mergeCell ref="D603:E603"/>
    <mergeCell ref="F606:G606"/>
    <mergeCell ref="H606:I606"/>
    <mergeCell ref="J606:K606"/>
    <mergeCell ref="L606:M606"/>
    <mergeCell ref="N606:O606"/>
    <mergeCell ref="P606:Q606"/>
    <mergeCell ref="R606:S606"/>
    <mergeCell ref="T606:U606"/>
    <mergeCell ref="V606:W606"/>
    <mergeCell ref="F603:G603"/>
    <mergeCell ref="H603:I603"/>
    <mergeCell ref="J603:K603"/>
    <mergeCell ref="L603:M603"/>
    <mergeCell ref="N603:O603"/>
    <mergeCell ref="P603:Q603"/>
    <mergeCell ref="V574:W574"/>
    <mergeCell ref="V575:W575"/>
    <mergeCell ref="L576:M576"/>
    <mergeCell ref="T576:U576"/>
    <mergeCell ref="T580:U580"/>
    <mergeCell ref="F587:G587"/>
    <mergeCell ref="H587:I587"/>
    <mergeCell ref="D587:E587"/>
    <mergeCell ref="R584:S584"/>
    <mergeCell ref="L580:M580"/>
    <mergeCell ref="D580:E580"/>
    <mergeCell ref="H583:I583"/>
    <mergeCell ref="F580:G580"/>
    <mergeCell ref="H580:I580"/>
    <mergeCell ref="N585:O585"/>
    <mergeCell ref="D581:E581"/>
    <mergeCell ref="D601:Z601"/>
    <mergeCell ref="L577:M577"/>
    <mergeCell ref="D565:E565"/>
    <mergeCell ref="V569:W569"/>
    <mergeCell ref="J574:K574"/>
    <mergeCell ref="N574:O574"/>
    <mergeCell ref="P574:Q574"/>
    <mergeCell ref="L575:M575"/>
    <mergeCell ref="N575:O575"/>
    <mergeCell ref="T569:U569"/>
    <mergeCell ref="L569:M569"/>
    <mergeCell ref="P567:Q567"/>
    <mergeCell ref="F566:G566"/>
    <mergeCell ref="P569:Q569"/>
    <mergeCell ref="N568:O568"/>
    <mergeCell ref="L566:M566"/>
    <mergeCell ref="N566:O566"/>
    <mergeCell ref="N565:O565"/>
    <mergeCell ref="V565:W565"/>
    <mergeCell ref="F565:G565"/>
    <mergeCell ref="T567:U567"/>
    <mergeCell ref="T573:U573"/>
    <mergeCell ref="H568:I568"/>
    <mergeCell ref="T574:U574"/>
    <mergeCell ref="J566:K566"/>
    <mergeCell ref="P565:Q565"/>
    <mergeCell ref="J569:K569"/>
    <mergeCell ref="F571:Z571"/>
    <mergeCell ref="D576:E576"/>
    <mergeCell ref="J575:K575"/>
    <mergeCell ref="J568:K568"/>
    <mergeCell ref="J567:K567"/>
    <mergeCell ref="P576:Q576"/>
    <mergeCell ref="H566:I566"/>
    <mergeCell ref="L556:M556"/>
    <mergeCell ref="H565:I565"/>
    <mergeCell ref="T568:U568"/>
    <mergeCell ref="V568:W568"/>
    <mergeCell ref="V566:W566"/>
    <mergeCell ref="H569:I569"/>
    <mergeCell ref="P573:Q573"/>
    <mergeCell ref="D570:X570"/>
    <mergeCell ref="T561:U561"/>
    <mergeCell ref="J561:K561"/>
    <mergeCell ref="N561:O561"/>
    <mergeCell ref="D574:E574"/>
    <mergeCell ref="F574:G574"/>
    <mergeCell ref="L568:M568"/>
    <mergeCell ref="T566:U566"/>
    <mergeCell ref="N562:O562"/>
    <mergeCell ref="P562:Q562"/>
    <mergeCell ref="T562:U562"/>
    <mergeCell ref="D568:E568"/>
    <mergeCell ref="D566:E566"/>
    <mergeCell ref="D567:E567"/>
    <mergeCell ref="F567:G567"/>
    <mergeCell ref="R564:S564"/>
    <mergeCell ref="T564:U564"/>
    <mergeCell ref="R556:S556"/>
    <mergeCell ref="L567:M567"/>
    <mergeCell ref="J556:K556"/>
    <mergeCell ref="L574:M574"/>
    <mergeCell ref="V557:W557"/>
    <mergeCell ref="P575:Q575"/>
    <mergeCell ref="V556:W556"/>
    <mergeCell ref="H556:I556"/>
    <mergeCell ref="R575:S575"/>
    <mergeCell ref="H575:I575"/>
    <mergeCell ref="H567:I567"/>
    <mergeCell ref="R567:S567"/>
    <mergeCell ref="F568:G568"/>
    <mergeCell ref="R573:S573"/>
    <mergeCell ref="H574:I574"/>
    <mergeCell ref="R574:S574"/>
    <mergeCell ref="D564:E564"/>
    <mergeCell ref="D563:E563"/>
    <mergeCell ref="N567:O567"/>
    <mergeCell ref="J563:K563"/>
    <mergeCell ref="V564:W564"/>
    <mergeCell ref="F563:G563"/>
    <mergeCell ref="H563:I563"/>
    <mergeCell ref="F564:G564"/>
    <mergeCell ref="V567:W567"/>
    <mergeCell ref="R563:S563"/>
    <mergeCell ref="V563:W563"/>
    <mergeCell ref="H564:I564"/>
    <mergeCell ref="J564:K564"/>
    <mergeCell ref="L564:M564"/>
    <mergeCell ref="N564:O564"/>
    <mergeCell ref="P564:Q564"/>
    <mergeCell ref="L562:M562"/>
    <mergeCell ref="R561:S561"/>
    <mergeCell ref="V562:W562"/>
    <mergeCell ref="D559:E559"/>
    <mergeCell ref="F559:Z559"/>
    <mergeCell ref="P563:Q563"/>
    <mergeCell ref="D547:E547"/>
    <mergeCell ref="H557:I557"/>
    <mergeCell ref="N557:O557"/>
    <mergeCell ref="L432:M432"/>
    <mergeCell ref="D435:E435"/>
    <mergeCell ref="F435:Z435"/>
    <mergeCell ref="D306:E306"/>
    <mergeCell ref="D377:E377"/>
    <mergeCell ref="T364:U364"/>
    <mergeCell ref="V364:W364"/>
    <mergeCell ref="D365:Z365"/>
    <mergeCell ref="D366:E366"/>
    <mergeCell ref="F366:G366"/>
    <mergeCell ref="V545:W545"/>
    <mergeCell ref="T544:U544"/>
    <mergeCell ref="F543:G543"/>
    <mergeCell ref="V547:W547"/>
    <mergeCell ref="J543:K543"/>
    <mergeCell ref="T530:U530"/>
    <mergeCell ref="T531:U531"/>
    <mergeCell ref="L531:M531"/>
    <mergeCell ref="H540:I540"/>
    <mergeCell ref="P557:Q557"/>
    <mergeCell ref="J557:K557"/>
    <mergeCell ref="C551:Z551"/>
    <mergeCell ref="F556:G556"/>
    <mergeCell ref="T556:U556"/>
    <mergeCell ref="P556:Q556"/>
    <mergeCell ref="T547:U547"/>
    <mergeCell ref="H542:I542"/>
    <mergeCell ref="T553:U553"/>
    <mergeCell ref="H553:I553"/>
    <mergeCell ref="J312:K312"/>
    <mergeCell ref="H312:I312"/>
    <mergeCell ref="T313:U313"/>
    <mergeCell ref="F313:G313"/>
    <mergeCell ref="N429:O429"/>
    <mergeCell ref="R312:S312"/>
    <mergeCell ref="P395:Q395"/>
    <mergeCell ref="R429:S429"/>
    <mergeCell ref="D421:E421"/>
    <mergeCell ref="R395:S395"/>
    <mergeCell ref="T395:U395"/>
    <mergeCell ref="T310:U310"/>
    <mergeCell ref="R362:S362"/>
    <mergeCell ref="D360:Z360"/>
    <mergeCell ref="J310:K310"/>
    <mergeCell ref="D367:Z367"/>
    <mergeCell ref="D368:E368"/>
    <mergeCell ref="F368:G368"/>
    <mergeCell ref="L313:M313"/>
    <mergeCell ref="H313:I313"/>
    <mergeCell ref="D423:E423"/>
    <mergeCell ref="N310:O310"/>
    <mergeCell ref="D379:E379"/>
    <mergeCell ref="V316:W316"/>
    <mergeCell ref="L314:M314"/>
    <mergeCell ref="N314:O314"/>
    <mergeCell ref="D317:W317"/>
    <mergeCell ref="J314:K314"/>
    <mergeCell ref="D318:E318"/>
    <mergeCell ref="F318:G318"/>
    <mergeCell ref="H310:I310"/>
    <mergeCell ref="V311:W311"/>
    <mergeCell ref="R311:S311"/>
    <mergeCell ref="R258:S258"/>
    <mergeCell ref="T258:U258"/>
    <mergeCell ref="V258:W258"/>
    <mergeCell ref="P271:Q271"/>
    <mergeCell ref="R271:S271"/>
    <mergeCell ref="F261:Z261"/>
    <mergeCell ref="D263:Z263"/>
    <mergeCell ref="D264:E264"/>
    <mergeCell ref="F304:G304"/>
    <mergeCell ref="H304:I304"/>
    <mergeCell ref="J308:K308"/>
    <mergeCell ref="D284:E284"/>
    <mergeCell ref="N309:O309"/>
    <mergeCell ref="D253:E253"/>
    <mergeCell ref="F253:G253"/>
    <mergeCell ref="P293:Q293"/>
    <mergeCell ref="T264:U264"/>
    <mergeCell ref="V264:W264"/>
    <mergeCell ref="V271:W271"/>
    <mergeCell ref="T293:U293"/>
    <mergeCell ref="D294:Z294"/>
    <mergeCell ref="D295:Z295"/>
    <mergeCell ref="L296:M296"/>
    <mergeCell ref="P296:Q296"/>
    <mergeCell ref="R296:S296"/>
    <mergeCell ref="V296:W296"/>
    <mergeCell ref="F280:Z280"/>
    <mergeCell ref="L282:M282"/>
    <mergeCell ref="J282:K282"/>
    <mergeCell ref="F282:G282"/>
    <mergeCell ref="R277:S277"/>
    <mergeCell ref="P38:Q38"/>
    <mergeCell ref="D42:E42"/>
    <mergeCell ref="D19:E19"/>
    <mergeCell ref="D22:E22"/>
    <mergeCell ref="F40:Z40"/>
    <mergeCell ref="L38:M38"/>
    <mergeCell ref="D31:E31"/>
    <mergeCell ref="D32:X32"/>
    <mergeCell ref="D33:E33"/>
    <mergeCell ref="V29:W29"/>
    <mergeCell ref="T60:U60"/>
    <mergeCell ref="T29:U29"/>
    <mergeCell ref="D29:E29"/>
    <mergeCell ref="F29:G29"/>
    <mergeCell ref="F45:Z45"/>
    <mergeCell ref="H35:I35"/>
    <mergeCell ref="P35:Q35"/>
    <mergeCell ref="F49:G49"/>
    <mergeCell ref="P42:Q42"/>
    <mergeCell ref="R42:S42"/>
    <mergeCell ref="D45:E45"/>
    <mergeCell ref="V49:W49"/>
    <mergeCell ref="R51:S51"/>
    <mergeCell ref="H50:I50"/>
    <mergeCell ref="H31:I31"/>
    <mergeCell ref="L36:M36"/>
    <mergeCell ref="J35:K35"/>
    <mergeCell ref="T38:U38"/>
    <mergeCell ref="N31:O31"/>
    <mergeCell ref="V30:W30"/>
    <mergeCell ref="T50:U50"/>
    <mergeCell ref="L31:M31"/>
    <mergeCell ref="D61:E61"/>
    <mergeCell ref="F61:G61"/>
    <mergeCell ref="H61:I61"/>
    <mergeCell ref="J61:K61"/>
    <mergeCell ref="L61:M61"/>
    <mergeCell ref="V62:W62"/>
    <mergeCell ref="F59:G59"/>
    <mergeCell ref="D63:E63"/>
    <mergeCell ref="F63:G63"/>
    <mergeCell ref="D118:E118"/>
    <mergeCell ref="F118:G118"/>
    <mergeCell ref="J85:K85"/>
    <mergeCell ref="D80:E80"/>
    <mergeCell ref="D38:E38"/>
    <mergeCell ref="P36:Q36"/>
    <mergeCell ref="R35:S35"/>
    <mergeCell ref="H37:I37"/>
    <mergeCell ref="J38:K38"/>
    <mergeCell ref="D35:E35"/>
    <mergeCell ref="F35:G35"/>
    <mergeCell ref="P68:Q68"/>
    <mergeCell ref="R68:S68"/>
    <mergeCell ref="T68:U68"/>
    <mergeCell ref="V68:W68"/>
    <mergeCell ref="N47:O47"/>
    <mergeCell ref="L50:M50"/>
    <mergeCell ref="V53:W53"/>
    <mergeCell ref="F56:Z56"/>
    <mergeCell ref="V52:W52"/>
    <mergeCell ref="F51:G51"/>
    <mergeCell ref="F50:G50"/>
    <mergeCell ref="H51:I51"/>
    <mergeCell ref="N63:O63"/>
    <mergeCell ref="V59:W59"/>
    <mergeCell ref="R198:S198"/>
    <mergeCell ref="H6:I6"/>
    <mergeCell ref="D7:E7"/>
    <mergeCell ref="F7:G7"/>
    <mergeCell ref="N10:O10"/>
    <mergeCell ref="L10:M10"/>
    <mergeCell ref="J11:K11"/>
    <mergeCell ref="R7:S7"/>
    <mergeCell ref="T6:U6"/>
    <mergeCell ref="J28:K28"/>
    <mergeCell ref="F13:G13"/>
    <mergeCell ref="N6:O6"/>
    <mergeCell ref="H9:I9"/>
    <mergeCell ref="J9:K9"/>
    <mergeCell ref="L7:M7"/>
    <mergeCell ref="N7:O7"/>
    <mergeCell ref="P6:Q6"/>
    <mergeCell ref="R8:S8"/>
    <mergeCell ref="R6:S6"/>
    <mergeCell ref="D6:E6"/>
    <mergeCell ref="F6:G6"/>
    <mergeCell ref="T9:U9"/>
    <mergeCell ref="T10:U10"/>
    <mergeCell ref="L11:M11"/>
    <mergeCell ref="J13:K13"/>
    <mergeCell ref="P11:Q11"/>
    <mergeCell ref="D12:E12"/>
    <mergeCell ref="N12:O12"/>
    <mergeCell ref="F10:G10"/>
    <mergeCell ref="P17:Q17"/>
    <mergeCell ref="A86:A87"/>
    <mergeCell ref="B86:B87"/>
    <mergeCell ref="D86:E86"/>
    <mergeCell ref="F86:G86"/>
    <mergeCell ref="H86:I86"/>
    <mergeCell ref="J86:K86"/>
    <mergeCell ref="L86:M86"/>
    <mergeCell ref="N86:O86"/>
    <mergeCell ref="P86:Q86"/>
    <mergeCell ref="R86:S86"/>
    <mergeCell ref="D87:Z87"/>
    <mergeCell ref="F79:G79"/>
    <mergeCell ref="H79:I79"/>
    <mergeCell ref="J79:K79"/>
    <mergeCell ref="R79:S79"/>
    <mergeCell ref="F80:G80"/>
    <mergeCell ref="D83:E83"/>
    <mergeCell ref="F83:Z83"/>
    <mergeCell ref="D85:E85"/>
    <mergeCell ref="F85:G85"/>
    <mergeCell ref="T81:U81"/>
    <mergeCell ref="T79:U79"/>
    <mergeCell ref="T80:U80"/>
    <mergeCell ref="J81:K81"/>
    <mergeCell ref="D79:E79"/>
    <mergeCell ref="V67:W67"/>
    <mergeCell ref="D68:E68"/>
    <mergeCell ref="F68:G68"/>
    <mergeCell ref="H68:I68"/>
    <mergeCell ref="J68:K68"/>
    <mergeCell ref="L68:M68"/>
    <mergeCell ref="N68:O68"/>
    <mergeCell ref="N200:O200"/>
    <mergeCell ref="F163:G163"/>
    <mergeCell ref="H163:I163"/>
    <mergeCell ref="J163:K163"/>
    <mergeCell ref="L163:M163"/>
    <mergeCell ref="H154:I154"/>
    <mergeCell ref="P368:Q368"/>
    <mergeCell ref="R368:S368"/>
    <mergeCell ref="D420:E420"/>
    <mergeCell ref="D397:X397"/>
    <mergeCell ref="D396:E396"/>
    <mergeCell ref="N419:O419"/>
    <mergeCell ref="R419:S419"/>
    <mergeCell ref="V419:W419"/>
    <mergeCell ref="D191:E191"/>
    <mergeCell ref="V235:W235"/>
    <mergeCell ref="D236:E236"/>
    <mergeCell ref="F236:G236"/>
    <mergeCell ref="H236:I236"/>
    <mergeCell ref="D416:E416"/>
    <mergeCell ref="F416:Z416"/>
    <mergeCell ref="R172:S172"/>
    <mergeCell ref="T172:U172"/>
    <mergeCell ref="V172:W172"/>
    <mergeCell ref="D156:E156"/>
    <mergeCell ref="D155:E155"/>
    <mergeCell ref="P179:Q179"/>
    <mergeCell ref="R179:S179"/>
    <mergeCell ref="F196:G196"/>
    <mergeCell ref="D163:E163"/>
    <mergeCell ref="F154:G154"/>
    <mergeCell ref="V620:W620"/>
    <mergeCell ref="C615:Z615"/>
    <mergeCell ref="D617:E617"/>
    <mergeCell ref="F617:G617"/>
    <mergeCell ref="F164:G164"/>
    <mergeCell ref="H164:I164"/>
    <mergeCell ref="J164:K164"/>
    <mergeCell ref="L164:M164"/>
    <mergeCell ref="N164:O164"/>
    <mergeCell ref="P164:Q164"/>
    <mergeCell ref="R164:S164"/>
    <mergeCell ref="T164:U164"/>
    <mergeCell ref="V164:W164"/>
    <mergeCell ref="J226:K226"/>
    <mergeCell ref="L226:M226"/>
    <mergeCell ref="N226:O226"/>
    <mergeCell ref="T226:U226"/>
    <mergeCell ref="T432:U432"/>
    <mergeCell ref="L221:M221"/>
    <mergeCell ref="N221:O221"/>
    <mergeCell ref="P221:Q221"/>
    <mergeCell ref="R221:S221"/>
    <mergeCell ref="T221:U221"/>
    <mergeCell ref="V221:W221"/>
    <mergeCell ref="D222:Z222"/>
    <mergeCell ref="D223:Z223"/>
    <mergeCell ref="T620:U620"/>
    <mergeCell ref="T230:U230"/>
    <mergeCell ref="D234:Z234"/>
    <mergeCell ref="D235:E235"/>
    <mergeCell ref="F235:G235"/>
    <mergeCell ref="H235:I235"/>
    <mergeCell ref="J235:K235"/>
    <mergeCell ref="L235:M235"/>
    <mergeCell ref="N235:O235"/>
    <mergeCell ref="P235:Q235"/>
    <mergeCell ref="R235:S235"/>
    <mergeCell ref="T235:U235"/>
    <mergeCell ref="J236:K236"/>
    <mergeCell ref="L236:M236"/>
    <mergeCell ref="N236:O236"/>
    <mergeCell ref="P236:Q236"/>
    <mergeCell ref="R236:S236"/>
    <mergeCell ref="T236:U236"/>
    <mergeCell ref="V236:W236"/>
    <mergeCell ref="P282:Q282"/>
    <mergeCell ref="L299:M299"/>
    <mergeCell ref="V310:W310"/>
    <mergeCell ref="J311:K311"/>
    <mergeCell ref="L259:M259"/>
    <mergeCell ref="P264:Q264"/>
    <mergeCell ref="R264:S264"/>
    <mergeCell ref="P242:Q242"/>
    <mergeCell ref="L311:M311"/>
    <mergeCell ref="N362:O362"/>
    <mergeCell ref="P312:Q312"/>
    <mergeCell ref="T248:U248"/>
    <mergeCell ref="J246:K246"/>
    <mergeCell ref="V621:W621"/>
    <mergeCell ref="D623:E623"/>
    <mergeCell ref="F623:G623"/>
    <mergeCell ref="H623:I623"/>
    <mergeCell ref="J623:K623"/>
    <mergeCell ref="L623:M623"/>
    <mergeCell ref="N623:O623"/>
    <mergeCell ref="P623:Q623"/>
    <mergeCell ref="R623:S623"/>
    <mergeCell ref="T623:U623"/>
    <mergeCell ref="V623:W623"/>
    <mergeCell ref="D622:E622"/>
    <mergeCell ref="F622:G622"/>
    <mergeCell ref="H622:I622"/>
    <mergeCell ref="J622:K622"/>
    <mergeCell ref="L622:M622"/>
    <mergeCell ref="D619:E619"/>
    <mergeCell ref="F619:G619"/>
    <mergeCell ref="H619:I619"/>
    <mergeCell ref="J619:K619"/>
    <mergeCell ref="L619:M619"/>
    <mergeCell ref="N619:O619"/>
    <mergeCell ref="P619:Q619"/>
    <mergeCell ref="R619:S619"/>
    <mergeCell ref="T619:U619"/>
    <mergeCell ref="V619:W619"/>
    <mergeCell ref="H620:I620"/>
    <mergeCell ref="J620:K620"/>
    <mergeCell ref="L620:M620"/>
    <mergeCell ref="N620:O620"/>
    <mergeCell ref="P620:Q620"/>
    <mergeCell ref="R620:S620"/>
    <mergeCell ref="D627:X627"/>
    <mergeCell ref="D628:E628"/>
    <mergeCell ref="F628:Z628"/>
    <mergeCell ref="D624:E624"/>
    <mergeCell ref="F624:G624"/>
    <mergeCell ref="H624:I624"/>
    <mergeCell ref="J624:K624"/>
    <mergeCell ref="L624:M624"/>
    <mergeCell ref="N624:O624"/>
    <mergeCell ref="P624:Q624"/>
    <mergeCell ref="R624:S624"/>
    <mergeCell ref="T624:U624"/>
    <mergeCell ref="V624:W624"/>
    <mergeCell ref="D625:E625"/>
    <mergeCell ref="F625:G625"/>
    <mergeCell ref="H625:I625"/>
    <mergeCell ref="J625:K625"/>
    <mergeCell ref="V625:W625"/>
    <mergeCell ref="T140:U140"/>
    <mergeCell ref="V140:W140"/>
    <mergeCell ref="N622:O622"/>
    <mergeCell ref="P622:Q622"/>
    <mergeCell ref="R622:S622"/>
    <mergeCell ref="T622:U622"/>
    <mergeCell ref="V622:W622"/>
    <mergeCell ref="D626:E626"/>
    <mergeCell ref="F626:G626"/>
    <mergeCell ref="H626:I626"/>
    <mergeCell ref="J626:K626"/>
    <mergeCell ref="L626:M626"/>
    <mergeCell ref="N626:O626"/>
    <mergeCell ref="P626:Q626"/>
    <mergeCell ref="R626:S626"/>
    <mergeCell ref="T626:U626"/>
    <mergeCell ref="V626:W626"/>
    <mergeCell ref="D620:E620"/>
    <mergeCell ref="F620:G620"/>
    <mergeCell ref="V230:W230"/>
    <mergeCell ref="D231:E231"/>
    <mergeCell ref="F231:G231"/>
    <mergeCell ref="H231:I231"/>
    <mergeCell ref="D621:E621"/>
    <mergeCell ref="F621:G621"/>
    <mergeCell ref="H621:I621"/>
    <mergeCell ref="J621:K621"/>
    <mergeCell ref="L621:M621"/>
    <mergeCell ref="N621:O621"/>
    <mergeCell ref="P621:Q621"/>
    <mergeCell ref="R621:S621"/>
    <mergeCell ref="T621:U621"/>
    <mergeCell ref="V142:W142"/>
    <mergeCell ref="D143:E143"/>
    <mergeCell ref="L625:M625"/>
    <mergeCell ref="N625:O625"/>
    <mergeCell ref="P625:Q625"/>
    <mergeCell ref="R625:S625"/>
    <mergeCell ref="T625:U625"/>
    <mergeCell ref="V156:W156"/>
    <mergeCell ref="H155:I155"/>
    <mergeCell ref="V165:W165"/>
    <mergeCell ref="D166:X166"/>
    <mergeCell ref="D124:E124"/>
    <mergeCell ref="N161:O161"/>
    <mergeCell ref="P161:Q161"/>
    <mergeCell ref="R161:S161"/>
    <mergeCell ref="T161:U161"/>
    <mergeCell ref="V161:W161"/>
    <mergeCell ref="D162:E162"/>
    <mergeCell ref="F162:G162"/>
    <mergeCell ref="H162:I162"/>
    <mergeCell ref="J162:K162"/>
    <mergeCell ref="L162:M162"/>
    <mergeCell ref="N162:O162"/>
    <mergeCell ref="P162:Q162"/>
    <mergeCell ref="J161:K161"/>
    <mergeCell ref="F130:G130"/>
    <mergeCell ref="H140:I140"/>
    <mergeCell ref="J140:K140"/>
    <mergeCell ref="L140:M140"/>
    <mergeCell ref="N140:O140"/>
    <mergeCell ref="P140:Q140"/>
    <mergeCell ref="R140:S140"/>
    <mergeCell ref="V171:W171"/>
    <mergeCell ref="D172:E172"/>
    <mergeCell ref="F172:G172"/>
    <mergeCell ref="H172:I172"/>
    <mergeCell ref="J172:K172"/>
    <mergeCell ref="L172:M172"/>
    <mergeCell ref="N172:O172"/>
    <mergeCell ref="V177:W177"/>
    <mergeCell ref="D178:Z178"/>
    <mergeCell ref="D179:E179"/>
    <mergeCell ref="H182:I182"/>
    <mergeCell ref="J182:K182"/>
    <mergeCell ref="L182:M182"/>
    <mergeCell ref="N182:O182"/>
    <mergeCell ref="P182:Q182"/>
    <mergeCell ref="R182:S182"/>
    <mergeCell ref="T182:U182"/>
    <mergeCell ref="V182:W182"/>
    <mergeCell ref="D182:E182"/>
    <mergeCell ref="F182:G182"/>
    <mergeCell ref="L179:M179"/>
    <mergeCell ref="D174:Z174"/>
    <mergeCell ref="D175:E175"/>
    <mergeCell ref="L171:M171"/>
    <mergeCell ref="L185:M185"/>
    <mergeCell ref="N185:O185"/>
    <mergeCell ref="P185:Q185"/>
    <mergeCell ref="R185:S185"/>
    <mergeCell ref="T185:U185"/>
    <mergeCell ref="V185:W185"/>
    <mergeCell ref="J193:K193"/>
    <mergeCell ref="J224:K224"/>
    <mergeCell ref="L224:M224"/>
    <mergeCell ref="N224:O224"/>
    <mergeCell ref="P224:Q224"/>
    <mergeCell ref="R224:S224"/>
    <mergeCell ref="T224:U224"/>
    <mergeCell ref="V224:W224"/>
    <mergeCell ref="J202:K202"/>
    <mergeCell ref="F202:G202"/>
    <mergeCell ref="N207:O207"/>
    <mergeCell ref="R207:S207"/>
    <mergeCell ref="D208:X208"/>
    <mergeCell ref="D209:E209"/>
    <mergeCell ref="V194:W194"/>
    <mergeCell ref="V203:W203"/>
    <mergeCell ref="P202:Q202"/>
    <mergeCell ref="R202:S202"/>
    <mergeCell ref="L201:M201"/>
    <mergeCell ref="T207:U207"/>
    <mergeCell ref="H201:I201"/>
    <mergeCell ref="T202:U202"/>
    <mergeCell ref="H200:I200"/>
    <mergeCell ref="D221:E221"/>
    <mergeCell ref="T197:U197"/>
    <mergeCell ref="V197:W197"/>
    <mergeCell ref="D197:E197"/>
    <mergeCell ref="P231:Q231"/>
    <mergeCell ref="R231:S231"/>
    <mergeCell ref="T231:U231"/>
    <mergeCell ref="V231:W231"/>
    <mergeCell ref="D232:E232"/>
    <mergeCell ref="F232:G232"/>
    <mergeCell ref="H232:I232"/>
    <mergeCell ref="J232:K232"/>
    <mergeCell ref="L232:M232"/>
    <mergeCell ref="N232:O232"/>
    <mergeCell ref="P232:Q232"/>
    <mergeCell ref="R232:S232"/>
    <mergeCell ref="T232:U232"/>
    <mergeCell ref="V232:W232"/>
    <mergeCell ref="F200:G200"/>
    <mergeCell ref="F221:G221"/>
    <mergeCell ref="H221:I221"/>
    <mergeCell ref="H220:I220"/>
    <mergeCell ref="J220:K220"/>
    <mergeCell ref="N228:O228"/>
    <mergeCell ref="P228:Q228"/>
    <mergeCell ref="R228:S228"/>
    <mergeCell ref="T228:U228"/>
    <mergeCell ref="V228:W228"/>
    <mergeCell ref="P226:Q226"/>
    <mergeCell ref="R226:S226"/>
    <mergeCell ref="V202:W202"/>
    <mergeCell ref="P203:Q203"/>
    <mergeCell ref="P198:Q198"/>
    <mergeCell ref="L203:M203"/>
    <mergeCell ref="P197:Q197"/>
    <mergeCell ref="F207:G207"/>
    <mergeCell ref="D227:Z227"/>
    <mergeCell ref="D228:E228"/>
    <mergeCell ref="F228:G228"/>
    <mergeCell ref="H228:I228"/>
    <mergeCell ref="J228:K228"/>
    <mergeCell ref="L228:M228"/>
    <mergeCell ref="T271:U271"/>
    <mergeCell ref="N259:O259"/>
    <mergeCell ref="P259:Q259"/>
    <mergeCell ref="D296:E296"/>
    <mergeCell ref="V253:W253"/>
    <mergeCell ref="V248:W248"/>
    <mergeCell ref="D249:Z249"/>
    <mergeCell ref="V257:W257"/>
    <mergeCell ref="F258:G258"/>
    <mergeCell ref="H258:I258"/>
    <mergeCell ref="J258:K258"/>
    <mergeCell ref="L258:M258"/>
    <mergeCell ref="P255:Q255"/>
    <mergeCell ref="L248:M248"/>
    <mergeCell ref="N248:O248"/>
    <mergeCell ref="P248:Q248"/>
    <mergeCell ref="R248:S248"/>
    <mergeCell ref="V244:W244"/>
    <mergeCell ref="R242:S242"/>
    <mergeCell ref="T242:U242"/>
    <mergeCell ref="V242:W242"/>
    <mergeCell ref="D246:E246"/>
    <mergeCell ref="F246:G246"/>
    <mergeCell ref="F264:G264"/>
    <mergeCell ref="H264:I264"/>
    <mergeCell ref="R266:S266"/>
    <mergeCell ref="D237:E237"/>
    <mergeCell ref="F237:G237"/>
    <mergeCell ref="H237:I237"/>
    <mergeCell ref="J237:K237"/>
    <mergeCell ref="L237:M237"/>
    <mergeCell ref="N237:O237"/>
    <mergeCell ref="P237:Q237"/>
    <mergeCell ref="R237:S237"/>
    <mergeCell ref="T237:U237"/>
    <mergeCell ref="V237:W237"/>
    <mergeCell ref="D241:Z241"/>
    <mergeCell ref="D242:E242"/>
    <mergeCell ref="D251:Z251"/>
    <mergeCell ref="D245:Z245"/>
    <mergeCell ref="V247:W247"/>
    <mergeCell ref="H248:I248"/>
    <mergeCell ref="J248:K248"/>
    <mergeCell ref="X246:Z248"/>
    <mergeCell ref="D250:E250"/>
    <mergeCell ref="D247:E247"/>
    <mergeCell ref="L250:M250"/>
    <mergeCell ref="N250:O250"/>
    <mergeCell ref="H253:I253"/>
    <mergeCell ref="N253:O253"/>
    <mergeCell ref="P253:Q253"/>
    <mergeCell ref="R253:S253"/>
    <mergeCell ref="T253:U253"/>
    <mergeCell ref="L253:M253"/>
    <mergeCell ref="P250:Q250"/>
    <mergeCell ref="R250:S250"/>
    <mergeCell ref="T250:U250"/>
    <mergeCell ref="F311:G311"/>
    <mergeCell ref="J278:K278"/>
    <mergeCell ref="N278:O278"/>
    <mergeCell ref="H296:I296"/>
    <mergeCell ref="H308:I308"/>
    <mergeCell ref="H311:I311"/>
    <mergeCell ref="P308:Q308"/>
    <mergeCell ref="F293:G293"/>
    <mergeCell ref="D308:E308"/>
    <mergeCell ref="T298:U298"/>
    <mergeCell ref="F309:G309"/>
    <mergeCell ref="D282:E282"/>
    <mergeCell ref="T309:U309"/>
    <mergeCell ref="N301:O301"/>
    <mergeCell ref="R292:S292"/>
    <mergeCell ref="H299:I299"/>
    <mergeCell ref="D287:X287"/>
    <mergeCell ref="T304:U304"/>
    <mergeCell ref="V304:W304"/>
    <mergeCell ref="F296:G296"/>
    <mergeCell ref="V284:W284"/>
    <mergeCell ref="D288:E288"/>
    <mergeCell ref="L292:M292"/>
    <mergeCell ref="H292:I292"/>
    <mergeCell ref="X298:Z302"/>
    <mergeCell ref="P299:Q299"/>
    <mergeCell ref="R299:S299"/>
    <mergeCell ref="T299:U299"/>
    <mergeCell ref="V299:W299"/>
    <mergeCell ref="D300:E300"/>
    <mergeCell ref="F300:G300"/>
    <mergeCell ref="H300:I300"/>
    <mergeCell ref="P311:Q311"/>
    <mergeCell ref="D370:X370"/>
    <mergeCell ref="D371:E371"/>
    <mergeCell ref="F371:Z371"/>
    <mergeCell ref="V366:W366"/>
    <mergeCell ref="F379:Z379"/>
    <mergeCell ref="H373:I373"/>
    <mergeCell ref="F396:G396"/>
    <mergeCell ref="H396:I396"/>
    <mergeCell ref="J396:K396"/>
    <mergeCell ref="F375:Z375"/>
    <mergeCell ref="D400:Z400"/>
    <mergeCell ref="H366:I366"/>
    <mergeCell ref="J366:K366"/>
    <mergeCell ref="L366:M366"/>
    <mergeCell ref="N366:O366"/>
    <mergeCell ref="P366:Q366"/>
    <mergeCell ref="R366:S366"/>
    <mergeCell ref="T366:U366"/>
    <mergeCell ref="T368:U368"/>
    <mergeCell ref="F369:G369"/>
    <mergeCell ref="H369:I369"/>
    <mergeCell ref="J369:K369"/>
    <mergeCell ref="L369:M369"/>
    <mergeCell ref="N369:O369"/>
    <mergeCell ref="P369:Q369"/>
    <mergeCell ref="R369:S369"/>
    <mergeCell ref="D387:E387"/>
    <mergeCell ref="D381:Z381"/>
    <mergeCell ref="D382:E382"/>
    <mergeCell ref="F382:G382"/>
    <mergeCell ref="H382:I382"/>
    <mergeCell ref="J382:K382"/>
    <mergeCell ref="R603:S603"/>
    <mergeCell ref="T603:U603"/>
    <mergeCell ref="V603:W603"/>
    <mergeCell ref="D602:E602"/>
    <mergeCell ref="F602:G602"/>
    <mergeCell ref="H602:I602"/>
    <mergeCell ref="J602:K602"/>
    <mergeCell ref="L602:M602"/>
    <mergeCell ref="N602:O602"/>
    <mergeCell ref="P602:Q602"/>
    <mergeCell ref="R602:S602"/>
    <mergeCell ref="T602:U602"/>
    <mergeCell ref="V602:W602"/>
    <mergeCell ref="L402:M402"/>
    <mergeCell ref="N402:O402"/>
    <mergeCell ref="P402:Q402"/>
    <mergeCell ref="R402:S402"/>
    <mergeCell ref="T402:U402"/>
    <mergeCell ref="V402:W402"/>
    <mergeCell ref="D403:E403"/>
    <mergeCell ref="F403:G403"/>
    <mergeCell ref="H403:I403"/>
    <mergeCell ref="J403:K403"/>
    <mergeCell ref="L403:M403"/>
    <mergeCell ref="N403:O403"/>
    <mergeCell ref="P403:Q403"/>
    <mergeCell ref="R403:S403"/>
    <mergeCell ref="T403:U403"/>
    <mergeCell ref="V403:W403"/>
    <mergeCell ref="D404:Z404"/>
    <mergeCell ref="D405:E405"/>
    <mergeCell ref="D607:E607"/>
    <mergeCell ref="F607:G607"/>
    <mergeCell ref="H607:I607"/>
    <mergeCell ref="J607:K607"/>
    <mergeCell ref="L607:M607"/>
    <mergeCell ref="N607:O607"/>
    <mergeCell ref="P607:Q607"/>
    <mergeCell ref="R607:S607"/>
    <mergeCell ref="T607:U607"/>
    <mergeCell ref="V607:W607"/>
    <mergeCell ref="D604:E604"/>
    <mergeCell ref="F604:G604"/>
    <mergeCell ref="H604:I604"/>
    <mergeCell ref="J604:K604"/>
    <mergeCell ref="L604:M604"/>
    <mergeCell ref="N604:O604"/>
    <mergeCell ref="P604:Q604"/>
    <mergeCell ref="R604:S604"/>
    <mergeCell ref="T604:U604"/>
    <mergeCell ref="V604:W604"/>
    <mergeCell ref="D605:Z605"/>
    <mergeCell ref="D606:E606"/>
    <mergeCell ref="D608:E608"/>
    <mergeCell ref="F608:G608"/>
    <mergeCell ref="H608:I608"/>
    <mergeCell ref="J608:K608"/>
    <mergeCell ref="L608:M608"/>
    <mergeCell ref="N608:O608"/>
    <mergeCell ref="P608:Q608"/>
    <mergeCell ref="R608:S608"/>
    <mergeCell ref="T608:U608"/>
    <mergeCell ref="V608:W608"/>
    <mergeCell ref="D609:Z609"/>
    <mergeCell ref="D610:E610"/>
    <mergeCell ref="F610:G610"/>
    <mergeCell ref="H610:I610"/>
    <mergeCell ref="J610:K610"/>
    <mergeCell ref="L610:M610"/>
    <mergeCell ref="N610:O610"/>
    <mergeCell ref="P610:Q610"/>
    <mergeCell ref="R610:S610"/>
    <mergeCell ref="T610:U610"/>
    <mergeCell ref="V610:W610"/>
    <mergeCell ref="D612:E612"/>
    <mergeCell ref="F612:G612"/>
    <mergeCell ref="H612:I612"/>
    <mergeCell ref="J612:K612"/>
    <mergeCell ref="L612:M612"/>
    <mergeCell ref="N612:O612"/>
    <mergeCell ref="P612:Q612"/>
    <mergeCell ref="R612:S612"/>
    <mergeCell ref="T612:U612"/>
    <mergeCell ref="V612:W612"/>
    <mergeCell ref="D618:E618"/>
    <mergeCell ref="F618:G618"/>
    <mergeCell ref="H618:I618"/>
    <mergeCell ref="J618:K618"/>
    <mergeCell ref="L618:M618"/>
    <mergeCell ref="N618:O618"/>
    <mergeCell ref="P618:Q618"/>
    <mergeCell ref="R618:S618"/>
    <mergeCell ref="T618:U618"/>
    <mergeCell ref="V618:W618"/>
    <mergeCell ref="F614:Z614"/>
    <mergeCell ref="D613:X613"/>
    <mergeCell ref="D614:E614"/>
    <mergeCell ref="H617:I617"/>
    <mergeCell ref="J617:K617"/>
    <mergeCell ref="L617:M617"/>
    <mergeCell ref="N617:O617"/>
    <mergeCell ref="P617:Q617"/>
    <mergeCell ref="R617:S617"/>
    <mergeCell ref="T617:U617"/>
    <mergeCell ref="V617:W617"/>
    <mergeCell ref="V409:W409"/>
    <mergeCell ref="D407:E407"/>
    <mergeCell ref="F407:G407"/>
    <mergeCell ref="H407:I407"/>
    <mergeCell ref="J407:K407"/>
    <mergeCell ref="L407:M407"/>
    <mergeCell ref="N407:O407"/>
    <mergeCell ref="P407:Q407"/>
    <mergeCell ref="R407:S407"/>
    <mergeCell ref="T407:U407"/>
    <mergeCell ref="V407:W407"/>
    <mergeCell ref="D408:E408"/>
    <mergeCell ref="F408:G408"/>
    <mergeCell ref="H408:I408"/>
    <mergeCell ref="J408:K408"/>
    <mergeCell ref="L408:M408"/>
    <mergeCell ref="N408:O408"/>
    <mergeCell ref="P408:Q408"/>
    <mergeCell ref="R408:S408"/>
    <mergeCell ref="T408:U408"/>
    <mergeCell ref="V408:W408"/>
    <mergeCell ref="D409:E409"/>
    <mergeCell ref="F409:G409"/>
    <mergeCell ref="H409:I409"/>
    <mergeCell ref="J409:K409"/>
    <mergeCell ref="L409:M409"/>
    <mergeCell ref="N409:O409"/>
    <mergeCell ref="P409:Q409"/>
    <mergeCell ref="R409:S409"/>
    <mergeCell ref="T409:U409"/>
    <mergeCell ref="D406:E406"/>
    <mergeCell ref="F406:G406"/>
    <mergeCell ref="H406:I406"/>
    <mergeCell ref="J406:K406"/>
    <mergeCell ref="L406:M406"/>
    <mergeCell ref="N406:O406"/>
    <mergeCell ref="P406:Q406"/>
    <mergeCell ref="R406:S406"/>
    <mergeCell ref="T406:U406"/>
    <mergeCell ref="V406:W406"/>
    <mergeCell ref="H405:I405"/>
    <mergeCell ref="J405:K405"/>
    <mergeCell ref="L405:M405"/>
    <mergeCell ref="N405:O405"/>
    <mergeCell ref="P405:Q405"/>
    <mergeCell ref="R405:S405"/>
    <mergeCell ref="T405:U405"/>
    <mergeCell ref="V405:W405"/>
    <mergeCell ref="F405:G405"/>
    <mergeCell ref="D401:E401"/>
    <mergeCell ref="F401:G401"/>
    <mergeCell ref="H401:I401"/>
    <mergeCell ref="J401:K401"/>
    <mergeCell ref="L401:M401"/>
    <mergeCell ref="N401:O401"/>
    <mergeCell ref="P401:Q401"/>
    <mergeCell ref="R401:S401"/>
    <mergeCell ref="T401:U401"/>
    <mergeCell ref="V401:W401"/>
    <mergeCell ref="D398:E398"/>
    <mergeCell ref="F398:Z398"/>
    <mergeCell ref="F402:G402"/>
    <mergeCell ref="D386:E386"/>
    <mergeCell ref="F386:G386"/>
    <mergeCell ref="H386:I386"/>
    <mergeCell ref="J386:K386"/>
    <mergeCell ref="L386:M386"/>
    <mergeCell ref="N386:O386"/>
    <mergeCell ref="P386:Q386"/>
    <mergeCell ref="R386:S386"/>
    <mergeCell ref="T386:U386"/>
    <mergeCell ref="V386:W386"/>
    <mergeCell ref="D391:E391"/>
    <mergeCell ref="F391:G391"/>
    <mergeCell ref="H391:I391"/>
    <mergeCell ref="J391:K391"/>
    <mergeCell ref="L391:M391"/>
    <mergeCell ref="N391:O391"/>
    <mergeCell ref="P391:Q391"/>
    <mergeCell ref="R391:S391"/>
    <mergeCell ref="T391:U391"/>
    <mergeCell ref="L382:M382"/>
    <mergeCell ref="N382:O382"/>
    <mergeCell ref="P382:Q382"/>
    <mergeCell ref="R382:S382"/>
    <mergeCell ref="T382:U382"/>
    <mergeCell ref="V382:W382"/>
    <mergeCell ref="D388:Z388"/>
    <mergeCell ref="D389:E389"/>
    <mergeCell ref="F389:G389"/>
    <mergeCell ref="H389:I389"/>
    <mergeCell ref="J389:K389"/>
    <mergeCell ref="L389:M389"/>
    <mergeCell ref="N389:O389"/>
    <mergeCell ref="P389:Q389"/>
    <mergeCell ref="R389:S389"/>
    <mergeCell ref="T389:U389"/>
    <mergeCell ref="V389:W389"/>
    <mergeCell ref="D383:E383"/>
    <mergeCell ref="F383:G383"/>
    <mergeCell ref="H383:I383"/>
    <mergeCell ref="J383:K383"/>
    <mergeCell ref="L383:M383"/>
    <mergeCell ref="N383:O383"/>
    <mergeCell ref="P383:Q383"/>
    <mergeCell ref="R383:S383"/>
    <mergeCell ref="T383:U383"/>
    <mergeCell ref="V383:W383"/>
    <mergeCell ref="D384:Z384"/>
    <mergeCell ref="D385:E385"/>
    <mergeCell ref="F385:G385"/>
    <mergeCell ref="H385:I385"/>
    <mergeCell ref="J385:K385"/>
    <mergeCell ref="L385:M385"/>
    <mergeCell ref="N385:O385"/>
    <mergeCell ref="P385:Q385"/>
    <mergeCell ref="R385:S385"/>
    <mergeCell ref="T385:U385"/>
    <mergeCell ref="V385:W385"/>
    <mergeCell ref="V139:W139"/>
    <mergeCell ref="D140:E140"/>
    <mergeCell ref="F140:G140"/>
    <mergeCell ref="D390:E390"/>
    <mergeCell ref="F390:G390"/>
    <mergeCell ref="H390:I390"/>
    <mergeCell ref="J390:K390"/>
    <mergeCell ref="L390:M390"/>
    <mergeCell ref="N390:O390"/>
    <mergeCell ref="P390:Q390"/>
    <mergeCell ref="R390:S390"/>
    <mergeCell ref="T390:U390"/>
    <mergeCell ref="V390:W390"/>
    <mergeCell ref="V233:W233"/>
    <mergeCell ref="N141:O141"/>
    <mergeCell ref="P141:Q141"/>
    <mergeCell ref="R141:S141"/>
    <mergeCell ref="T141:U141"/>
    <mergeCell ref="V141:W141"/>
    <mergeCell ref="D142:E142"/>
    <mergeCell ref="F142:G142"/>
    <mergeCell ref="H142:I142"/>
    <mergeCell ref="J142:K142"/>
    <mergeCell ref="L142:M142"/>
    <mergeCell ref="N142:O142"/>
    <mergeCell ref="P142:Q142"/>
    <mergeCell ref="V391:W391"/>
    <mergeCell ref="F387:G387"/>
    <mergeCell ref="H387:I387"/>
    <mergeCell ref="J387:K387"/>
    <mergeCell ref="L387:M387"/>
    <mergeCell ref="N387:O387"/>
    <mergeCell ref="P387:Q387"/>
    <mergeCell ref="R387:S387"/>
    <mergeCell ref="T387:U387"/>
    <mergeCell ref="V387:W387"/>
    <mergeCell ref="R143:S143"/>
    <mergeCell ref="T143:U143"/>
    <mergeCell ref="V143:W143"/>
    <mergeCell ref="D611:E611"/>
    <mergeCell ref="F611:G611"/>
    <mergeCell ref="H611:I611"/>
    <mergeCell ref="J611:K611"/>
    <mergeCell ref="L611:M611"/>
    <mergeCell ref="N611:O611"/>
    <mergeCell ref="P611:Q611"/>
    <mergeCell ref="R611:S611"/>
    <mergeCell ref="T611:U611"/>
    <mergeCell ref="V611:W611"/>
    <mergeCell ref="D233:E233"/>
    <mergeCell ref="F233:G233"/>
    <mergeCell ref="H233:I233"/>
    <mergeCell ref="J233:K233"/>
    <mergeCell ref="L233:M233"/>
    <mergeCell ref="N233:O233"/>
    <mergeCell ref="P233:Q233"/>
    <mergeCell ref="R233:S233"/>
    <mergeCell ref="T233:U233"/>
    <mergeCell ref="F143:G143"/>
    <mergeCell ref="H143:I143"/>
    <mergeCell ref="J143:K143"/>
    <mergeCell ref="L143:M143"/>
    <mergeCell ref="N143:O143"/>
    <mergeCell ref="P143:Q143"/>
    <mergeCell ref="D138:E138"/>
    <mergeCell ref="F138:G138"/>
    <mergeCell ref="H138:I138"/>
    <mergeCell ref="J138:K138"/>
    <mergeCell ref="L138:M138"/>
    <mergeCell ref="N138:O138"/>
    <mergeCell ref="P138:Q138"/>
    <mergeCell ref="R138:S138"/>
    <mergeCell ref="T138:U138"/>
    <mergeCell ref="V138:W138"/>
    <mergeCell ref="D139:E139"/>
    <mergeCell ref="F139:G139"/>
    <mergeCell ref="H139:I139"/>
    <mergeCell ref="J139:K139"/>
    <mergeCell ref="L139:M139"/>
    <mergeCell ref="N139:O139"/>
    <mergeCell ref="P139:Q139"/>
    <mergeCell ref="R139:S139"/>
    <mergeCell ref="T139:U139"/>
    <mergeCell ref="D141:E141"/>
    <mergeCell ref="F141:G141"/>
    <mergeCell ref="H141:I141"/>
    <mergeCell ref="J141:K141"/>
    <mergeCell ref="L141:M141"/>
    <mergeCell ref="R142:S142"/>
    <mergeCell ref="T142:U142"/>
  </mergeCells>
  <phoneticPr fontId="0" type="noConversion"/>
  <conditionalFormatting sqref="C317">
    <cfRule type="expression" dxfId="464" priority="424" stopIfTrue="1">
      <formula>COUNTIF($D$316:$W$316,"a")&gt;0</formula>
    </cfRule>
  </conditionalFormatting>
  <conditionalFormatting sqref="C329">
    <cfRule type="expression" dxfId="463" priority="417" stopIfTrue="1">
      <formula>COUNTIF($D$328:$W$328,"a")&gt;0</formula>
    </cfRule>
  </conditionalFormatting>
  <conditionalFormatting sqref="C339">
    <cfRule type="expression" dxfId="462" priority="414" stopIfTrue="1">
      <formula>COUNTIF($D$338:$W$338,"a")&gt;0</formula>
    </cfRule>
  </conditionalFormatting>
  <conditionalFormatting sqref="C348">
    <cfRule type="expression" dxfId="461" priority="411" stopIfTrue="1">
      <formula>COUNTIF($D$347:$W$347,"a")&gt;0</formula>
    </cfRule>
  </conditionalFormatting>
  <conditionalFormatting sqref="C354">
    <cfRule type="expression" dxfId="460" priority="407" stopIfTrue="1">
      <formula>COUNTIF($D$351:$W$351,"a")&gt;0</formula>
    </cfRule>
  </conditionalFormatting>
  <conditionalFormatting sqref="C355">
    <cfRule type="expression" dxfId="459" priority="406" stopIfTrue="1">
      <formula>COUNTIF($D$353:$W$353,"a")&gt;0</formula>
    </cfRule>
  </conditionalFormatting>
  <conditionalFormatting sqref="D33">
    <cfRule type="expression" dxfId="458" priority="653" stopIfTrue="1">
      <formula>F33=0</formula>
    </cfRule>
  </conditionalFormatting>
  <conditionalFormatting sqref="D45">
    <cfRule type="expression" dxfId="457" priority="607" stopIfTrue="1">
      <formula>F45=0</formula>
    </cfRule>
  </conditionalFormatting>
  <conditionalFormatting sqref="D70">
    <cfRule type="expression" dxfId="456" priority="623" stopIfTrue="1">
      <formula>F70=0</formula>
    </cfRule>
  </conditionalFormatting>
  <conditionalFormatting sqref="D83">
    <cfRule type="expression" dxfId="455" priority="1035" stopIfTrue="1">
      <formula>F83=0</formula>
    </cfRule>
  </conditionalFormatting>
  <conditionalFormatting sqref="D90">
    <cfRule type="expression" dxfId="454" priority="1025" stopIfTrue="1">
      <formula>F90=0</formula>
    </cfRule>
  </conditionalFormatting>
  <conditionalFormatting sqref="D124">
    <cfRule type="expression" dxfId="453" priority="1018" stopIfTrue="1">
      <formula>F124=0</formula>
    </cfRule>
  </conditionalFormatting>
  <conditionalFormatting sqref="D136">
    <cfRule type="expression" dxfId="452" priority="995" stopIfTrue="1">
      <formula>F136=0</formula>
    </cfRule>
  </conditionalFormatting>
  <conditionalFormatting sqref="D167">
    <cfRule type="expression" dxfId="451" priority="316" stopIfTrue="1">
      <formula>F167=0</formula>
    </cfRule>
  </conditionalFormatting>
  <conditionalFormatting sqref="D217">
    <cfRule type="expression" dxfId="450" priority="87" stopIfTrue="1">
      <formula>F217=0</formula>
    </cfRule>
  </conditionalFormatting>
  <conditionalFormatting sqref="D261 D275">
    <cfRule type="expression" dxfId="449" priority="593" stopIfTrue="1">
      <formula>F261=0</formula>
    </cfRule>
  </conditionalFormatting>
  <conditionalFormatting sqref="D269:D273 F269:F273 H269:H273 J269:J273 L269:L273 N269:N273 P269:P273 R269:R273 T269:T273 V269:V273">
    <cfRule type="cellIs" dxfId="448" priority="535" stopIfTrue="1" operator="equal">
      <formula>"a"</formula>
    </cfRule>
    <cfRule type="cellIs" dxfId="447" priority="536" stopIfTrue="1" operator="equal">
      <formula>"s"</formula>
    </cfRule>
  </conditionalFormatting>
  <conditionalFormatting sqref="D282 F282 H282 J282 L282 N282 P282 R282 T282 V282 D284:W286 D296:W296">
    <cfRule type="cellIs" dxfId="446" priority="526" stopIfTrue="1" operator="equal">
      <formula>"s"</formula>
    </cfRule>
    <cfRule type="cellIs" dxfId="445" priority="525" stopIfTrue="1" operator="equal">
      <formula>"a"</formula>
    </cfRule>
  </conditionalFormatting>
  <conditionalFormatting sqref="D288 D358">
    <cfRule type="expression" dxfId="444" priority="523" stopIfTrue="1">
      <formula>F288=0</formula>
    </cfRule>
  </conditionalFormatting>
  <conditionalFormatting sqref="D362 F362 H362 J362 L362 N362 P362 R362 T362 V362">
    <cfRule type="cellIs" dxfId="443" priority="165" stopIfTrue="1" operator="equal">
      <formula>"a"</formula>
    </cfRule>
    <cfRule type="cellIs" dxfId="442" priority="166" stopIfTrue="1" operator="equal">
      <formula>"s"</formula>
    </cfRule>
  </conditionalFormatting>
  <conditionalFormatting sqref="D364 F364 H364 J364 L364 N364 P364 R364 T364 V364">
    <cfRule type="cellIs" dxfId="441" priority="161" stopIfTrue="1" operator="equal">
      <formula>"a"</formula>
    </cfRule>
    <cfRule type="cellIs" dxfId="440" priority="162" stopIfTrue="1" operator="equal">
      <formula>"s"</formula>
    </cfRule>
  </conditionalFormatting>
  <conditionalFormatting sqref="D366 F366 H366 J366 L366 N366 P366 R366 T366 V366">
    <cfRule type="cellIs" dxfId="439" priority="182" stopIfTrue="1" operator="equal">
      <formula>"s"</formula>
    </cfRule>
    <cfRule type="cellIs" dxfId="438" priority="181" stopIfTrue="1" operator="equal">
      <formula>"a"</formula>
    </cfRule>
  </conditionalFormatting>
  <conditionalFormatting sqref="D368:D369 F368:F369 H368:H369 J368:J369 L368:L369 N368:N369 P368:P369 R368:R369 T368:T369 V368:V369">
    <cfRule type="cellIs" dxfId="437" priority="169" stopIfTrue="1" operator="equal">
      <formula>"a"</formula>
    </cfRule>
    <cfRule type="cellIs" dxfId="436" priority="170" stopIfTrue="1" operator="equal">
      <formula>"s"</formula>
    </cfRule>
  </conditionalFormatting>
  <conditionalFormatting sqref="D371">
    <cfRule type="expression" dxfId="435" priority="186" stopIfTrue="1">
      <formula>F371=0</formula>
    </cfRule>
  </conditionalFormatting>
  <conditionalFormatting sqref="D387 F387 H387 J387 L387 N387 P387 R387 T387 V387">
    <cfRule type="cellIs" dxfId="434" priority="37" stopIfTrue="1" operator="equal">
      <formula>"a"</formula>
    </cfRule>
    <cfRule type="cellIs" dxfId="433" priority="38" stopIfTrue="1" operator="equal">
      <formula>"s"</formula>
    </cfRule>
  </conditionalFormatting>
  <conditionalFormatting sqref="D391 F391 H391 J391 L391 N391 P391 R391 T391 V391">
    <cfRule type="cellIs" dxfId="432" priority="33" stopIfTrue="1" operator="equal">
      <formula>"a"</formula>
    </cfRule>
    <cfRule type="cellIs" dxfId="431" priority="34" stopIfTrue="1" operator="equal">
      <formula>"s"</formula>
    </cfRule>
  </conditionalFormatting>
  <conditionalFormatting sqref="D393">
    <cfRule type="expression" dxfId="430" priority="398" stopIfTrue="1">
      <formula>F393=0</formula>
    </cfRule>
  </conditionalFormatting>
  <conditionalFormatting sqref="D395:D396 F395:F396 H395:H396 J395:J396 L395:L396 N395:N396 P395:P396 R395:R396 T395:T396 V395:V396">
    <cfRule type="cellIs" dxfId="429" priority="715" stopIfTrue="1" operator="equal">
      <formula>"a"</formula>
    </cfRule>
    <cfRule type="cellIs" dxfId="428" priority="716" stopIfTrue="1" operator="equal">
      <formula>"s"</formula>
    </cfRule>
  </conditionalFormatting>
  <conditionalFormatting sqref="D398">
    <cfRule type="expression" dxfId="427" priority="723" stopIfTrue="1">
      <formula>F398=0</formula>
    </cfRule>
  </conditionalFormatting>
  <conditionalFormatting sqref="D416">
    <cfRule type="expression" dxfId="426" priority="155" stopIfTrue="1">
      <formula>F416=0</formula>
    </cfRule>
  </conditionalFormatting>
  <conditionalFormatting sqref="D420:D421 F420:F421 H420:H421 J420:J421 L420:L421 N420:N421 P420:P421 R420:R421 T420:T421 V420:V421">
    <cfRule type="cellIs" dxfId="425" priority="667" stopIfTrue="1" operator="equal">
      <formula>"a"</formula>
    </cfRule>
    <cfRule type="cellIs" dxfId="424" priority="668" stopIfTrue="1" operator="equal">
      <formula>"s"</formula>
    </cfRule>
  </conditionalFormatting>
  <conditionalFormatting sqref="D437:D440 F437:F440 H437:H440 J437:J440 L437:L440 N437:N440 P437:P440 R437:R440 T437:T440 V437:V440 D448 F448 H448 J448 L448 N448 P448 R448 T448 V448 D450:D451 F450:F451 H450:H451 J450:J451 L450:L451 N450:N451 P450:P451 R450:R451 T450:T451 V450:V451 D453:D455 F453:F455 H453:H455 J453:J455 L453:L455 N453:N455 P453:P455 R453:R455 T453:T455 V453:V455 D457 F457 H457 J457 L457 N457 P457 R457 T457 V457 D461:W461 D462:D464 F462:F464 H462:H464 J462:J464 L462:L464 N462:N464 P462:P464 R462:R464 T462:T464 V462:V464 D469:D471 F469:F471 H469:H471 J469:J471 L469:L471 N469:N471 P469:P471 R469:R471 T469:T471 V469:V471">
    <cfRule type="cellIs" dxfId="423" priority="377" stopIfTrue="1" operator="equal">
      <formula>"a"</formula>
    </cfRule>
    <cfRule type="cellIs" dxfId="422" priority="378" stopIfTrue="1" operator="equal">
      <formula>"s"</formula>
    </cfRule>
  </conditionalFormatting>
  <conditionalFormatting sqref="D442 D459 D466 D477 D492">
    <cfRule type="expression" dxfId="421" priority="373" stopIfTrue="1">
      <formula>F442=0</formula>
    </cfRule>
  </conditionalFormatting>
  <conditionalFormatting sqref="D473:D475 F473:F475 H473:H475 J473:J475 L473:L475 N473:N475 P473:P475 R473:R475 T473:T475 V473:V475">
    <cfRule type="cellIs" dxfId="420" priority="41" stopIfTrue="1" operator="equal">
      <formula>"a"</formula>
    </cfRule>
    <cfRule type="cellIs" dxfId="419" priority="42" stopIfTrue="1" operator="equal">
      <formula>"s"</formula>
    </cfRule>
  </conditionalFormatting>
  <conditionalFormatting sqref="D480:D486 F480:F486 H480:H486 J480:J486 L480:L486 N480:N486 P480:P486 R480:R486 T480:T486 V480:V486 D488:D490 F488:F490 H488:H490 J488:J490 L488:L490 N488:N490 P488:P490 R488:R490 T488:T490 V488:V490">
    <cfRule type="cellIs" dxfId="418" priority="364" stopIfTrue="1" operator="equal">
      <formula>"a"</formula>
    </cfRule>
    <cfRule type="cellIs" dxfId="417" priority="365" stopIfTrue="1" operator="equal">
      <formula>"s"</formula>
    </cfRule>
  </conditionalFormatting>
  <conditionalFormatting sqref="D628">
    <cfRule type="expression" dxfId="416" priority="308" stopIfTrue="1">
      <formula>F628=0</formula>
    </cfRule>
  </conditionalFormatting>
  <conditionalFormatting sqref="D19:E19 D24 D40 D56 D145:E145 D149 D158 D187 D205 D239 D280 D375 D379 D411 D423 D427 D435 D502 D513 D526 D535:E535 D550 D559 D571 D590 D599 D614">
    <cfRule type="expression" dxfId="415" priority="1075" stopIfTrue="1">
      <formula>F19=0</formula>
    </cfRule>
  </conditionalFormatting>
  <conditionalFormatting sqref="D109:E109">
    <cfRule type="expression" dxfId="414" priority="600" stopIfTrue="1">
      <formula>F109=0</formula>
    </cfRule>
  </conditionalFormatting>
  <conditionalFormatting sqref="D209:E209">
    <cfRule type="expression" dxfId="413" priority="942" stopIfTrue="1">
      <formula>F209=0</formula>
    </cfRule>
  </conditionalFormatting>
  <conditionalFormatting sqref="D15:W17">
    <cfRule type="cellIs" dxfId="412" priority="948" stopIfTrue="1" operator="equal">
      <formula>"a"</formula>
    </cfRule>
    <cfRule type="cellIs" dxfId="411" priority="949" stopIfTrue="1" operator="equal">
      <formula>"s"</formula>
    </cfRule>
  </conditionalFormatting>
  <conditionalFormatting sqref="D26:W31">
    <cfRule type="cellIs" dxfId="410" priority="614" stopIfTrue="1" operator="equal">
      <formula>"a"</formula>
    </cfRule>
    <cfRule type="cellIs" dxfId="409" priority="615" stopIfTrue="1" operator="equal">
      <formula>"s"</formula>
    </cfRule>
  </conditionalFormatting>
  <conditionalFormatting sqref="D42:W43">
    <cfRule type="cellIs" dxfId="408" priority="609" stopIfTrue="1" operator="equal">
      <formula>"s"</formula>
    </cfRule>
    <cfRule type="cellIs" dxfId="407" priority="608" stopIfTrue="1" operator="equal">
      <formula>"a"</formula>
    </cfRule>
  </conditionalFormatting>
  <conditionalFormatting sqref="D58:W68">
    <cfRule type="cellIs" dxfId="406" priority="270" stopIfTrue="1" operator="equal">
      <formula>"s"</formula>
    </cfRule>
    <cfRule type="cellIs" dxfId="405" priority="269" stopIfTrue="1" operator="equal">
      <formula>"a"</formula>
    </cfRule>
  </conditionalFormatting>
  <conditionalFormatting sqref="D73:W76 D78:W81">
    <cfRule type="cellIs" dxfId="404" priority="1037" stopIfTrue="1" operator="equal">
      <formula>"a"</formula>
    </cfRule>
    <cfRule type="cellIs" dxfId="403" priority="1038" stopIfTrue="1" operator="equal">
      <formula>"s"</formula>
    </cfRule>
  </conditionalFormatting>
  <conditionalFormatting sqref="D85:W86">
    <cfRule type="cellIs" dxfId="402" priority="619" stopIfTrue="1" operator="equal">
      <formula>"a"</formula>
    </cfRule>
    <cfRule type="cellIs" dxfId="401" priority="620" stopIfTrue="1" operator="equal">
      <formula>"s"</formula>
    </cfRule>
  </conditionalFormatting>
  <conditionalFormatting sqref="D112:W122 D212:D215 F212:F215 H212:H215 J212:J215 L212:L215 N212:N215 P212:P215 R212:R215 T212:T215 V212:V215 D573:W588">
    <cfRule type="cellIs" dxfId="400" priority="72" stopIfTrue="1" operator="equal">
      <formula>"s"</formula>
    </cfRule>
    <cfRule type="cellIs" dxfId="399" priority="71" stopIfTrue="1" operator="equal">
      <formula>"a"</formula>
    </cfRule>
  </conditionalFormatting>
  <conditionalFormatting sqref="D127:W134">
    <cfRule type="cellIs" dxfId="398" priority="998" stopIfTrue="1" operator="equal">
      <formula>"s"</formula>
    </cfRule>
    <cfRule type="cellIs" dxfId="397" priority="997" stopIfTrue="1" operator="equal">
      <formula>"a"</formula>
    </cfRule>
  </conditionalFormatting>
  <conditionalFormatting sqref="D138:W143">
    <cfRule type="cellIs" dxfId="396" priority="11" stopIfTrue="1" operator="equal">
      <formula>"a"</formula>
    </cfRule>
    <cfRule type="cellIs" dxfId="395" priority="12" stopIfTrue="1" operator="equal">
      <formula>"s"</formula>
    </cfRule>
  </conditionalFormatting>
  <conditionalFormatting sqref="D160:W165">
    <cfRule type="cellIs" dxfId="394" priority="313" stopIfTrue="1" operator="equal">
      <formula>"s"</formula>
    </cfRule>
    <cfRule type="cellIs" dxfId="393" priority="312" stopIfTrue="1" operator="equal">
      <formula>"a"</formula>
    </cfRule>
  </conditionalFormatting>
  <conditionalFormatting sqref="D170:W172">
    <cfRule type="cellIs" dxfId="392" priority="254" stopIfTrue="1" operator="equal">
      <formula>"a"</formula>
    </cfRule>
    <cfRule type="cellIs" dxfId="391" priority="255" stopIfTrue="1" operator="equal">
      <formula>"s"</formula>
    </cfRule>
  </conditionalFormatting>
  <conditionalFormatting sqref="D175:W175 D177:W177 D179:W179">
    <cfRule type="cellIs" dxfId="390" priority="267" stopIfTrue="1" operator="equal">
      <formula>"s"</formula>
    </cfRule>
    <cfRule type="cellIs" dxfId="389" priority="266" stopIfTrue="1" operator="equal">
      <formula>"a"</formula>
    </cfRule>
  </conditionalFormatting>
  <conditionalFormatting sqref="D181:W182">
    <cfRule type="cellIs" dxfId="388" priority="243" stopIfTrue="1" operator="equal">
      <formula>"s"</formula>
    </cfRule>
    <cfRule type="cellIs" dxfId="387" priority="242" stopIfTrue="1" operator="equal">
      <formula>"a"</formula>
    </cfRule>
  </conditionalFormatting>
  <conditionalFormatting sqref="D184:W185">
    <cfRule type="cellIs" dxfId="386" priority="250" stopIfTrue="1" operator="equal">
      <formula>"a"</formula>
    </cfRule>
    <cfRule type="cellIs" dxfId="385" priority="251" stopIfTrue="1" operator="equal">
      <formula>"s"</formula>
    </cfRule>
  </conditionalFormatting>
  <conditionalFormatting sqref="D190:W203">
    <cfRule type="cellIs" dxfId="384" priority="961" stopIfTrue="1" operator="equal">
      <formula>"s"</formula>
    </cfRule>
    <cfRule type="cellIs" dxfId="383" priority="960" stopIfTrue="1" operator="equal">
      <formula>"a"</formula>
    </cfRule>
  </conditionalFormatting>
  <conditionalFormatting sqref="D220:W221">
    <cfRule type="cellIs" dxfId="382" priority="194" stopIfTrue="1" operator="equal">
      <formula>"a"</formula>
    </cfRule>
    <cfRule type="cellIs" dxfId="381" priority="195" stopIfTrue="1" operator="equal">
      <formula>"s"</formula>
    </cfRule>
  </conditionalFormatting>
  <conditionalFormatting sqref="D224:W224">
    <cfRule type="cellIs" dxfId="380" priority="231" stopIfTrue="1" operator="equal">
      <formula>"s"</formula>
    </cfRule>
    <cfRule type="cellIs" dxfId="379" priority="230" stopIfTrue="1" operator="equal">
      <formula>"a"</formula>
    </cfRule>
  </conditionalFormatting>
  <conditionalFormatting sqref="D226:W226">
    <cfRule type="cellIs" dxfId="378" priority="239" stopIfTrue="1" operator="equal">
      <formula>"s"</formula>
    </cfRule>
    <cfRule type="cellIs" dxfId="377" priority="238" stopIfTrue="1" operator="equal">
      <formula>"a"</formula>
    </cfRule>
  </conditionalFormatting>
  <conditionalFormatting sqref="D228:W233">
    <cfRule type="cellIs" dxfId="376" priority="3" stopIfTrue="1" operator="equal">
      <formula>"a"</formula>
    </cfRule>
    <cfRule type="cellIs" dxfId="375" priority="4" stopIfTrue="1" operator="equal">
      <formula>"s"</formula>
    </cfRule>
  </conditionalFormatting>
  <conditionalFormatting sqref="D235:W237">
    <cfRule type="cellIs" dxfId="374" priority="191" stopIfTrue="1" operator="equal">
      <formula>"s"</formula>
    </cfRule>
    <cfRule type="cellIs" dxfId="373" priority="190" stopIfTrue="1" operator="equal">
      <formula>"a"</formula>
    </cfRule>
  </conditionalFormatting>
  <conditionalFormatting sqref="D242:W242 D244:W244 D246:W248 D264 F264 H264 J264 L264 N264 P264 R264 T264 V264 D266 F266 H266 J266 L266 N266 P266 R266 T266 V266">
    <cfRule type="cellIs" dxfId="372" priority="595" stopIfTrue="1" operator="equal">
      <formula>"a"</formula>
    </cfRule>
    <cfRule type="cellIs" dxfId="371" priority="596" stopIfTrue="1" operator="equal">
      <formula>"s"</formula>
    </cfRule>
  </conditionalFormatting>
  <conditionalFormatting sqref="D250:W250">
    <cfRule type="cellIs" dxfId="370" priority="586" stopIfTrue="1" operator="equal">
      <formula>"a"</formula>
    </cfRule>
    <cfRule type="cellIs" dxfId="369" priority="587" stopIfTrue="1" operator="equal">
      <formula>"s"</formula>
    </cfRule>
  </conditionalFormatting>
  <conditionalFormatting sqref="D253:W255">
    <cfRule type="cellIs" dxfId="368" priority="573" stopIfTrue="1" operator="equal">
      <formula>"s"</formula>
    </cfRule>
    <cfRule type="cellIs" dxfId="367" priority="572" stopIfTrue="1" operator="equal">
      <formula>"a"</formula>
    </cfRule>
  </conditionalFormatting>
  <conditionalFormatting sqref="D257:W259">
    <cfRule type="cellIs" dxfId="366" priority="560" stopIfTrue="1" operator="equal">
      <formula>"s"</formula>
    </cfRule>
    <cfRule type="cellIs" dxfId="365" priority="559" stopIfTrue="1" operator="equal">
      <formula>"a"</formula>
    </cfRule>
  </conditionalFormatting>
  <conditionalFormatting sqref="D298:W304">
    <cfRule type="cellIs" dxfId="364" priority="513" stopIfTrue="1" operator="equal">
      <formula>"s"</formula>
    </cfRule>
    <cfRule type="cellIs" dxfId="363" priority="512" stopIfTrue="1" operator="equal">
      <formula>"a"</formula>
    </cfRule>
  </conditionalFormatting>
  <conditionalFormatting sqref="D306:W306">
    <cfRule type="cellIs" dxfId="362" priority="502" stopIfTrue="1" operator="equal">
      <formula>"a"</formula>
    </cfRule>
    <cfRule type="cellIs" dxfId="361" priority="503" stopIfTrue="1" operator="equal">
      <formula>"s"</formula>
    </cfRule>
  </conditionalFormatting>
  <conditionalFormatting sqref="D308:W316">
    <cfRule type="cellIs" dxfId="360" priority="446" stopIfTrue="1" operator="equal">
      <formula>"s"</formula>
    </cfRule>
    <cfRule type="cellIs" dxfId="359" priority="445" stopIfTrue="1" operator="equal">
      <formula>"a"</formula>
    </cfRule>
  </conditionalFormatting>
  <conditionalFormatting sqref="D318:W318">
    <cfRule type="cellIs" dxfId="358" priority="490" stopIfTrue="1" operator="equal">
      <formula>"s"</formula>
    </cfRule>
    <cfRule type="cellIs" dxfId="357" priority="489" stopIfTrue="1" operator="equal">
      <formula>"a"</formula>
    </cfRule>
  </conditionalFormatting>
  <conditionalFormatting sqref="D320:W328">
    <cfRule type="cellIs" dxfId="356" priority="493" stopIfTrue="1" operator="equal">
      <formula>"s"</formula>
    </cfRule>
    <cfRule type="cellIs" dxfId="355" priority="492" stopIfTrue="1" operator="equal">
      <formula>"a"</formula>
    </cfRule>
  </conditionalFormatting>
  <conditionalFormatting sqref="D331:W331">
    <cfRule type="cellIs" dxfId="354" priority="485" stopIfTrue="1" operator="equal">
      <formula>"s"</formula>
    </cfRule>
    <cfRule type="cellIs" dxfId="353" priority="484" stopIfTrue="1" operator="equal">
      <formula>"a"</formula>
    </cfRule>
  </conditionalFormatting>
  <conditionalFormatting sqref="D333:W338">
    <cfRule type="cellIs" dxfId="352" priority="436" stopIfTrue="1" operator="equal">
      <formula>"a"</formula>
    </cfRule>
    <cfRule type="cellIs" dxfId="351" priority="437" stopIfTrue="1" operator="equal">
      <formula>"s"</formula>
    </cfRule>
  </conditionalFormatting>
  <conditionalFormatting sqref="D340:W340">
    <cfRule type="cellIs" dxfId="350" priority="475" stopIfTrue="1" operator="equal">
      <formula>"s"</formula>
    </cfRule>
    <cfRule type="cellIs" dxfId="349" priority="474" stopIfTrue="1" operator="equal">
      <formula>"a"</formula>
    </cfRule>
  </conditionalFormatting>
  <conditionalFormatting sqref="D342:W347">
    <cfRule type="cellIs" dxfId="348" priority="477" stopIfTrue="1" operator="equal">
      <formula>"a"</formula>
    </cfRule>
    <cfRule type="cellIs" dxfId="347" priority="478" stopIfTrue="1" operator="equal">
      <formula>"s"</formula>
    </cfRule>
  </conditionalFormatting>
  <conditionalFormatting sqref="D349:W349">
    <cfRule type="cellIs" dxfId="346" priority="468" stopIfTrue="1" operator="equal">
      <formula>"s"</formula>
    </cfRule>
    <cfRule type="cellIs" dxfId="345" priority="467" stopIfTrue="1" operator="equal">
      <formula>"a"</formula>
    </cfRule>
  </conditionalFormatting>
  <conditionalFormatting sqref="D351:W353">
    <cfRule type="cellIs" dxfId="344" priority="464" stopIfTrue="1" operator="equal">
      <formula>"s"</formula>
    </cfRule>
    <cfRule type="cellIs" dxfId="343" priority="463" stopIfTrue="1" operator="equal">
      <formula>"a"</formula>
    </cfRule>
  </conditionalFormatting>
  <conditionalFormatting sqref="D356:W356">
    <cfRule type="cellIs" dxfId="342" priority="113" stopIfTrue="1" operator="equal">
      <formula>"a"</formula>
    </cfRule>
    <cfRule type="cellIs" dxfId="341" priority="114" stopIfTrue="1" operator="equal">
      <formula>"s"</formula>
    </cfRule>
  </conditionalFormatting>
  <conditionalFormatting sqref="D382:W383 D385:W386">
    <cfRule type="cellIs" dxfId="340" priority="29" stopIfTrue="1" operator="equal">
      <formula>"s"</formula>
    </cfRule>
    <cfRule type="cellIs" dxfId="339" priority="28" stopIfTrue="1" operator="equal">
      <formula>"a"</formula>
    </cfRule>
  </conditionalFormatting>
  <conditionalFormatting sqref="D389:W390">
    <cfRule type="cellIs" dxfId="338" priority="32" stopIfTrue="1" operator="equal">
      <formula>"s"</formula>
    </cfRule>
    <cfRule type="cellIs" dxfId="337" priority="31" stopIfTrue="1" operator="equal">
      <formula>"a"</formula>
    </cfRule>
  </conditionalFormatting>
  <conditionalFormatting sqref="D401:W403">
    <cfRule type="cellIs" dxfId="336" priority="110" stopIfTrue="1" operator="equal">
      <formula>"s"</formula>
    </cfRule>
    <cfRule type="cellIs" dxfId="335" priority="109" stopIfTrue="1" operator="equal">
      <formula>"a"</formula>
    </cfRule>
  </conditionalFormatting>
  <conditionalFormatting sqref="D405:W409">
    <cfRule type="cellIs" dxfId="334" priority="93" stopIfTrue="1" operator="equal">
      <formula>"s"</formula>
    </cfRule>
    <cfRule type="cellIs" dxfId="333" priority="92" stopIfTrue="1" operator="equal">
      <formula>"a"</formula>
    </cfRule>
  </conditionalFormatting>
  <conditionalFormatting sqref="D414:W414">
    <cfRule type="cellIs" dxfId="332" priority="158" stopIfTrue="1" operator="equal">
      <formula>"s"</formula>
    </cfRule>
    <cfRule type="cellIs" dxfId="331" priority="157" stopIfTrue="1" operator="equal">
      <formula>"a"</formula>
    </cfRule>
  </conditionalFormatting>
  <conditionalFormatting sqref="D419:W419">
    <cfRule type="cellIs" dxfId="330" priority="670" stopIfTrue="1" operator="equal">
      <formula>"a"</formula>
    </cfRule>
    <cfRule type="cellIs" dxfId="329" priority="671" stopIfTrue="1" operator="equal">
      <formula>"s"</formula>
    </cfRule>
  </conditionalFormatting>
  <conditionalFormatting sqref="D445:W446">
    <cfRule type="cellIs" dxfId="328" priority="369" stopIfTrue="1" operator="equal">
      <formula>"a"</formula>
    </cfRule>
    <cfRule type="cellIs" dxfId="327" priority="370" stopIfTrue="1" operator="equal">
      <formula>"s"</formula>
    </cfRule>
  </conditionalFormatting>
  <conditionalFormatting sqref="D561:W569">
    <cfRule type="cellIs" dxfId="326" priority="858" stopIfTrue="1" operator="equal">
      <formula>"s"</formula>
    </cfRule>
    <cfRule type="cellIs" dxfId="325" priority="857" stopIfTrue="1" operator="equal">
      <formula>"a"</formula>
    </cfRule>
  </conditionalFormatting>
  <conditionalFormatting sqref="D592:W597">
    <cfRule type="cellIs" dxfId="324" priority="673" stopIfTrue="1" operator="equal">
      <formula>"a"</formula>
    </cfRule>
    <cfRule type="cellIs" dxfId="323" priority="674" stopIfTrue="1" operator="equal">
      <formula>"s"</formula>
    </cfRule>
  </conditionalFormatting>
  <conditionalFormatting sqref="D602:W604">
    <cfRule type="cellIs" dxfId="322" priority="127" stopIfTrue="1" operator="equal">
      <formula>"a"</formula>
    </cfRule>
    <cfRule type="cellIs" dxfId="321" priority="128" stopIfTrue="1" operator="equal">
      <formula>"s"</formula>
    </cfRule>
  </conditionalFormatting>
  <conditionalFormatting sqref="D606:W608">
    <cfRule type="cellIs" dxfId="320" priority="123" stopIfTrue="1" operator="equal">
      <formula>"s"</formula>
    </cfRule>
    <cfRule type="cellIs" dxfId="319" priority="122" stopIfTrue="1" operator="equal">
      <formula>"a"</formula>
    </cfRule>
  </conditionalFormatting>
  <conditionalFormatting sqref="D610:W612">
    <cfRule type="cellIs" dxfId="318" priority="119" stopIfTrue="1" operator="equal">
      <formula>"s"</formula>
    </cfRule>
    <cfRule type="cellIs" dxfId="317" priority="118" stopIfTrue="1" operator="equal">
      <formula>"a"</formula>
    </cfRule>
  </conditionalFormatting>
  <conditionalFormatting sqref="D617:W626">
    <cfRule type="cellIs" dxfId="316" priority="310" stopIfTrue="1" operator="equal">
      <formula>"a"</formula>
    </cfRule>
    <cfRule type="cellIs" dxfId="315" priority="311" stopIfTrue="1" operator="equal">
      <formula>"s"</formula>
    </cfRule>
  </conditionalFormatting>
  <conditionalFormatting sqref="U6 D6:T14 V6:W14 U8:U14 D21:V22 W22 D35:W38 D47:W54 D88:W88 D147:W147 D152:W156 D207:W207 D277:W278 D291:W293 D373:W373 D377:W377 D425:W425 D429:W429 D430:D433 F430:F433 H430:H433 J430:J433 L430:L433 N430:N433 P430:P433 R430:R433 T430:T433 V430:V433 D495:W500 D504:W511 D515:W524 D528:D533 F528:F533 H528:H533 J528:J533 L528:L533 N528:N533 P528:P533 R528:R533 T528:T533 V528:V533 D538:W540 D542:W548 D553:W553 D555:W557">
    <cfRule type="cellIs" dxfId="314" priority="1099" stopIfTrue="1" operator="equal">
      <formula>"s"</formula>
    </cfRule>
    <cfRule type="cellIs" dxfId="313" priority="1098" stopIfTrue="1" operator="equal">
      <formula>"a"</formula>
    </cfRule>
  </conditionalFormatting>
  <conditionalFormatting sqref="U93 D93:T97 V93:W97 U95:U97 D100:W102 D104:W105 D107:W107">
    <cfRule type="cellIs" dxfId="312" priority="603" stopIfTrue="1" operator="equal">
      <formula>"s"</formula>
    </cfRule>
    <cfRule type="cellIs" dxfId="311" priority="602" stopIfTrue="1" operator="equal">
      <formula>"a"</formula>
    </cfRule>
  </conditionalFormatting>
  <conditionalFormatting sqref="Y18 Y23 Y39 Y55 Y144 Y148 Y157 Y186 Y204 Y238 Y279 Y374 Y378 Y410 Y422 Y426 Y434 Y501 Y512 Y525 Y534 Y549 Y558 Y570 Y589 Y613">
    <cfRule type="cellIs" dxfId="310" priority="1074" stopIfTrue="1" operator="lessThan">
      <formula>F19</formula>
    </cfRule>
    <cfRule type="cellIs" dxfId="309" priority="1073" stopIfTrue="1" operator="greaterThan">
      <formula>Z18</formula>
    </cfRule>
  </conditionalFormatting>
  <conditionalFormatting sqref="Y21">
    <cfRule type="expression" dxfId="308" priority="1111" stopIfTrue="1">
      <formula>SUM($AA$22:$AA$22)&gt;0</formula>
    </cfRule>
  </conditionalFormatting>
  <conditionalFormatting sqref="Y22">
    <cfRule type="expression" dxfId="307" priority="1112" stopIfTrue="1">
      <formula>SUM($AA$22:$AA$22)&gt;0</formula>
    </cfRule>
  </conditionalFormatting>
  <conditionalFormatting sqref="Y27">
    <cfRule type="expression" dxfId="306" priority="629" stopIfTrue="1">
      <formula>AA29&gt;0</formula>
    </cfRule>
  </conditionalFormatting>
  <conditionalFormatting sqref="Y28">
    <cfRule type="expression" dxfId="305" priority="628" stopIfTrue="1">
      <formula>AA29&gt;0</formula>
    </cfRule>
  </conditionalFormatting>
  <conditionalFormatting sqref="Y29">
    <cfRule type="expression" dxfId="304" priority="630" stopIfTrue="1">
      <formula>SUM(AA29)&gt;0</formula>
    </cfRule>
  </conditionalFormatting>
  <conditionalFormatting sqref="Y32">
    <cfRule type="cellIs" dxfId="303" priority="651" stopIfTrue="1" operator="greaterThan">
      <formula>Z32</formula>
    </cfRule>
    <cfRule type="cellIs" dxfId="302" priority="652" stopIfTrue="1" operator="lessThan">
      <formula>F33</formula>
    </cfRule>
  </conditionalFormatting>
  <conditionalFormatting sqref="Y44">
    <cfRule type="cellIs" dxfId="301" priority="606" stopIfTrue="1" operator="lessThan">
      <formula>F45</formula>
    </cfRule>
    <cfRule type="cellIs" dxfId="300" priority="605" stopIfTrue="1" operator="greaterThan">
      <formula>Z44</formula>
    </cfRule>
  </conditionalFormatting>
  <conditionalFormatting sqref="Y69">
    <cfRule type="cellIs" dxfId="299" priority="622" stopIfTrue="1" operator="lessThan">
      <formula>F70</formula>
    </cfRule>
    <cfRule type="cellIs" dxfId="298" priority="621" stopIfTrue="1" operator="greaterThan">
      <formula>Z69</formula>
    </cfRule>
  </conditionalFormatting>
  <conditionalFormatting sqref="Y82">
    <cfRule type="cellIs" dxfId="297" priority="1033" stopIfTrue="1" operator="greaterThan">
      <formula>Z82</formula>
    </cfRule>
    <cfRule type="cellIs" dxfId="296" priority="1034" stopIfTrue="1" operator="lessThan">
      <formula>F83</formula>
    </cfRule>
  </conditionalFormatting>
  <conditionalFormatting sqref="Y89">
    <cfRule type="cellIs" dxfId="295" priority="1023" stopIfTrue="1" operator="greaterThan">
      <formula>Z89</formula>
    </cfRule>
    <cfRule type="cellIs" dxfId="294" priority="1024" stopIfTrue="1" operator="lessThan">
      <formula>F90</formula>
    </cfRule>
  </conditionalFormatting>
  <conditionalFormatting sqref="Y108">
    <cfRule type="cellIs" dxfId="293" priority="599" stopIfTrue="1" operator="lessThan">
      <formula>F109</formula>
    </cfRule>
    <cfRule type="cellIs" dxfId="292" priority="598" stopIfTrue="1" operator="greaterThan">
      <formula>Z108</formula>
    </cfRule>
  </conditionalFormatting>
  <conditionalFormatting sqref="Y118">
    <cfRule type="expression" dxfId="291" priority="690" stopIfTrue="1">
      <formula>SUM(AA119)&gt;0</formula>
    </cfRule>
  </conditionalFormatting>
  <conditionalFormatting sqref="Y119">
    <cfRule type="expression" dxfId="290" priority="689" stopIfTrue="1">
      <formula>SUM(AA119)&gt;0</formula>
    </cfRule>
  </conditionalFormatting>
  <conditionalFormatting sqref="Y123">
    <cfRule type="cellIs" dxfId="289" priority="1017" stopIfTrue="1" operator="lessThan">
      <formula>F124</formula>
    </cfRule>
    <cfRule type="cellIs" dxfId="288" priority="1016" stopIfTrue="1" operator="greaterThan">
      <formula>Z123</formula>
    </cfRule>
  </conditionalFormatting>
  <conditionalFormatting sqref="Y135">
    <cfRule type="cellIs" dxfId="287" priority="993" stopIfTrue="1" operator="greaterThan">
      <formula>Z135</formula>
    </cfRule>
    <cfRule type="cellIs" dxfId="286" priority="994" stopIfTrue="1" operator="lessThan">
      <formula>F136</formula>
    </cfRule>
  </conditionalFormatting>
  <conditionalFormatting sqref="Y140">
    <cfRule type="expression" dxfId="285" priority="7" stopIfTrue="1">
      <formula>SUM(AA141)&gt;0</formula>
    </cfRule>
  </conditionalFormatting>
  <conditionalFormatting sqref="Y141">
    <cfRule type="expression" dxfId="284" priority="6" stopIfTrue="1">
      <formula>SUM(AA141)&gt;0</formula>
    </cfRule>
  </conditionalFormatting>
  <conditionalFormatting sqref="Y166">
    <cfRule type="cellIs" dxfId="283" priority="314" stopIfTrue="1" operator="greaterThan">
      <formula>Z166</formula>
    </cfRule>
    <cfRule type="cellIs" dxfId="282" priority="315" stopIfTrue="1" operator="lessThan">
      <formula>F167</formula>
    </cfRule>
  </conditionalFormatting>
  <conditionalFormatting sqref="Y208">
    <cfRule type="cellIs" dxfId="281" priority="940" stopIfTrue="1" operator="greaterThan">
      <formula>Z208</formula>
    </cfRule>
    <cfRule type="cellIs" dxfId="280" priority="941" stopIfTrue="1" operator="lessThan">
      <formula>F209</formula>
    </cfRule>
  </conditionalFormatting>
  <conditionalFormatting sqref="Y216">
    <cfRule type="cellIs" dxfId="279" priority="86" stopIfTrue="1" operator="lessThan">
      <formula>F217</formula>
    </cfRule>
    <cfRule type="cellIs" dxfId="278" priority="85" stopIfTrue="1" operator="greaterThan">
      <formula>Z216</formula>
    </cfRule>
  </conditionalFormatting>
  <conditionalFormatting sqref="Y260 Y274">
    <cfRule type="cellIs" dxfId="277" priority="592" stopIfTrue="1" operator="lessThan">
      <formula>F261</formula>
    </cfRule>
    <cfRule type="cellIs" dxfId="276" priority="591" stopIfTrue="1" operator="greaterThan">
      <formula>Z260</formula>
    </cfRule>
  </conditionalFormatting>
  <conditionalFormatting sqref="Y287 Y357">
    <cfRule type="cellIs" dxfId="275" priority="522" stopIfTrue="1" operator="lessThan">
      <formula>F288</formula>
    </cfRule>
    <cfRule type="cellIs" dxfId="274" priority="521" stopIfTrue="1" operator="greaterThan">
      <formula>Z287</formula>
    </cfRule>
  </conditionalFormatting>
  <conditionalFormatting sqref="Y303">
    <cfRule type="expression" dxfId="273" priority="506" stopIfTrue="1">
      <formula>SUM(AA304)&gt;0</formula>
    </cfRule>
  </conditionalFormatting>
  <conditionalFormatting sqref="Y304">
    <cfRule type="expression" dxfId="272" priority="505" stopIfTrue="1">
      <formula>SUM(AA304)&gt;0</formula>
    </cfRule>
  </conditionalFormatting>
  <conditionalFormatting sqref="Y370">
    <cfRule type="cellIs" dxfId="271" priority="185" stopIfTrue="1" operator="lessThan">
      <formula>F371</formula>
    </cfRule>
    <cfRule type="cellIs" dxfId="270" priority="184" stopIfTrue="1" operator="greaterThan">
      <formula>Z370</formula>
    </cfRule>
  </conditionalFormatting>
  <conditionalFormatting sqref="Y382:Y383">
    <cfRule type="expression" dxfId="269" priority="27" stopIfTrue="1">
      <formula>SUM($AA$374:$AA$375)&gt;0</formula>
    </cfRule>
  </conditionalFormatting>
  <conditionalFormatting sqref="Y385:Y386">
    <cfRule type="expression" dxfId="268" priority="26" stopIfTrue="1">
      <formula>AA385&gt;0</formula>
    </cfRule>
  </conditionalFormatting>
  <conditionalFormatting sqref="Y387 Y389:Y390">
    <cfRule type="expression" dxfId="267" priority="30" stopIfTrue="1">
      <formula>$AA$377&gt;0</formula>
    </cfRule>
  </conditionalFormatting>
  <conditionalFormatting sqref="Y391">
    <cfRule type="expression" dxfId="266" priority="1231" stopIfTrue="1">
      <formula>#REF!&gt;0</formula>
    </cfRule>
  </conditionalFormatting>
  <conditionalFormatting sqref="Y392">
    <cfRule type="cellIs" dxfId="265" priority="396" stopIfTrue="1" operator="greaterThan">
      <formula>Z392</formula>
    </cfRule>
    <cfRule type="cellIs" dxfId="264" priority="397" stopIfTrue="1" operator="lessThan">
      <formula>F393</formula>
    </cfRule>
  </conditionalFormatting>
  <conditionalFormatting sqref="Y397">
    <cfRule type="cellIs" dxfId="263" priority="722" stopIfTrue="1" operator="lessThan">
      <formula>F398</formula>
    </cfRule>
    <cfRule type="cellIs" dxfId="262" priority="721" stopIfTrue="1" operator="greaterThan">
      <formula>Z397</formula>
    </cfRule>
  </conditionalFormatting>
  <conditionalFormatting sqref="Y415">
    <cfRule type="cellIs" dxfId="261" priority="153" stopIfTrue="1" operator="greaterThan">
      <formula>Z415</formula>
    </cfRule>
    <cfRule type="cellIs" dxfId="260" priority="154" stopIfTrue="1" operator="lessThan">
      <formula>F416</formula>
    </cfRule>
  </conditionalFormatting>
  <conditionalFormatting sqref="Y419">
    <cfRule type="expression" dxfId="259" priority="657" stopIfTrue="1">
      <formula>SUM(AA420:AA421)&gt;0</formula>
    </cfRule>
  </conditionalFormatting>
  <conditionalFormatting sqref="Y420:Y421">
    <cfRule type="expression" dxfId="258" priority="660" stopIfTrue="1">
      <formula>AA420&gt;0</formula>
    </cfRule>
  </conditionalFormatting>
  <conditionalFormatting sqref="Y429:Y433">
    <cfRule type="cellIs" dxfId="257" priority="1110" stopIfTrue="1" operator="greaterThan">
      <formula>#REF!</formula>
    </cfRule>
  </conditionalFormatting>
  <conditionalFormatting sqref="Y441 Y458 Y465 Y476">
    <cfRule type="cellIs" dxfId="256" priority="371" stopIfTrue="1" operator="greaterThan">
      <formula>Z441</formula>
    </cfRule>
    <cfRule type="cellIs" dxfId="255" priority="372" stopIfTrue="1" operator="lessThan">
      <formula>F442</formula>
    </cfRule>
  </conditionalFormatting>
  <conditionalFormatting sqref="Y445:Y446 Y450:Y451 Y453:Y455">
    <cfRule type="expression" dxfId="254" priority="320" stopIfTrue="1">
      <formula>$AA$457&gt;0</formula>
    </cfRule>
  </conditionalFormatting>
  <conditionalFormatting sqref="Y448">
    <cfRule type="expression" dxfId="253" priority="322" stopIfTrue="1">
      <formula>$AA$457&gt;0</formula>
    </cfRule>
  </conditionalFormatting>
  <conditionalFormatting sqref="Y457">
    <cfRule type="expression" dxfId="252" priority="379" stopIfTrue="1">
      <formula>$AA$457&gt;0</formula>
    </cfRule>
  </conditionalFormatting>
  <conditionalFormatting sqref="Y473">
    <cfRule type="expression" dxfId="251" priority="44" stopIfTrue="1">
      <formula>SUM(AA474)&gt;0</formula>
    </cfRule>
  </conditionalFormatting>
  <conditionalFormatting sqref="Y474">
    <cfRule type="expression" dxfId="250" priority="43" stopIfTrue="1">
      <formula>SUM(AA474)&gt;0</formula>
    </cfRule>
  </conditionalFormatting>
  <conditionalFormatting sqref="Y480:Y481">
    <cfRule type="expression" dxfId="249" priority="386" stopIfTrue="1">
      <formula>#REF!&gt;0</formula>
    </cfRule>
  </conditionalFormatting>
  <conditionalFormatting sqref="Y488">
    <cfRule type="expression" dxfId="248" priority="340" stopIfTrue="1">
      <formula>SUM(AA489:AA490)&gt;0</formula>
    </cfRule>
  </conditionalFormatting>
  <conditionalFormatting sqref="Y489">
    <cfRule type="expression" dxfId="247" priority="339" stopIfTrue="1">
      <formula>AA489&gt;0</formula>
    </cfRule>
  </conditionalFormatting>
  <conditionalFormatting sqref="Y490">
    <cfRule type="expression" dxfId="246" priority="338" stopIfTrue="1">
      <formula>AA490&gt;0</formula>
    </cfRule>
  </conditionalFormatting>
  <conditionalFormatting sqref="Y491">
    <cfRule type="cellIs" dxfId="245" priority="391" stopIfTrue="1" operator="greaterThan">
      <formula>Z491</formula>
    </cfRule>
    <cfRule type="expression" dxfId="244" priority="390" stopIfTrue="1">
      <formula>X480="na"</formula>
    </cfRule>
    <cfRule type="cellIs" dxfId="243" priority="392" stopIfTrue="1" operator="lessThan">
      <formula>F492</formula>
    </cfRule>
  </conditionalFormatting>
  <conditionalFormatting sqref="Y523">
    <cfRule type="expression" dxfId="242" priority="1108" stopIfTrue="1">
      <formula>SUM($AA$524:$AA$524)&gt;0</formula>
    </cfRule>
  </conditionalFormatting>
  <conditionalFormatting sqref="Y524">
    <cfRule type="expression" dxfId="241" priority="1109" stopIfTrue="1">
      <formula>SUM($AA$524:$AA$524)&gt;0</formula>
    </cfRule>
  </conditionalFormatting>
  <conditionalFormatting sqref="Y538">
    <cfRule type="expression" dxfId="240" priority="1103" stopIfTrue="1">
      <formula>SUM(AA542:AA544)&gt;0</formula>
    </cfRule>
  </conditionalFormatting>
  <conditionalFormatting sqref="Y539">
    <cfRule type="expression" dxfId="239" priority="1104" stopIfTrue="1">
      <formula>SUM(AA542:AA544)&gt;0</formula>
    </cfRule>
  </conditionalFormatting>
  <conditionalFormatting sqref="Y540">
    <cfRule type="expression" dxfId="238" priority="1105" stopIfTrue="1">
      <formula>SUM(AA542:AA544)&gt;0</formula>
    </cfRule>
  </conditionalFormatting>
  <conditionalFormatting sqref="Y542:Y544">
    <cfRule type="expression" dxfId="237" priority="1102" stopIfTrue="1">
      <formula>AA542&gt;0</formula>
    </cfRule>
  </conditionalFormatting>
  <conditionalFormatting sqref="Y553">
    <cfRule type="expression" dxfId="236" priority="1100" stopIfTrue="1">
      <formula>SUM($AA$555:$AA$557)&gt;0</formula>
    </cfRule>
  </conditionalFormatting>
  <conditionalFormatting sqref="Y555:Y557">
    <cfRule type="expression" dxfId="235" priority="1101" stopIfTrue="1">
      <formula>SUM($AA$555:$AA$557)&gt;0</formula>
    </cfRule>
  </conditionalFormatting>
  <conditionalFormatting sqref="Y580">
    <cfRule type="expression" dxfId="234" priority="682" stopIfTrue="1">
      <formula>AA582&gt;0</formula>
    </cfRule>
  </conditionalFormatting>
  <conditionalFormatting sqref="Y581">
    <cfRule type="expression" dxfId="233" priority="677" stopIfTrue="1">
      <formula>AA582&gt;0</formula>
    </cfRule>
  </conditionalFormatting>
  <conditionalFormatting sqref="Y582">
    <cfRule type="expression" dxfId="232" priority="676" stopIfTrue="1">
      <formula>SUM(AA582)&gt;0</formula>
    </cfRule>
  </conditionalFormatting>
  <conditionalFormatting sqref="Y598">
    <cfRule type="cellIs" dxfId="231" priority="1044" stopIfTrue="1" operator="lessThan">
      <formula>F599</formula>
    </cfRule>
    <cfRule type="cellIs" dxfId="230" priority="1043" stopIfTrue="1" operator="greaterThan">
      <formula>Z598</formula>
    </cfRule>
  </conditionalFormatting>
  <conditionalFormatting sqref="Y627">
    <cfRule type="cellIs" dxfId="229" priority="307" stopIfTrue="1" operator="lessThan">
      <formula>F628</formula>
    </cfRule>
    <cfRule type="cellIs" dxfId="228" priority="306" stopIfTrue="1" operator="greaterThan">
      <formula>Z627</formula>
    </cfRule>
  </conditionalFormatting>
  <conditionalFormatting sqref="AB21">
    <cfRule type="expression" dxfId="227" priority="1049" stopIfTrue="1">
      <formula>$AA$22&gt;0</formula>
    </cfRule>
    <cfRule type="expression" dxfId="226" priority="1050" stopIfTrue="1">
      <formula>AA21=0</formula>
    </cfRule>
  </conditionalFormatting>
  <conditionalFormatting sqref="AB22">
    <cfRule type="expression" dxfId="225" priority="1051" stopIfTrue="1">
      <formula>$AA$21&gt;0</formula>
    </cfRule>
    <cfRule type="expression" dxfId="224" priority="1052" stopIfTrue="1">
      <formula>AA22=0</formula>
    </cfRule>
  </conditionalFormatting>
  <conditionalFormatting sqref="AB26:AB27">
    <cfRule type="expression" dxfId="223" priority="632" stopIfTrue="1">
      <formula>AA26=0</formula>
    </cfRule>
  </conditionalFormatting>
  <conditionalFormatting sqref="AB27">
    <cfRule type="expression" dxfId="222" priority="631" stopIfTrue="1">
      <formula>AA29&gt;0</formula>
    </cfRule>
  </conditionalFormatting>
  <conditionalFormatting sqref="AB28">
    <cfRule type="expression" dxfId="221" priority="633" stopIfTrue="1">
      <formula>AA29&gt;0</formula>
    </cfRule>
    <cfRule type="expression" dxfId="220" priority="634" stopIfTrue="1">
      <formula>AA28=0</formula>
    </cfRule>
  </conditionalFormatting>
  <conditionalFormatting sqref="AB29">
    <cfRule type="expression" dxfId="219" priority="635" stopIfTrue="1">
      <formula>SUM(AA27:AA28)&gt;0</formula>
    </cfRule>
  </conditionalFormatting>
  <conditionalFormatting sqref="AB29:AB30">
    <cfRule type="expression" dxfId="218" priority="636" stopIfTrue="1">
      <formula>AA29=0</formula>
    </cfRule>
  </conditionalFormatting>
  <conditionalFormatting sqref="AB31">
    <cfRule type="expression" dxfId="217" priority="612" stopIfTrue="1">
      <formula>AA31=0</formula>
    </cfRule>
  </conditionalFormatting>
  <conditionalFormatting sqref="AB35:AB38 AB47:AB54 AB147 AB152:AB156 AB207 AB277:AB278 AB373 AB377 AB425 AB429:AB433 AB495:AB500 AB504:AB511 AB515:AB522 AB528:AB533 AB545:AB548">
    <cfRule type="expression" dxfId="216" priority="1048" stopIfTrue="1">
      <formula>AA35=0</formula>
    </cfRule>
  </conditionalFormatting>
  <conditionalFormatting sqref="AB42:AB43">
    <cfRule type="expression" dxfId="215" priority="604" stopIfTrue="1">
      <formula>AA42=0</formula>
    </cfRule>
  </conditionalFormatting>
  <conditionalFormatting sqref="AB58:AB68">
    <cfRule type="expression" dxfId="214" priority="268" stopIfTrue="1">
      <formula>AA58=0</formula>
    </cfRule>
  </conditionalFormatting>
  <conditionalFormatting sqref="AB73:AB76 AB78:AB81">
    <cfRule type="expression" dxfId="213" priority="1032" stopIfTrue="1">
      <formula>AA73=0</formula>
    </cfRule>
  </conditionalFormatting>
  <conditionalFormatting sqref="AB85:AB86">
    <cfRule type="expression" dxfId="212" priority="617" stopIfTrue="1">
      <formula>AA85=0</formula>
    </cfRule>
  </conditionalFormatting>
  <conditionalFormatting sqref="AB93:AB97 AB100:AB102 AB104:AB105 AB107">
    <cfRule type="expression" dxfId="211" priority="597" stopIfTrue="1">
      <formula>AA93=0</formula>
    </cfRule>
  </conditionalFormatting>
  <conditionalFormatting sqref="AB112:AB118">
    <cfRule type="expression" dxfId="210" priority="692" stopIfTrue="1">
      <formula>AA112=0</formula>
    </cfRule>
  </conditionalFormatting>
  <conditionalFormatting sqref="AB118">
    <cfRule type="expression" dxfId="209" priority="691" stopIfTrue="1">
      <formula>AA119&gt;0</formula>
    </cfRule>
  </conditionalFormatting>
  <conditionalFormatting sqref="AB119">
    <cfRule type="expression" dxfId="208" priority="693" stopIfTrue="1">
      <formula>AA118&gt;0</formula>
    </cfRule>
  </conditionalFormatting>
  <conditionalFormatting sqref="AB119:AB122 AB573:AB580 AB582:AB588 AB6:AB17 AB88">
    <cfRule type="expression" dxfId="207" priority="946" stopIfTrue="1">
      <formula>AA6=0</formula>
    </cfRule>
  </conditionalFormatting>
  <conditionalFormatting sqref="AB127:AB134">
    <cfRule type="expression" dxfId="206" priority="990" stopIfTrue="1">
      <formula>AA127=0</formula>
    </cfRule>
  </conditionalFormatting>
  <conditionalFormatting sqref="AB138:AB140">
    <cfRule type="expression" dxfId="205" priority="9" stopIfTrue="1">
      <formula>AA138=0</formula>
    </cfRule>
  </conditionalFormatting>
  <conditionalFormatting sqref="AB140">
    <cfRule type="expression" dxfId="204" priority="8" stopIfTrue="1">
      <formula>AA141&gt;0</formula>
    </cfRule>
  </conditionalFormatting>
  <conditionalFormatting sqref="AB140:AB141">
    <cfRule type="expression" dxfId="203" priority="5">
      <formula>SUM($AA$136:$AA$137)&gt;0</formula>
    </cfRule>
  </conditionalFormatting>
  <conditionalFormatting sqref="AB141">
    <cfRule type="expression" dxfId="202" priority="10" stopIfTrue="1">
      <formula>AA140&gt;0</formula>
    </cfRule>
  </conditionalFormatting>
  <conditionalFormatting sqref="AB141:AB143">
    <cfRule type="expression" dxfId="201" priority="14" stopIfTrue="1">
      <formula>AA141=0</formula>
    </cfRule>
  </conditionalFormatting>
  <conditionalFormatting sqref="AB160:AB165">
    <cfRule type="expression" dxfId="200" priority="318" stopIfTrue="1">
      <formula>AA160=0</formula>
    </cfRule>
  </conditionalFormatting>
  <conditionalFormatting sqref="AB170:AB172">
    <cfRule type="expression" dxfId="199" priority="252" stopIfTrue="1">
      <formula>AA170=0</formula>
    </cfRule>
  </conditionalFormatting>
  <conditionalFormatting sqref="AB175">
    <cfRule type="expression" dxfId="198" priority="259" stopIfTrue="1">
      <formula>AA175=0</formula>
    </cfRule>
  </conditionalFormatting>
  <conditionalFormatting sqref="AB177">
    <cfRule type="expression" dxfId="197" priority="258" stopIfTrue="1">
      <formula>AA177=0</formula>
    </cfRule>
  </conditionalFormatting>
  <conditionalFormatting sqref="AB179">
    <cfRule type="expression" dxfId="196" priority="257" stopIfTrue="1">
      <formula>AA179=0</formula>
    </cfRule>
  </conditionalFormatting>
  <conditionalFormatting sqref="AB181:AB182">
    <cfRule type="expression" dxfId="195" priority="240" stopIfTrue="1">
      <formula>AA181=0</formula>
    </cfRule>
  </conditionalFormatting>
  <conditionalFormatting sqref="AB184:AB185">
    <cfRule type="expression" dxfId="194" priority="248" stopIfTrue="1">
      <formula>AA184=0</formula>
    </cfRule>
  </conditionalFormatting>
  <conditionalFormatting sqref="AB190:AB203">
    <cfRule type="expression" dxfId="193" priority="755" stopIfTrue="1">
      <formula>AA190=0</formula>
    </cfRule>
  </conditionalFormatting>
  <conditionalFormatting sqref="AB212:AB215">
    <cfRule type="expression" dxfId="192" priority="69" stopIfTrue="1">
      <formula>AA212=0</formula>
    </cfRule>
  </conditionalFormatting>
  <conditionalFormatting sqref="AB220:AB221">
    <cfRule type="expression" dxfId="191" priority="192" stopIfTrue="1">
      <formula>AA220=0</formula>
    </cfRule>
  </conditionalFormatting>
  <conditionalFormatting sqref="AB224">
    <cfRule type="expression" dxfId="190" priority="228" stopIfTrue="1">
      <formula>AA224=0</formula>
    </cfRule>
  </conditionalFormatting>
  <conditionalFormatting sqref="AB226">
    <cfRule type="expression" dxfId="189" priority="232" stopIfTrue="1">
      <formula>AA226=0</formula>
    </cfRule>
  </conditionalFormatting>
  <conditionalFormatting sqref="AB228:AB233">
    <cfRule type="expression" dxfId="188" priority="2" stopIfTrue="1">
      <formula>AA228=0</formula>
    </cfRule>
  </conditionalFormatting>
  <conditionalFormatting sqref="AB235:AB237">
    <cfRule type="expression" dxfId="187" priority="188" stopIfTrue="1">
      <formula>AA235=0</formula>
    </cfRule>
  </conditionalFormatting>
  <conditionalFormatting sqref="AB242">
    <cfRule type="expression" dxfId="186" priority="532" stopIfTrue="1">
      <formula>AA242=0</formula>
    </cfRule>
  </conditionalFormatting>
  <conditionalFormatting sqref="AB244">
    <cfRule type="expression" dxfId="185" priority="531" stopIfTrue="1">
      <formula>AA244=0</formula>
    </cfRule>
  </conditionalFormatting>
  <conditionalFormatting sqref="AB246:AB248">
    <cfRule type="expression" dxfId="184" priority="528" stopIfTrue="1">
      <formula>SUM($AA$246:$AA$248)&gt;0</formula>
    </cfRule>
    <cfRule type="expression" dxfId="183" priority="590" stopIfTrue="1">
      <formula>AA246=0</formula>
    </cfRule>
  </conditionalFormatting>
  <conditionalFormatting sqref="AB250">
    <cfRule type="expression" dxfId="182" priority="584" stopIfTrue="1">
      <formula>AA250=0</formula>
    </cfRule>
  </conditionalFormatting>
  <conditionalFormatting sqref="AB253:AB255">
    <cfRule type="expression" dxfId="181" priority="570" stopIfTrue="1">
      <formula>AA253=0</formula>
    </cfRule>
  </conditionalFormatting>
  <conditionalFormatting sqref="AB257:AB259">
    <cfRule type="expression" dxfId="180" priority="557" stopIfTrue="1">
      <formula>AA257=0</formula>
    </cfRule>
  </conditionalFormatting>
  <conditionalFormatting sqref="AB264">
    <cfRule type="expression" dxfId="179" priority="530" stopIfTrue="1">
      <formula>AA264=0</formula>
    </cfRule>
  </conditionalFormatting>
  <conditionalFormatting sqref="AB266">
    <cfRule type="expression" dxfId="178" priority="529" stopIfTrue="1">
      <formula>AA266=0</formula>
    </cfRule>
  </conditionalFormatting>
  <conditionalFormatting sqref="AB269:AB273">
    <cfRule type="expression" dxfId="177" priority="533" stopIfTrue="1">
      <formula>AA269=0</formula>
    </cfRule>
  </conditionalFormatting>
  <conditionalFormatting sqref="AB282">
    <cfRule type="expression" dxfId="176" priority="461" stopIfTrue="1">
      <formula>AA282=0</formula>
    </cfRule>
  </conditionalFormatting>
  <conditionalFormatting sqref="AB284:AB286">
    <cfRule type="expression" dxfId="175" priority="423" stopIfTrue="1">
      <formula>AA284=0</formula>
    </cfRule>
    <cfRule type="expression" dxfId="174" priority="422" stopIfTrue="1">
      <formula>SUM($AA$284:$AA$286)&gt;0</formula>
    </cfRule>
  </conditionalFormatting>
  <conditionalFormatting sqref="AB291:AB293">
    <cfRule type="expression" dxfId="173" priority="457" stopIfTrue="1">
      <formula>AA291=0</formula>
    </cfRule>
  </conditionalFormatting>
  <conditionalFormatting sqref="AB296">
    <cfRule type="expression" dxfId="172" priority="456" stopIfTrue="1">
      <formula>AA296=0</formula>
    </cfRule>
  </conditionalFormatting>
  <conditionalFormatting sqref="AB298:AB302">
    <cfRule type="expression" dxfId="171" priority="421" stopIfTrue="1">
      <formula>SUM($AA$298:$AA$302)&gt;0</formula>
    </cfRule>
    <cfRule type="expression" dxfId="170" priority="455" stopIfTrue="1">
      <formula>AA298=0</formula>
    </cfRule>
  </conditionalFormatting>
  <conditionalFormatting sqref="AB303">
    <cfRule type="expression" dxfId="169" priority="507" stopIfTrue="1">
      <formula>AA304&gt;0</formula>
    </cfRule>
    <cfRule type="expression" dxfId="168" priority="508" stopIfTrue="1">
      <formula>AA303=0</formula>
    </cfRule>
  </conditionalFormatting>
  <conditionalFormatting sqref="AB304">
    <cfRule type="expression" dxfId="167" priority="510" stopIfTrue="1">
      <formula>AA304=0</formula>
    </cfRule>
    <cfRule type="expression" dxfId="166" priority="509" stopIfTrue="1">
      <formula>AA303&gt;0</formula>
    </cfRule>
  </conditionalFormatting>
  <conditionalFormatting sqref="AB306">
    <cfRule type="expression" dxfId="165" priority="500" stopIfTrue="1">
      <formula>AA306=0</formula>
    </cfRule>
  </conditionalFormatting>
  <conditionalFormatting sqref="AB308:AB316">
    <cfRule type="expression" dxfId="164" priority="427" stopIfTrue="1">
      <formula>AA308=0</formula>
    </cfRule>
    <cfRule type="expression" dxfId="163" priority="426" stopIfTrue="1">
      <formula>SUM($AA$308:$AA$316)&gt;0</formula>
    </cfRule>
  </conditionalFormatting>
  <conditionalFormatting sqref="AB317:AB318">
    <cfRule type="expression" dxfId="162" priority="425" stopIfTrue="1">
      <formula>AA317=0</formula>
    </cfRule>
  </conditionalFormatting>
  <conditionalFormatting sqref="AB320:AB328">
    <cfRule type="expression" dxfId="161" priority="418" stopIfTrue="1">
      <formula>SUM($AA$320:$AA$328)&gt;0</formula>
    </cfRule>
  </conditionalFormatting>
  <conditionalFormatting sqref="AB320:AB329">
    <cfRule type="expression" dxfId="160" priority="419" stopIfTrue="1">
      <formula>AA320=0</formula>
    </cfRule>
  </conditionalFormatting>
  <conditionalFormatting sqref="AB331">
    <cfRule type="expression" dxfId="159" priority="482" stopIfTrue="1">
      <formula>AA331=0</formula>
    </cfRule>
  </conditionalFormatting>
  <conditionalFormatting sqref="AB333:AB338">
    <cfRule type="expression" dxfId="158" priority="434" stopIfTrue="1">
      <formula>AA333=0</formula>
    </cfRule>
    <cfRule type="expression" dxfId="157" priority="415" stopIfTrue="1">
      <formula>SUM($AA$333:$AA$338)&gt;0</formula>
    </cfRule>
  </conditionalFormatting>
  <conditionalFormatting sqref="AB339">
    <cfRule type="expression" dxfId="156" priority="416" stopIfTrue="1">
      <formula>AA339=0</formula>
    </cfRule>
  </conditionalFormatting>
  <conditionalFormatting sqref="AB340">
    <cfRule type="expression" dxfId="155" priority="472" stopIfTrue="1">
      <formula>AA340=0</formula>
    </cfRule>
  </conditionalFormatting>
  <conditionalFormatting sqref="AB342:AB347">
    <cfRule type="expression" dxfId="154" priority="454" stopIfTrue="1">
      <formula>AA342=0</formula>
    </cfRule>
    <cfRule type="expression" dxfId="153" priority="413" stopIfTrue="1">
      <formula>SUM($AA$342:$AA$347)&gt;0</formula>
    </cfRule>
  </conditionalFormatting>
  <conditionalFormatting sqref="AB348">
    <cfRule type="expression" dxfId="152" priority="412" stopIfTrue="1">
      <formula>AA348=0</formula>
    </cfRule>
  </conditionalFormatting>
  <conditionalFormatting sqref="AB349">
    <cfRule type="expression" dxfId="151" priority="465" stopIfTrue="1">
      <formula>AA349=0</formula>
    </cfRule>
  </conditionalFormatting>
  <conditionalFormatting sqref="AB351:AB353">
    <cfRule type="expression" dxfId="150" priority="453" stopIfTrue="1">
      <formula>AA351=0</formula>
    </cfRule>
    <cfRule type="expression" dxfId="149" priority="410" stopIfTrue="1">
      <formula>SUM($AA$351:$AA$353)&gt;0</formula>
    </cfRule>
  </conditionalFormatting>
  <conditionalFormatting sqref="AB354:AB355">
    <cfRule type="expression" dxfId="148" priority="408" stopIfTrue="1">
      <formula>AA354=0</formula>
    </cfRule>
  </conditionalFormatting>
  <conditionalFormatting sqref="AB356">
    <cfRule type="expression" dxfId="147" priority="111" stopIfTrue="1">
      <formula>AA356=0</formula>
    </cfRule>
  </conditionalFormatting>
  <conditionalFormatting sqref="AB362">
    <cfRule type="expression" dxfId="146" priority="163" stopIfTrue="1">
      <formula>AA362=0</formula>
    </cfRule>
  </conditionalFormatting>
  <conditionalFormatting sqref="AB364">
    <cfRule type="expression" dxfId="145" priority="159" stopIfTrue="1">
      <formula>AA364=0</formula>
    </cfRule>
  </conditionalFormatting>
  <conditionalFormatting sqref="AB366">
    <cfRule type="expression" dxfId="144" priority="179" stopIfTrue="1">
      <formula>AA366=0</formula>
    </cfRule>
  </conditionalFormatting>
  <conditionalFormatting sqref="AB368:AB369">
    <cfRule type="expression" dxfId="143" priority="167" stopIfTrue="1">
      <formula>AA368=0</formula>
    </cfRule>
  </conditionalFormatting>
  <conditionalFormatting sqref="AB382">
    <cfRule type="expression" dxfId="142" priority="22">
      <formula>SUM($AA385:$AA386)&gt;0</formula>
    </cfRule>
  </conditionalFormatting>
  <conditionalFormatting sqref="AB382:AB383 AB385:AB387 AB389:AB390">
    <cfRule type="expression" dxfId="141" priority="17">
      <formula>$AA$391&gt;0</formula>
    </cfRule>
  </conditionalFormatting>
  <conditionalFormatting sqref="AB382:AB383">
    <cfRule type="expression" dxfId="140" priority="25">
      <formula>AA382=0</formula>
    </cfRule>
  </conditionalFormatting>
  <conditionalFormatting sqref="AB383">
    <cfRule type="expression" dxfId="139" priority="18">
      <formula>SUM($AA$385:$AA$386)&gt;0</formula>
    </cfRule>
  </conditionalFormatting>
  <conditionalFormatting sqref="AB385:AB386">
    <cfRule type="expression" dxfId="138" priority="23">
      <formula>SUM($AA$382:$AA$383)&gt;0</formula>
    </cfRule>
  </conditionalFormatting>
  <conditionalFormatting sqref="AB385:AB387">
    <cfRule type="expression" dxfId="137" priority="24">
      <formula>AA385=0</formula>
    </cfRule>
  </conditionalFormatting>
  <conditionalFormatting sqref="AB389:AB391">
    <cfRule type="expression" dxfId="136" priority="20">
      <formula>AA389=0</formula>
    </cfRule>
  </conditionalFormatting>
  <conditionalFormatting sqref="AB391">
    <cfRule type="expression" dxfId="135" priority="19">
      <formula>SUM(AA382:AA390)</formula>
    </cfRule>
  </conditionalFormatting>
  <conditionalFormatting sqref="AB392">
    <cfRule type="expression" dxfId="134" priority="15">
      <formula>$AC$381&gt;0</formula>
    </cfRule>
  </conditionalFormatting>
  <conditionalFormatting sqref="AB395:AB396">
    <cfRule type="expression" dxfId="133" priority="713" stopIfTrue="1">
      <formula>AA395=0</formula>
    </cfRule>
  </conditionalFormatting>
  <conditionalFormatting sqref="AB401:AB403">
    <cfRule type="expression" dxfId="132" priority="102" stopIfTrue="1">
      <formula>AA401=0</formula>
    </cfRule>
  </conditionalFormatting>
  <conditionalFormatting sqref="AB405:AB409">
    <cfRule type="expression" dxfId="131" priority="90" stopIfTrue="1">
      <formula>AA405=0</formula>
    </cfRule>
  </conditionalFormatting>
  <conditionalFormatting sqref="AB414">
    <cfRule type="expression" dxfId="130" priority="152" stopIfTrue="1">
      <formula>AA414=0</formula>
    </cfRule>
  </conditionalFormatting>
  <conditionalFormatting sqref="AB419">
    <cfRule type="expression" dxfId="129" priority="658" stopIfTrue="1">
      <formula>SUM(AA420:AA421)&gt;0</formula>
    </cfRule>
    <cfRule type="expression" dxfId="128" priority="659" stopIfTrue="1">
      <formula>AA419=0</formula>
    </cfRule>
  </conditionalFormatting>
  <conditionalFormatting sqref="AB420">
    <cfRule type="expression" dxfId="127" priority="664" stopIfTrue="1">
      <formula>SUM(AA419,AA421)&gt;0</formula>
    </cfRule>
    <cfRule type="expression" dxfId="126" priority="665" stopIfTrue="1">
      <formula>AA420=0</formula>
    </cfRule>
  </conditionalFormatting>
  <conditionalFormatting sqref="AB421">
    <cfRule type="expression" dxfId="125" priority="661" stopIfTrue="1">
      <formula>SUM(AA419:AA420)&gt;0</formula>
    </cfRule>
    <cfRule type="expression" dxfId="124" priority="662" stopIfTrue="1">
      <formula>AA421=0</formula>
    </cfRule>
  </conditionalFormatting>
  <conditionalFormatting sqref="AB437:AB440">
    <cfRule type="expression" dxfId="123" priority="334" stopIfTrue="1">
      <formula>AA437=0</formula>
    </cfRule>
  </conditionalFormatting>
  <conditionalFormatting sqref="AB445">
    <cfRule type="expression" dxfId="122" priority="376" stopIfTrue="1">
      <formula>AA445=0</formula>
    </cfRule>
    <cfRule type="expression" dxfId="121" priority="375" stopIfTrue="1">
      <formula>AA457&gt;0</formula>
    </cfRule>
  </conditionalFormatting>
  <conditionalFormatting sqref="AB446">
    <cfRule type="expression" dxfId="120" priority="368" stopIfTrue="1">
      <formula>AA446=0</formula>
    </cfRule>
    <cfRule type="expression" dxfId="119" priority="367" stopIfTrue="1">
      <formula>AA457&gt;0</formula>
    </cfRule>
  </conditionalFormatting>
  <conditionalFormatting sqref="AB448">
    <cfRule type="expression" dxfId="118" priority="359" stopIfTrue="1">
      <formula>AA457&gt;0</formula>
    </cfRule>
    <cfRule type="expression" dxfId="117" priority="360" stopIfTrue="1">
      <formula>AA448=0</formula>
    </cfRule>
  </conditionalFormatting>
  <conditionalFormatting sqref="AB450">
    <cfRule type="expression" dxfId="116" priority="358" stopIfTrue="1">
      <formula>AA450=0</formula>
    </cfRule>
    <cfRule type="expression" dxfId="115" priority="357" stopIfTrue="1">
      <formula>AA457&gt;0</formula>
    </cfRule>
  </conditionalFormatting>
  <conditionalFormatting sqref="AB451">
    <cfRule type="expression" dxfId="114" priority="356" stopIfTrue="1">
      <formula>AA451=0</formula>
    </cfRule>
    <cfRule type="expression" dxfId="113" priority="355" stopIfTrue="1">
      <formula>AA457&gt;0</formula>
    </cfRule>
  </conditionalFormatting>
  <conditionalFormatting sqref="AB453">
    <cfRule type="expression" dxfId="112" priority="354" stopIfTrue="1">
      <formula>AA453=0</formula>
    </cfRule>
    <cfRule type="expression" dxfId="111" priority="353" stopIfTrue="1">
      <formula>AA457&gt;0</formula>
    </cfRule>
  </conditionalFormatting>
  <conditionalFormatting sqref="AB454">
    <cfRule type="expression" dxfId="110" priority="352" stopIfTrue="1">
      <formula>AA454=0</formula>
    </cfRule>
    <cfRule type="expression" dxfId="109" priority="351" stopIfTrue="1">
      <formula>AA457&gt;0</formula>
    </cfRule>
  </conditionalFormatting>
  <conditionalFormatting sqref="AB455">
    <cfRule type="expression" dxfId="108" priority="349" stopIfTrue="1">
      <formula>AA457&gt;0</formula>
    </cfRule>
    <cfRule type="expression" dxfId="107" priority="350" stopIfTrue="1">
      <formula>AA455=0</formula>
    </cfRule>
  </conditionalFormatting>
  <conditionalFormatting sqref="AB457">
    <cfRule type="expression" dxfId="106" priority="381" stopIfTrue="1">
      <formula>AA457=0</formula>
    </cfRule>
    <cfRule type="expression" dxfId="105" priority="380" stopIfTrue="1">
      <formula>SUM(AA445:AA455)&gt;0</formula>
    </cfRule>
  </conditionalFormatting>
  <conditionalFormatting sqref="AB461:AB464">
    <cfRule type="expression" dxfId="104" priority="330" stopIfTrue="1">
      <formula>AA461=0</formula>
    </cfRule>
  </conditionalFormatting>
  <conditionalFormatting sqref="AB469:AB471">
    <cfRule type="expression" dxfId="103" priority="327" stopIfTrue="1">
      <formula>AA469=0</formula>
    </cfRule>
  </conditionalFormatting>
  <conditionalFormatting sqref="AB473">
    <cfRule type="expression" dxfId="102" priority="49" stopIfTrue="1">
      <formula>AA473=0</formula>
    </cfRule>
    <cfRule type="expression" dxfId="101" priority="48" stopIfTrue="1">
      <formula>SUM(AA474:AA474)&gt;0</formula>
    </cfRule>
  </conditionalFormatting>
  <conditionalFormatting sqref="AB474">
    <cfRule type="expression" dxfId="100" priority="51" stopIfTrue="1">
      <formula>AA474=0</formula>
    </cfRule>
    <cfRule type="expression" dxfId="99" priority="50" stopIfTrue="1">
      <formula>SUM(AA473)&gt;0</formula>
    </cfRule>
  </conditionalFormatting>
  <conditionalFormatting sqref="AB475">
    <cfRule type="expression" dxfId="98" priority="39" stopIfTrue="1">
      <formula>AA475=0</formula>
    </cfRule>
  </conditionalFormatting>
  <conditionalFormatting sqref="AB480:AB486">
    <cfRule type="expression" dxfId="97" priority="323" stopIfTrue="1">
      <formula>AA480=0</formula>
    </cfRule>
  </conditionalFormatting>
  <conditionalFormatting sqref="AB488">
    <cfRule type="expression" dxfId="96" priority="345" stopIfTrue="1">
      <formula>SUM(AA489:AA490)&gt;0</formula>
    </cfRule>
    <cfRule type="expression" dxfId="95" priority="362" stopIfTrue="1">
      <formula>AA488=0</formula>
    </cfRule>
  </conditionalFormatting>
  <conditionalFormatting sqref="AB489">
    <cfRule type="expression" dxfId="94" priority="343" stopIfTrue="1">
      <formula>SUM(AA488,AA490)&gt;0</formula>
    </cfRule>
    <cfRule type="expression" dxfId="93" priority="344" stopIfTrue="1">
      <formula>AA489=0</formula>
    </cfRule>
  </conditionalFormatting>
  <conditionalFormatting sqref="AB490">
    <cfRule type="expression" dxfId="92" priority="341" stopIfTrue="1">
      <formula>SUM(AA488:AA489)&gt;0</formula>
    </cfRule>
    <cfRule type="expression" dxfId="91" priority="342" stopIfTrue="1">
      <formula>AA490=0</formula>
    </cfRule>
  </conditionalFormatting>
  <conditionalFormatting sqref="AB523">
    <cfRule type="expression" dxfId="90" priority="1054" stopIfTrue="1">
      <formula>AA523=0</formula>
    </cfRule>
    <cfRule type="expression" dxfId="89" priority="1053" stopIfTrue="1">
      <formula>$AA$524&gt;0</formula>
    </cfRule>
  </conditionalFormatting>
  <conditionalFormatting sqref="AB524">
    <cfRule type="expression" dxfId="88" priority="1056" stopIfTrue="1">
      <formula>AA524=0</formula>
    </cfRule>
    <cfRule type="expression" dxfId="87" priority="1055" stopIfTrue="1">
      <formula>$AA$523&gt;0</formula>
    </cfRule>
  </conditionalFormatting>
  <conditionalFormatting sqref="AB538">
    <cfRule type="expression" dxfId="86" priority="1107" stopIfTrue="1">
      <formula>AA538=0</formula>
    </cfRule>
    <cfRule type="expression" dxfId="85" priority="1106" stopIfTrue="1">
      <formula>SUM(AA542:AA544)&gt;0</formula>
    </cfRule>
  </conditionalFormatting>
  <conditionalFormatting sqref="AB539">
    <cfRule type="expression" dxfId="84" priority="1080" stopIfTrue="1">
      <formula>AA539=0</formula>
    </cfRule>
    <cfRule type="expression" dxfId="83" priority="1079" stopIfTrue="1">
      <formula>SUM(AA542:AA544)&gt;0</formula>
    </cfRule>
  </conditionalFormatting>
  <conditionalFormatting sqref="AB540">
    <cfRule type="expression" dxfId="82" priority="1081" stopIfTrue="1">
      <formula>SUM(AA542:AA544)&gt;0</formula>
    </cfRule>
    <cfRule type="expression" dxfId="81" priority="1082" stopIfTrue="1">
      <formula>AA540=0</formula>
    </cfRule>
  </conditionalFormatting>
  <conditionalFormatting sqref="AB542">
    <cfRule type="expression" dxfId="80" priority="1084" stopIfTrue="1">
      <formula>AA542=0</formula>
    </cfRule>
    <cfRule type="expression" dxfId="79" priority="1083" stopIfTrue="1">
      <formula>SUM(AA538:AA540)&gt;0</formula>
    </cfRule>
  </conditionalFormatting>
  <conditionalFormatting sqref="AB543">
    <cfRule type="expression" dxfId="78" priority="1086" stopIfTrue="1">
      <formula>AA543=0</formula>
    </cfRule>
    <cfRule type="expression" dxfId="77" priority="1085" stopIfTrue="1">
      <formula>SUM(AA538:AA540)&gt;0</formula>
    </cfRule>
  </conditionalFormatting>
  <conditionalFormatting sqref="AB544">
    <cfRule type="expression" dxfId="76" priority="1087" stopIfTrue="1">
      <formula>SUM(AA538:AA540)&gt;0</formula>
    </cfRule>
    <cfRule type="expression" dxfId="75" priority="1088" stopIfTrue="1">
      <formula>AA544=0</formula>
    </cfRule>
  </conditionalFormatting>
  <conditionalFormatting sqref="AB553">
    <cfRule type="expression" dxfId="74" priority="1057" stopIfTrue="1">
      <formula>SUM($AA$555:$AA$557)&gt;0</formula>
    </cfRule>
    <cfRule type="expression" dxfId="73" priority="1058" stopIfTrue="1">
      <formula>AA553=0</formula>
    </cfRule>
  </conditionalFormatting>
  <conditionalFormatting sqref="AB555:AB557">
    <cfRule type="expression" dxfId="72" priority="1059" stopIfTrue="1">
      <formula>$AA$553&gt;0</formula>
    </cfRule>
    <cfRule type="expression" dxfId="71" priority="1060" stopIfTrue="1">
      <formula>AA555=0</formula>
    </cfRule>
  </conditionalFormatting>
  <conditionalFormatting sqref="AB561:AB569">
    <cfRule type="expression" dxfId="70" priority="855" stopIfTrue="1">
      <formula>AA561=0</formula>
    </cfRule>
  </conditionalFormatting>
  <conditionalFormatting sqref="AB580">
    <cfRule type="expression" dxfId="69" priority="683" stopIfTrue="1">
      <formula>AA582&gt;0</formula>
    </cfRule>
  </conditionalFormatting>
  <conditionalFormatting sqref="AB581">
    <cfRule type="expression" dxfId="68" priority="679" stopIfTrue="1">
      <formula>AA581=0</formula>
    </cfRule>
    <cfRule type="expression" dxfId="67" priority="678" stopIfTrue="1">
      <formula>AA582&gt;0</formula>
    </cfRule>
  </conditionalFormatting>
  <conditionalFormatting sqref="AB582">
    <cfRule type="expression" dxfId="66" priority="680" stopIfTrue="1">
      <formula>SUM(AA580:AA581)&gt;0</formula>
    </cfRule>
  </conditionalFormatting>
  <conditionalFormatting sqref="AB592:AB597">
    <cfRule type="expression" dxfId="65" priority="675" stopIfTrue="1">
      <formula>AA592=0</formula>
    </cfRule>
  </conditionalFormatting>
  <conditionalFormatting sqref="AB602:AB604">
    <cfRule type="expression" dxfId="64" priority="124" stopIfTrue="1">
      <formula>AA602=0</formula>
    </cfRule>
  </conditionalFormatting>
  <conditionalFormatting sqref="AB606:AB607">
    <cfRule type="expression" dxfId="63" priority="115" stopIfTrue="1">
      <formula>AND(COUNTIF($D$587:$W$587,"s"),COUNTIF($D$588:$W$588,"a"))</formula>
    </cfRule>
  </conditionalFormatting>
  <conditionalFormatting sqref="AB606:AB608">
    <cfRule type="expression" dxfId="62" priority="120" stopIfTrue="1">
      <formula>AA606=0</formula>
    </cfRule>
  </conditionalFormatting>
  <conditionalFormatting sqref="AB610:AB612">
    <cfRule type="expression" dxfId="61" priority="116" stopIfTrue="1">
      <formula>AA610=0</formula>
    </cfRule>
  </conditionalFormatting>
  <conditionalFormatting sqref="AB617:AB626">
    <cfRule type="expression" dxfId="60" priority="300" stopIfTrue="1">
      <formula>AA617=0</formula>
    </cfRule>
  </conditionalFormatting>
  <conditionalFormatting sqref="AC392">
    <cfRule type="cellIs" dxfId="59" priority="16" operator="greaterThan">
      <formula>0</formula>
    </cfRule>
  </conditionalFormatting>
  <conditionalFormatting sqref="AD5:AD97 AD551:AD600">
    <cfRule type="cellIs" dxfId="58" priority="271" stopIfTrue="1" operator="equal">
      <formula>"a"</formula>
    </cfRule>
  </conditionalFormatting>
  <conditionalFormatting sqref="AD100:AD102 AD104:AD105">
    <cfRule type="cellIs" dxfId="57" priority="601" stopIfTrue="1" operator="equal">
      <formula>"a"</formula>
    </cfRule>
  </conditionalFormatting>
  <conditionalFormatting sqref="AD107:AD168">
    <cfRule type="cellIs" dxfId="56" priority="13" stopIfTrue="1" operator="equal">
      <formula>"a"</formula>
    </cfRule>
  </conditionalFormatting>
  <conditionalFormatting sqref="AD170:AD172">
    <cfRule type="cellIs" dxfId="55" priority="253" stopIfTrue="1" operator="equal">
      <formula>"a"</formula>
    </cfRule>
  </conditionalFormatting>
  <conditionalFormatting sqref="AD175 AD177 AD179">
    <cfRule type="cellIs" dxfId="54" priority="265" stopIfTrue="1" operator="equal">
      <formula>"a"</formula>
    </cfRule>
  </conditionalFormatting>
  <conditionalFormatting sqref="AD181:AD182">
    <cfRule type="cellIs" dxfId="53" priority="241" stopIfTrue="1" operator="equal">
      <formula>"a"</formula>
    </cfRule>
  </conditionalFormatting>
  <conditionalFormatting sqref="AD184:AD218">
    <cfRule type="cellIs" dxfId="52" priority="70" stopIfTrue="1" operator="equal">
      <formula>"a"</formula>
    </cfRule>
  </conditionalFormatting>
  <conditionalFormatting sqref="AD220:AD221">
    <cfRule type="cellIs" dxfId="51" priority="193" stopIfTrue="1" operator="equal">
      <formula>"a"</formula>
    </cfRule>
  </conditionalFormatting>
  <conditionalFormatting sqref="AD224">
    <cfRule type="cellIs" dxfId="50" priority="229" stopIfTrue="1" operator="equal">
      <formula>"a"</formula>
    </cfRule>
  </conditionalFormatting>
  <conditionalFormatting sqref="AD226">
    <cfRule type="cellIs" dxfId="49" priority="237" stopIfTrue="1" operator="equal">
      <formula>"a"</formula>
    </cfRule>
  </conditionalFormatting>
  <conditionalFormatting sqref="AD228:AD233">
    <cfRule type="cellIs" dxfId="48" priority="205" stopIfTrue="1" operator="equal">
      <formula>"a"</formula>
    </cfRule>
  </conditionalFormatting>
  <conditionalFormatting sqref="AD235:AD443">
    <cfRule type="cellIs" dxfId="47" priority="35" stopIfTrue="1" operator="equal">
      <formula>"a"</formula>
    </cfRule>
  </conditionalFormatting>
  <conditionalFormatting sqref="AD445:AD446">
    <cfRule type="cellIs" dxfId="46" priority="366" stopIfTrue="1" operator="equal">
      <formula>"a"</formula>
    </cfRule>
  </conditionalFormatting>
  <conditionalFormatting sqref="AD448 AD450:AD451">
    <cfRule type="cellIs" dxfId="45" priority="374" stopIfTrue="1" operator="equal">
      <formula>"a"</formula>
    </cfRule>
  </conditionalFormatting>
  <conditionalFormatting sqref="AD453:AD548">
    <cfRule type="cellIs" dxfId="44" priority="40" stopIfTrue="1" operator="equal">
      <formula>"a"</formula>
    </cfRule>
  </conditionalFormatting>
  <conditionalFormatting sqref="AD602:AD604">
    <cfRule type="cellIs" dxfId="43" priority="126" stopIfTrue="1" operator="equal">
      <formula>"a"</formula>
    </cfRule>
  </conditionalFormatting>
  <conditionalFormatting sqref="AD606:AD608">
    <cfRule type="cellIs" dxfId="42" priority="121" stopIfTrue="1" operator="equal">
      <formula>"a"</formula>
    </cfRule>
  </conditionalFormatting>
  <conditionalFormatting sqref="AD610:AD628">
    <cfRule type="cellIs" dxfId="41" priority="117" stopIfTrue="1" operator="equal">
      <formula>"a"</formula>
    </cfRule>
  </conditionalFormatting>
  <printOptions horizontalCentered="1"/>
  <pageMargins left="0.35433070866141736" right="0.35433070866141736" top="0.11811023622047245" bottom="0.23622047244094491" header="7.874015748031496E-2" footer="0.11811023622047245"/>
  <pageSetup paperSize="9" scale="40" orientation="landscape" r:id="rId1"/>
  <headerFooter alignWithMargins="0">
    <oddFooter>&amp;LCKL LPG / VERSION 2025 / 1.0&amp;CPMC-07&amp;R&amp;P of &amp;N</oddFooter>
  </headerFooter>
  <rowBreaks count="31" manualBreakCount="31">
    <brk id="24" max="27" man="1"/>
    <brk id="45" max="27" man="1"/>
    <brk id="70" max="27" man="1"/>
    <brk id="90" max="27" man="1"/>
    <brk id="109" max="27" man="1"/>
    <brk id="124" max="27" man="1"/>
    <brk id="149" max="27" man="1"/>
    <brk id="167" max="27" man="1"/>
    <brk id="187" max="27" man="1"/>
    <brk id="217" max="27" man="1"/>
    <brk id="239" max="27" man="1"/>
    <brk id="261" max="27" man="1"/>
    <brk id="275" max="27" man="1"/>
    <brk id="288" max="27" man="1"/>
    <brk id="304" max="27" man="1"/>
    <brk id="329" max="27" man="1"/>
    <brk id="358" max="27" man="1"/>
    <brk id="379" max="27" man="1"/>
    <brk id="398" max="27" man="1"/>
    <brk id="411" max="27" man="1"/>
    <brk id="435" max="27" man="1"/>
    <brk id="459" max="27" man="1"/>
    <brk id="477" max="27" man="1"/>
    <brk id="492" max="27" man="1"/>
    <brk id="513" max="27" man="1"/>
    <brk id="535" max="27" man="1"/>
    <brk id="550" max="27" man="1"/>
    <brk id="571" max="27" man="1"/>
    <brk id="590" max="27" man="1"/>
    <brk id="599" max="27" man="1"/>
    <brk id="614"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M3106"/>
  <sheetViews>
    <sheetView zoomScale="50" zoomScaleNormal="50" zoomScaleSheetLayoutView="50" workbookViewId="0">
      <pane ySplit="3" topLeftCell="A4" activePane="bottomLeft" state="frozen"/>
      <selection pane="bottomLeft" activeCell="AB1" sqref="AB1"/>
    </sheetView>
  </sheetViews>
  <sheetFormatPr defaultColWidth="8.85546875" defaultRowHeight="18" x14ac:dyDescent="0.2"/>
  <cols>
    <col min="1" max="1" width="9.7109375" style="109" customWidth="1"/>
    <col min="2" max="2" width="14.85546875" style="45" customWidth="1"/>
    <col min="3" max="3" width="128" style="41" customWidth="1"/>
    <col min="4" max="24" width="5.7109375" style="2" customWidth="1"/>
    <col min="25" max="25" width="8" style="2" customWidth="1"/>
    <col min="26" max="26" width="8.85546875" style="44" customWidth="1"/>
    <col min="27" max="27" width="3.28515625" style="39" hidden="1" customWidth="1"/>
    <col min="28" max="28" width="8.85546875" style="46"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89" customFormat="1" ht="45" customHeight="1" thickBot="1" x14ac:dyDescent="0.25">
      <c r="A1" s="285" t="str">
        <f>'Checklist - Basic Office LPG'!A1</f>
        <v xml:space="preserve">GA Code: </v>
      </c>
      <c r="B1" s="284"/>
      <c r="C1" s="285"/>
      <c r="D1" s="286" t="str">
        <f>'Checklist - Basic Office LPG'!D1</f>
        <v xml:space="preserve">Certificate Holder name:   </v>
      </c>
      <c r="E1" s="285"/>
      <c r="F1" s="285"/>
      <c r="G1" s="285"/>
      <c r="H1" s="285"/>
      <c r="I1" s="285"/>
      <c r="J1" s="285"/>
      <c r="K1" s="285"/>
      <c r="L1" s="285"/>
      <c r="M1" s="285"/>
      <c r="N1" s="285"/>
      <c r="O1" s="285"/>
      <c r="P1" s="285"/>
      <c r="Q1" s="285"/>
      <c r="R1" s="285"/>
      <c r="S1" s="285"/>
      <c r="T1" s="285"/>
      <c r="U1" s="285"/>
      <c r="V1" s="285"/>
      <c r="W1" s="285"/>
      <c r="X1" s="287"/>
      <c r="Y1" s="319"/>
      <c r="Z1" s="287" t="str">
        <f>'Checklist - Basic Office LPG'!X1</f>
        <v xml:space="preserve">Date of Office Audit:   </v>
      </c>
      <c r="AA1" s="27"/>
      <c r="AB1" s="27"/>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row>
    <row r="2" spans="1:89" ht="31.7" customHeight="1" thickBot="1" x14ac:dyDescent="0.25">
      <c r="A2" s="2"/>
      <c r="B2" s="886" t="s">
        <v>1163</v>
      </c>
      <c r="C2" s="887"/>
      <c r="D2" s="887"/>
      <c r="E2" s="887"/>
      <c r="F2" s="887"/>
      <c r="G2" s="887"/>
      <c r="H2" s="887"/>
      <c r="I2" s="887"/>
      <c r="J2" s="887"/>
      <c r="K2" s="887"/>
      <c r="L2" s="887"/>
      <c r="M2" s="887"/>
      <c r="N2" s="887"/>
      <c r="O2" s="887"/>
      <c r="P2" s="887"/>
      <c r="Q2" s="887"/>
      <c r="R2" s="887"/>
      <c r="S2" s="887"/>
      <c r="T2" s="887"/>
      <c r="U2" s="887"/>
      <c r="V2" s="887"/>
      <c r="W2" s="887"/>
      <c r="X2" s="888"/>
      <c r="Y2" s="889"/>
      <c r="Z2" s="46"/>
      <c r="AA2" s="193"/>
      <c r="CG2" s="46"/>
      <c r="CH2" s="46"/>
      <c r="CI2" s="46"/>
      <c r="CJ2" s="46"/>
      <c r="CK2" s="46"/>
    </row>
    <row r="3" spans="1:89" ht="161.44999999999999" customHeight="1" thickBot="1" x14ac:dyDescent="0.25">
      <c r="A3" s="370"/>
      <c r="B3" s="47" t="s">
        <v>144</v>
      </c>
      <c r="C3" s="890" t="s">
        <v>506</v>
      </c>
      <c r="D3" s="891"/>
      <c r="E3" s="891"/>
      <c r="F3" s="891"/>
      <c r="G3" s="891"/>
      <c r="H3" s="891"/>
      <c r="I3" s="891"/>
      <c r="J3" s="891"/>
      <c r="K3" s="891"/>
      <c r="L3" s="891"/>
      <c r="M3" s="891"/>
      <c r="N3" s="892"/>
      <c r="O3" s="893" t="s">
        <v>339</v>
      </c>
      <c r="P3" s="894"/>
      <c r="Q3" s="895"/>
      <c r="R3" s="896" t="s">
        <v>337</v>
      </c>
      <c r="S3" s="897"/>
      <c r="T3" s="898"/>
      <c r="U3" s="899" t="s">
        <v>260</v>
      </c>
      <c r="V3" s="900"/>
      <c r="W3" s="900"/>
      <c r="X3" s="901" t="s">
        <v>463</v>
      </c>
      <c r="Y3" s="902"/>
      <c r="Z3" s="46"/>
      <c r="AA3" s="193"/>
      <c r="CG3" s="46"/>
      <c r="CH3" s="46"/>
      <c r="CI3" s="46"/>
      <c r="CJ3" s="46"/>
      <c r="CK3" s="46"/>
    </row>
    <row r="4" spans="1:89" s="39" customFormat="1" ht="30" customHeight="1" thickBot="1" x14ac:dyDescent="0.25">
      <c r="A4" s="162"/>
      <c r="B4" s="415">
        <f>'Checklist - Ranking Office LPG'!B4</f>
        <v>1000</v>
      </c>
      <c r="C4" s="709" t="str">
        <f>'Checklist - Ranking Office LPG'!C4:Z4</f>
        <v>GENERAL</v>
      </c>
      <c r="D4" s="856"/>
      <c r="E4" s="856"/>
      <c r="F4" s="856"/>
      <c r="G4" s="856"/>
      <c r="H4" s="856"/>
      <c r="I4" s="856"/>
      <c r="J4" s="856"/>
      <c r="K4" s="856"/>
      <c r="L4" s="856"/>
      <c r="M4" s="856"/>
      <c r="N4" s="856"/>
      <c r="O4" s="760"/>
      <c r="P4" s="760"/>
      <c r="Q4" s="760"/>
      <c r="R4" s="760"/>
      <c r="S4" s="760"/>
      <c r="T4" s="760"/>
      <c r="U4" s="760"/>
      <c r="V4" s="760"/>
      <c r="W4" s="760"/>
      <c r="X4" s="760"/>
      <c r="Y4" s="761"/>
      <c r="Z4" s="193"/>
      <c r="AA4" s="193"/>
      <c r="AB4" s="19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193"/>
      <c r="CH4" s="193"/>
      <c r="CI4" s="193"/>
      <c r="CJ4" s="193"/>
      <c r="CK4" s="193"/>
    </row>
    <row r="5" spans="1:89" s="39" customFormat="1" ht="27.95" customHeight="1" x14ac:dyDescent="0.2">
      <c r="A5" s="162"/>
      <c r="B5" s="374" t="str">
        <f>'Checklist - Ranking Office LPG'!B5</f>
        <v>1200</v>
      </c>
      <c r="C5" s="764" t="str">
        <f>'Checklist - Ranking Office LPG'!C5</f>
        <v>Enclosed Space Entry &amp; Hot Work</v>
      </c>
      <c r="D5" s="765"/>
      <c r="E5" s="765"/>
      <c r="F5" s="765"/>
      <c r="G5" s="765"/>
      <c r="H5" s="765"/>
      <c r="I5" s="765"/>
      <c r="J5" s="765"/>
      <c r="K5" s="765"/>
      <c r="L5" s="765"/>
      <c r="M5" s="765"/>
      <c r="N5" s="766"/>
      <c r="O5" s="849">
        <f>'Checklist - Ranking Office LPG'!Y18</f>
        <v>0</v>
      </c>
      <c r="P5" s="850"/>
      <c r="Q5" s="851"/>
      <c r="R5" s="841">
        <f>'Checklist - Ranking Office LPG'!Z18</f>
        <v>110</v>
      </c>
      <c r="S5" s="842"/>
      <c r="T5" s="843"/>
      <c r="U5" s="844">
        <f>'Checklist - Ranking Office LPG'!F19</f>
        <v>110</v>
      </c>
      <c r="V5" s="845"/>
      <c r="W5" s="845"/>
      <c r="X5" s="847"/>
      <c r="Y5" s="763"/>
      <c r="Z5" s="193"/>
      <c r="AA5" s="193"/>
      <c r="AB5" s="192"/>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193"/>
      <c r="CH5" s="193"/>
      <c r="CI5" s="193"/>
      <c r="CJ5" s="193"/>
      <c r="CK5" s="193"/>
    </row>
    <row r="6" spans="1:89" s="39" customFormat="1" ht="27.95" customHeight="1" x14ac:dyDescent="0.2">
      <c r="A6" s="162"/>
      <c r="B6" s="374" t="str">
        <f>'Checklist - Ranking Office LPG'!B20</f>
        <v>1300</v>
      </c>
      <c r="C6" s="764" t="str">
        <f>'Checklist - Ranking Office LPG'!C20</f>
        <v>Compressor for the refilling of air cylinders for breathing apparatus or Alternative, Additional Green Award requirement</v>
      </c>
      <c r="D6" s="765"/>
      <c r="E6" s="765"/>
      <c r="F6" s="765"/>
      <c r="G6" s="765"/>
      <c r="H6" s="765"/>
      <c r="I6" s="765"/>
      <c r="J6" s="765"/>
      <c r="K6" s="765"/>
      <c r="L6" s="765"/>
      <c r="M6" s="765"/>
      <c r="N6" s="766"/>
      <c r="O6" s="849">
        <f>'Checklist - Ranking Office LPG'!Y23</f>
        <v>0</v>
      </c>
      <c r="P6" s="850"/>
      <c r="Q6" s="851"/>
      <c r="R6" s="841">
        <f>'Checklist - Ranking Office LPG'!Z23</f>
        <v>20</v>
      </c>
      <c r="S6" s="842"/>
      <c r="T6" s="843"/>
      <c r="U6" s="844">
        <f>'Checklist - Ranking Office LPG'!F24</f>
        <v>10</v>
      </c>
      <c r="V6" s="845"/>
      <c r="W6" s="845"/>
      <c r="X6" s="847"/>
      <c r="Y6" s="763"/>
      <c r="Z6" s="193"/>
      <c r="AA6" s="193"/>
      <c r="AB6" s="192"/>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243"/>
      <c r="BO6" s="243"/>
      <c r="BP6" s="243"/>
      <c r="BQ6" s="243"/>
      <c r="BR6" s="243"/>
      <c r="BS6" s="243"/>
      <c r="BT6" s="243"/>
      <c r="BU6" s="243"/>
      <c r="BV6" s="243"/>
      <c r="BW6" s="243"/>
      <c r="BX6" s="243"/>
      <c r="BY6" s="243"/>
      <c r="BZ6" s="243"/>
      <c r="CA6" s="243"/>
      <c r="CB6" s="243"/>
      <c r="CC6" s="243"/>
      <c r="CD6" s="243"/>
      <c r="CE6" s="243"/>
      <c r="CF6" s="243"/>
      <c r="CG6" s="193"/>
      <c r="CH6" s="193"/>
      <c r="CI6" s="193"/>
      <c r="CJ6" s="193"/>
      <c r="CK6" s="193"/>
    </row>
    <row r="7" spans="1:89" s="39" customFormat="1" ht="27.95" customHeight="1" x14ac:dyDescent="0.2">
      <c r="A7" s="162"/>
      <c r="B7" s="374" t="str">
        <f>'Checklist - Ranking Office LPG'!B25</f>
        <v>1400</v>
      </c>
      <c r="C7" s="764" t="str">
        <f>'Checklist - Ranking Office LPG'!C25</f>
        <v>Control of drugs &amp; alcohol onboard / Medical examination</v>
      </c>
      <c r="D7" s="765"/>
      <c r="E7" s="765"/>
      <c r="F7" s="765"/>
      <c r="G7" s="765"/>
      <c r="H7" s="765"/>
      <c r="I7" s="765"/>
      <c r="J7" s="765"/>
      <c r="K7" s="765"/>
      <c r="L7" s="765"/>
      <c r="M7" s="765"/>
      <c r="N7" s="766"/>
      <c r="O7" s="849">
        <f>'Checklist - Ranking Office LPG'!Y32</f>
        <v>0</v>
      </c>
      <c r="P7" s="850"/>
      <c r="Q7" s="851"/>
      <c r="R7" s="841">
        <f>'Checklist - Ranking Office LPG'!Z32</f>
        <v>55</v>
      </c>
      <c r="S7" s="842"/>
      <c r="T7" s="843"/>
      <c r="U7" s="844">
        <f>'Checklist - Ranking Office LPG'!F33</f>
        <v>30</v>
      </c>
      <c r="V7" s="845"/>
      <c r="W7" s="846"/>
      <c r="X7" s="847"/>
      <c r="Y7" s="848"/>
      <c r="Z7" s="193"/>
      <c r="AA7" s="193"/>
      <c r="AB7" s="192"/>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O7" s="243"/>
      <c r="BP7" s="243"/>
      <c r="BQ7" s="243"/>
      <c r="BR7" s="243"/>
      <c r="BS7" s="243"/>
      <c r="BT7" s="243"/>
      <c r="BU7" s="243"/>
      <c r="BV7" s="243"/>
      <c r="BW7" s="243"/>
      <c r="BX7" s="243"/>
      <c r="BY7" s="243"/>
      <c r="BZ7" s="243"/>
      <c r="CA7" s="243"/>
      <c r="CB7" s="243"/>
      <c r="CC7" s="243"/>
      <c r="CD7" s="243"/>
      <c r="CE7" s="243"/>
      <c r="CF7" s="243"/>
      <c r="CG7" s="193"/>
      <c r="CH7" s="193"/>
      <c r="CI7" s="193"/>
      <c r="CJ7" s="193"/>
      <c r="CK7" s="193"/>
    </row>
    <row r="8" spans="1:89" s="39" customFormat="1" ht="27.95" customHeight="1" x14ac:dyDescent="0.2">
      <c r="A8" s="162"/>
      <c r="B8" s="374">
        <f>'Checklist - Ranking Office LPG'!B34</f>
        <v>1500</v>
      </c>
      <c r="C8" s="764" t="str">
        <f>'Checklist - Ranking Office LPG'!C34</f>
        <v>Emergency Response System</v>
      </c>
      <c r="D8" s="765"/>
      <c r="E8" s="765"/>
      <c r="F8" s="765"/>
      <c r="G8" s="765"/>
      <c r="H8" s="765"/>
      <c r="I8" s="765"/>
      <c r="J8" s="765"/>
      <c r="K8" s="765"/>
      <c r="L8" s="765"/>
      <c r="M8" s="765"/>
      <c r="N8" s="766"/>
      <c r="O8" s="849">
        <f>'Checklist - Ranking Office LPG'!Y39</f>
        <v>0</v>
      </c>
      <c r="P8" s="850"/>
      <c r="Q8" s="851"/>
      <c r="R8" s="841">
        <f>'Checklist - Ranking Office LPG'!Z39</f>
        <v>45</v>
      </c>
      <c r="S8" s="842"/>
      <c r="T8" s="843"/>
      <c r="U8" s="844">
        <f>'Checklist - Ranking Office LPG'!F40</f>
        <v>25</v>
      </c>
      <c r="V8" s="845"/>
      <c r="W8" s="846"/>
      <c r="X8" s="847"/>
      <c r="Y8" s="848"/>
      <c r="Z8" s="193"/>
      <c r="AA8" s="193"/>
      <c r="AB8" s="192"/>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193"/>
      <c r="CH8" s="193"/>
      <c r="CI8" s="193"/>
      <c r="CJ8" s="193"/>
      <c r="CK8" s="193"/>
    </row>
    <row r="9" spans="1:89" s="39" customFormat="1" ht="27.95" customHeight="1" x14ac:dyDescent="0.2">
      <c r="A9" s="162"/>
      <c r="B9" s="374" t="str">
        <f>'Checklist - Ranking Office LPG'!B41</f>
        <v>1510</v>
      </c>
      <c r="C9" s="764" t="str">
        <f>'Checklist - Ranking Office LPG'!C41</f>
        <v>Emergency Oil Recovery</v>
      </c>
      <c r="D9" s="765"/>
      <c r="E9" s="765"/>
      <c r="F9" s="765"/>
      <c r="G9" s="765"/>
      <c r="H9" s="765"/>
      <c r="I9" s="765"/>
      <c r="J9" s="765"/>
      <c r="K9" s="765"/>
      <c r="L9" s="765"/>
      <c r="M9" s="765"/>
      <c r="N9" s="766"/>
      <c r="O9" s="849">
        <f>'Checklist - Ranking Office LPG'!Y44</f>
        <v>0</v>
      </c>
      <c r="P9" s="850"/>
      <c r="Q9" s="851"/>
      <c r="R9" s="841">
        <f>'Checklist - Ranking Office LPG'!Z44</f>
        <v>10</v>
      </c>
      <c r="S9" s="842"/>
      <c r="T9" s="843"/>
      <c r="U9" s="844">
        <f>'Checklist - Ranking Office LPG'!F45</f>
        <v>0</v>
      </c>
      <c r="V9" s="845"/>
      <c r="W9" s="846"/>
      <c r="X9" s="847"/>
      <c r="Y9" s="848"/>
      <c r="Z9" s="193"/>
      <c r="AA9" s="193"/>
      <c r="AB9" s="192"/>
      <c r="AC9" s="243"/>
      <c r="AD9" s="243"/>
      <c r="AE9" s="243"/>
      <c r="AF9" s="243"/>
      <c r="AG9" s="243"/>
      <c r="AH9" s="243"/>
      <c r="AI9" s="243"/>
      <c r="AJ9" s="243"/>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3"/>
      <c r="BK9" s="243"/>
      <c r="BL9" s="243"/>
      <c r="BM9" s="243"/>
      <c r="BN9" s="243"/>
      <c r="BO9" s="243"/>
      <c r="BP9" s="243"/>
      <c r="BQ9" s="243"/>
      <c r="BR9" s="243"/>
      <c r="BS9" s="243"/>
      <c r="BT9" s="243"/>
      <c r="BU9" s="243"/>
      <c r="BV9" s="243"/>
      <c r="BW9" s="243"/>
      <c r="BX9" s="243"/>
      <c r="BY9" s="243"/>
      <c r="BZ9" s="243"/>
      <c r="CA9" s="243"/>
      <c r="CB9" s="243"/>
      <c r="CC9" s="243"/>
      <c r="CD9" s="243"/>
      <c r="CE9" s="243"/>
      <c r="CF9" s="243"/>
      <c r="CG9" s="193"/>
      <c r="CH9" s="193"/>
      <c r="CI9" s="193"/>
      <c r="CJ9" s="193"/>
      <c r="CK9" s="193"/>
    </row>
    <row r="10" spans="1:89" s="39" customFormat="1" ht="27.95" customHeight="1" x14ac:dyDescent="0.2">
      <c r="A10" s="162"/>
      <c r="B10" s="374">
        <f>'Checklist - Ranking Office LPG'!B46</f>
        <v>1600</v>
      </c>
      <c r="C10" s="764" t="str">
        <f>'Checklist - Ranking Office LPG'!C46</f>
        <v>Computer Systems, Networks, Data Security and Training. GA requirement</v>
      </c>
      <c r="D10" s="765"/>
      <c r="E10" s="765"/>
      <c r="F10" s="765"/>
      <c r="G10" s="765"/>
      <c r="H10" s="765"/>
      <c r="I10" s="765"/>
      <c r="J10" s="765"/>
      <c r="K10" s="765"/>
      <c r="L10" s="765"/>
      <c r="M10" s="765"/>
      <c r="N10" s="766"/>
      <c r="O10" s="849">
        <f>'Checklist - Ranking Office LPG'!Y55</f>
        <v>0</v>
      </c>
      <c r="P10" s="850"/>
      <c r="Q10" s="851"/>
      <c r="R10" s="841">
        <f>'Checklist - Ranking Office LPG'!Z55</f>
        <v>65</v>
      </c>
      <c r="S10" s="842"/>
      <c r="T10" s="843"/>
      <c r="U10" s="844">
        <f>'Checklist - Ranking Office LPG'!F56</f>
        <v>40</v>
      </c>
      <c r="V10" s="845"/>
      <c r="W10" s="846"/>
      <c r="X10" s="847"/>
      <c r="Y10" s="848"/>
      <c r="Z10" s="193"/>
      <c r="AA10" s="193"/>
      <c r="AB10" s="192"/>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c r="BR10" s="243"/>
      <c r="BS10" s="243"/>
      <c r="BT10" s="243"/>
      <c r="BU10" s="243"/>
      <c r="BV10" s="243"/>
      <c r="BW10" s="243"/>
      <c r="BX10" s="243"/>
      <c r="BY10" s="243"/>
      <c r="BZ10" s="243"/>
      <c r="CA10" s="243"/>
      <c r="CB10" s="243"/>
      <c r="CC10" s="243"/>
      <c r="CD10" s="243"/>
      <c r="CE10" s="243"/>
      <c r="CF10" s="243"/>
      <c r="CG10" s="193"/>
      <c r="CH10" s="193"/>
      <c r="CI10" s="193"/>
      <c r="CJ10" s="193"/>
      <c r="CK10" s="193"/>
    </row>
    <row r="11" spans="1:89" s="39" customFormat="1" ht="27.95" customHeight="1" x14ac:dyDescent="0.2">
      <c r="A11" s="162"/>
      <c r="B11" s="374" t="str">
        <f>'Checklist - Ranking Office LPG'!B57</f>
        <v>1610</v>
      </c>
      <c r="C11" s="764" t="str">
        <f>'Checklist - Ranking Office LPG'!C57</f>
        <v>Cyber Risk Management</v>
      </c>
      <c r="D11" s="765"/>
      <c r="E11" s="765"/>
      <c r="F11" s="765"/>
      <c r="G11" s="765"/>
      <c r="H11" s="765"/>
      <c r="I11" s="765"/>
      <c r="J11" s="765"/>
      <c r="K11" s="765"/>
      <c r="L11" s="765"/>
      <c r="M11" s="765"/>
      <c r="N11" s="766"/>
      <c r="O11" s="849">
        <f>'Checklist - Ranking Office LPG'!Y69</f>
        <v>0</v>
      </c>
      <c r="P11" s="850"/>
      <c r="Q11" s="851"/>
      <c r="R11" s="841">
        <f>'Checklist - Ranking Office LPG'!Z69</f>
        <v>75</v>
      </c>
      <c r="S11" s="842"/>
      <c r="T11" s="843"/>
      <c r="U11" s="844">
        <f>'Checklist - Ranking Office LPG'!F70</f>
        <v>35</v>
      </c>
      <c r="V11" s="845"/>
      <c r="W11" s="846"/>
      <c r="X11" s="847"/>
      <c r="Y11" s="848"/>
      <c r="Z11" s="193"/>
      <c r="AA11" s="193"/>
      <c r="AB11" s="192"/>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243"/>
      <c r="CB11" s="243"/>
      <c r="CC11" s="243"/>
      <c r="CD11" s="243"/>
      <c r="CE11" s="243"/>
      <c r="CF11" s="243"/>
      <c r="CG11" s="193"/>
      <c r="CH11" s="193"/>
      <c r="CI11" s="193"/>
      <c r="CJ11" s="193"/>
      <c r="CK11" s="193"/>
    </row>
    <row r="12" spans="1:89" s="39" customFormat="1" ht="27.95" customHeight="1" x14ac:dyDescent="0.2">
      <c r="A12" s="162"/>
      <c r="B12" s="374">
        <f>'Checklist - Ranking Office LPG'!B71</f>
        <v>1700</v>
      </c>
      <c r="C12" s="764" t="str">
        <f>'Checklist - Ranking Office LPG'!C71</f>
        <v>Noise and Vibration Management</v>
      </c>
      <c r="D12" s="765"/>
      <c r="E12" s="765"/>
      <c r="F12" s="765"/>
      <c r="G12" s="765"/>
      <c r="H12" s="765"/>
      <c r="I12" s="765"/>
      <c r="J12" s="765"/>
      <c r="K12" s="765"/>
      <c r="L12" s="765"/>
      <c r="M12" s="765"/>
      <c r="N12" s="766"/>
      <c r="O12" s="849">
        <f>'Checklist - Ranking Office LPG'!Y82</f>
        <v>0</v>
      </c>
      <c r="P12" s="850"/>
      <c r="Q12" s="851"/>
      <c r="R12" s="841">
        <f>'Checklist - Ranking Office LPG'!Z82</f>
        <v>65</v>
      </c>
      <c r="S12" s="842"/>
      <c r="T12" s="843"/>
      <c r="U12" s="844">
        <f>'Checklist - Ranking Office LPG'!F83</f>
        <v>25</v>
      </c>
      <c r="V12" s="845"/>
      <c r="W12" s="846"/>
      <c r="X12" s="847"/>
      <c r="Y12" s="848"/>
      <c r="Z12" s="193"/>
      <c r="AA12" s="193"/>
      <c r="AB12" s="192"/>
      <c r="AC12" s="243"/>
      <c r="AD12" s="243"/>
      <c r="AE12" s="243"/>
      <c r="AF12" s="243"/>
      <c r="AG12" s="243"/>
      <c r="AH12" s="243"/>
      <c r="AI12" s="243"/>
      <c r="AJ12" s="243"/>
      <c r="AK12" s="243"/>
      <c r="AL12" s="243"/>
      <c r="AM12" s="243"/>
      <c r="AN12" s="243"/>
      <c r="AO12" s="243"/>
      <c r="AP12" s="243"/>
      <c r="AQ12" s="243"/>
      <c r="AR12" s="243"/>
      <c r="AS12" s="243"/>
      <c r="AT12" s="243"/>
      <c r="AU12" s="243"/>
      <c r="AV12" s="243"/>
      <c r="AW12" s="243"/>
      <c r="AX12" s="243"/>
      <c r="AY12" s="243"/>
      <c r="AZ12" s="243"/>
      <c r="BA12" s="243"/>
      <c r="BB12" s="243"/>
      <c r="BC12" s="243"/>
      <c r="BD12" s="243"/>
      <c r="BE12" s="243"/>
      <c r="BF12" s="243"/>
      <c r="BG12" s="243"/>
      <c r="BH12" s="243"/>
      <c r="BI12" s="243"/>
      <c r="BJ12" s="243"/>
      <c r="BK12" s="243"/>
      <c r="BL12" s="243"/>
      <c r="BM12" s="243"/>
      <c r="BN12" s="243"/>
      <c r="BO12" s="243"/>
      <c r="BP12" s="243"/>
      <c r="BQ12" s="243"/>
      <c r="BR12" s="243"/>
      <c r="BS12" s="243"/>
      <c r="BT12" s="243"/>
      <c r="BU12" s="243"/>
      <c r="BV12" s="243"/>
      <c r="BW12" s="243"/>
      <c r="BX12" s="243"/>
      <c r="BY12" s="243"/>
      <c r="BZ12" s="243"/>
      <c r="CA12" s="243"/>
      <c r="CB12" s="243"/>
      <c r="CC12" s="243"/>
      <c r="CD12" s="243"/>
      <c r="CE12" s="243"/>
      <c r="CF12" s="243"/>
      <c r="CG12" s="193"/>
      <c r="CH12" s="193"/>
      <c r="CI12" s="193"/>
      <c r="CJ12" s="193"/>
      <c r="CK12" s="193"/>
    </row>
    <row r="13" spans="1:89" s="39" customFormat="1" ht="27.95" customHeight="1" thickBot="1" x14ac:dyDescent="0.25">
      <c r="A13" s="162"/>
      <c r="B13" s="374">
        <f>'Checklist - Ranking Office LPG'!B84</f>
        <v>1710</v>
      </c>
      <c r="C13" s="764" t="str">
        <f>'Checklist - Ranking Office LPG'!C84</f>
        <v>Underwater Noise and Vibration Management</v>
      </c>
      <c r="D13" s="765"/>
      <c r="E13" s="765"/>
      <c r="F13" s="765"/>
      <c r="G13" s="765"/>
      <c r="H13" s="765"/>
      <c r="I13" s="765"/>
      <c r="J13" s="765"/>
      <c r="K13" s="765"/>
      <c r="L13" s="765"/>
      <c r="M13" s="765"/>
      <c r="N13" s="766"/>
      <c r="O13" s="853">
        <f>'Checklist - Ranking Office LPG'!Y89</f>
        <v>0</v>
      </c>
      <c r="P13" s="854"/>
      <c r="Q13" s="855"/>
      <c r="R13" s="841">
        <f>'Checklist - Ranking Office LPG'!Z89</f>
        <v>25</v>
      </c>
      <c r="S13" s="842"/>
      <c r="T13" s="843"/>
      <c r="U13" s="844">
        <f>'Checklist - Ranking Office LPG'!F90</f>
        <v>0</v>
      </c>
      <c r="V13" s="845"/>
      <c r="W13" s="846"/>
      <c r="X13" s="847"/>
      <c r="Y13" s="848"/>
      <c r="Z13" s="193"/>
      <c r="AA13" s="193"/>
      <c r="AB13" s="192"/>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3"/>
      <c r="BK13" s="243"/>
      <c r="BL13" s="243"/>
      <c r="BM13" s="243"/>
      <c r="BN13" s="243"/>
      <c r="BO13" s="243"/>
      <c r="BP13" s="243"/>
      <c r="BQ13" s="243"/>
      <c r="BR13" s="243"/>
      <c r="BS13" s="243"/>
      <c r="BT13" s="243"/>
      <c r="BU13" s="243"/>
      <c r="BV13" s="243"/>
      <c r="BW13" s="243"/>
      <c r="BX13" s="243"/>
      <c r="BY13" s="243"/>
      <c r="BZ13" s="243"/>
      <c r="CA13" s="243"/>
      <c r="CB13" s="243"/>
      <c r="CC13" s="243"/>
      <c r="CD13" s="243"/>
      <c r="CE13" s="243"/>
      <c r="CF13" s="243"/>
      <c r="CG13" s="193"/>
      <c r="CH13" s="193"/>
      <c r="CI13" s="193"/>
      <c r="CJ13" s="193"/>
      <c r="CK13" s="193"/>
    </row>
    <row r="14" spans="1:89" s="39" customFormat="1" ht="27.95" customHeight="1" thickBot="1" x14ac:dyDescent="0.25">
      <c r="A14" s="162"/>
      <c r="B14" s="374" t="str">
        <f>'Checklist - Ranking Office LPG'!B91</f>
        <v>1800</v>
      </c>
      <c r="C14" s="764" t="str">
        <f>'Checklist - Ranking Office LPG'!C91</f>
        <v>Social Dimension / Sustainability</v>
      </c>
      <c r="D14" s="765"/>
      <c r="E14" s="765"/>
      <c r="F14" s="765"/>
      <c r="G14" s="765"/>
      <c r="H14" s="765"/>
      <c r="I14" s="765"/>
      <c r="J14" s="765"/>
      <c r="K14" s="765"/>
      <c r="L14" s="765"/>
      <c r="M14" s="765"/>
      <c r="N14" s="766"/>
      <c r="O14" s="853">
        <f>'Checklist - Ranking Office LPG'!Y108</f>
        <v>0</v>
      </c>
      <c r="P14" s="854"/>
      <c r="Q14" s="855"/>
      <c r="R14" s="841">
        <f>'Checklist - Ranking Office LPG'!Z108</f>
        <v>85</v>
      </c>
      <c r="S14" s="842"/>
      <c r="T14" s="843"/>
      <c r="U14" s="844">
        <f>'Checklist - Ranking Office LPG'!F109</f>
        <v>15</v>
      </c>
      <c r="V14" s="845"/>
      <c r="W14" s="846"/>
      <c r="X14" s="847"/>
      <c r="Y14" s="848"/>
      <c r="Z14" s="193"/>
      <c r="AA14" s="193"/>
      <c r="AB14" s="192"/>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c r="BR14" s="243"/>
      <c r="BS14" s="243"/>
      <c r="BT14" s="243"/>
      <c r="BU14" s="243"/>
      <c r="BV14" s="243"/>
      <c r="BW14" s="243"/>
      <c r="BX14" s="243"/>
      <c r="BY14" s="243"/>
      <c r="BZ14" s="243"/>
      <c r="CA14" s="243"/>
      <c r="CB14" s="243"/>
      <c r="CC14" s="243"/>
      <c r="CD14" s="243"/>
      <c r="CE14" s="243"/>
      <c r="CF14" s="243"/>
      <c r="CG14" s="193"/>
      <c r="CH14" s="193"/>
      <c r="CI14" s="193"/>
      <c r="CJ14" s="193"/>
      <c r="CK14" s="193"/>
    </row>
    <row r="15" spans="1:89" s="39" customFormat="1" ht="30" customHeight="1" thickBot="1" x14ac:dyDescent="0.25">
      <c r="A15" s="162"/>
      <c r="B15" s="373">
        <f>'Checklist - Ranking Office LPG'!B110</f>
        <v>2000</v>
      </c>
      <c r="C15" s="738" t="str">
        <f>'Checklist - Ranking Office LPG'!C110</f>
        <v>NAVIGATION / BRIDGE OPERATIONS</v>
      </c>
      <c r="D15" s="852"/>
      <c r="E15" s="852"/>
      <c r="F15" s="852"/>
      <c r="G15" s="852"/>
      <c r="H15" s="852"/>
      <c r="I15" s="852"/>
      <c r="J15" s="852"/>
      <c r="K15" s="852"/>
      <c r="L15" s="852"/>
      <c r="M15" s="852"/>
      <c r="N15" s="852"/>
      <c r="O15" s="722"/>
      <c r="P15" s="722"/>
      <c r="Q15" s="722"/>
      <c r="R15" s="722"/>
      <c r="S15" s="722"/>
      <c r="T15" s="722"/>
      <c r="U15" s="722"/>
      <c r="V15" s="722"/>
      <c r="W15" s="722"/>
      <c r="X15" s="722"/>
      <c r="Y15" s="723"/>
      <c r="Z15" s="193"/>
      <c r="AA15" s="193"/>
      <c r="AB15" s="19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c r="BR15" s="243"/>
      <c r="BS15" s="243"/>
      <c r="BT15" s="243"/>
      <c r="BU15" s="243"/>
      <c r="BV15" s="243"/>
      <c r="BW15" s="243"/>
      <c r="BX15" s="243"/>
      <c r="BY15" s="243"/>
      <c r="BZ15" s="243"/>
      <c r="CA15" s="243"/>
      <c r="CB15" s="243"/>
      <c r="CC15" s="243"/>
      <c r="CD15" s="243"/>
      <c r="CE15" s="243"/>
      <c r="CF15" s="243"/>
      <c r="CG15" s="193"/>
      <c r="CH15" s="193"/>
      <c r="CI15" s="193"/>
      <c r="CJ15" s="193"/>
      <c r="CK15" s="193"/>
    </row>
    <row r="16" spans="1:89" s="39" customFormat="1" ht="27.95" customHeight="1" x14ac:dyDescent="0.2">
      <c r="A16" s="162"/>
      <c r="B16" s="374">
        <f>'Checklist - Ranking Office LPG'!B111</f>
        <v>2100</v>
      </c>
      <c r="C16" s="764" t="str">
        <f>'Checklist - Ranking Office LPG'!C111</f>
        <v>Navigation</v>
      </c>
      <c r="D16" s="765"/>
      <c r="E16" s="765"/>
      <c r="F16" s="765"/>
      <c r="G16" s="765"/>
      <c r="H16" s="765"/>
      <c r="I16" s="765"/>
      <c r="J16" s="765"/>
      <c r="K16" s="765"/>
      <c r="L16" s="765"/>
      <c r="M16" s="765"/>
      <c r="N16" s="766"/>
      <c r="O16" s="849">
        <f>'Checklist - Ranking Office LPG'!Y123</f>
        <v>0</v>
      </c>
      <c r="P16" s="850"/>
      <c r="Q16" s="851"/>
      <c r="R16" s="841">
        <f>'Checklist - Ranking Office LPG'!Z123</f>
        <v>110</v>
      </c>
      <c r="S16" s="842"/>
      <c r="T16" s="843"/>
      <c r="U16" s="844">
        <f>'Checklist - Ranking Office LPG'!F124</f>
        <v>40</v>
      </c>
      <c r="V16" s="845"/>
      <c r="W16" s="846"/>
      <c r="X16" s="847"/>
      <c r="Y16" s="848"/>
      <c r="Z16" s="193"/>
      <c r="AA16" s="193"/>
      <c r="AB16" s="19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243"/>
      <c r="CB16" s="243"/>
      <c r="CC16" s="243"/>
      <c r="CD16" s="243"/>
      <c r="CE16" s="243"/>
      <c r="CF16" s="243"/>
      <c r="CG16" s="193"/>
      <c r="CH16" s="193"/>
      <c r="CI16" s="193"/>
      <c r="CJ16" s="193"/>
      <c r="CK16" s="193"/>
    </row>
    <row r="17" spans="1:89" s="39" customFormat="1" ht="27.95" customHeight="1" x14ac:dyDescent="0.2">
      <c r="A17" s="162"/>
      <c r="B17" s="374">
        <f>'Checklist - Ranking Office LPG'!B125</f>
        <v>2111</v>
      </c>
      <c r="C17" s="764" t="str">
        <f>'Checklist - Ranking Office LPG'!C125</f>
        <v>Electronic chart display &amp; information systems / ECDIS</v>
      </c>
      <c r="D17" s="765"/>
      <c r="E17" s="765"/>
      <c r="F17" s="765"/>
      <c r="G17" s="765"/>
      <c r="H17" s="765"/>
      <c r="I17" s="765"/>
      <c r="J17" s="765"/>
      <c r="K17" s="765"/>
      <c r="L17" s="765"/>
      <c r="M17" s="765"/>
      <c r="N17" s="766"/>
      <c r="O17" s="849">
        <f>'Checklist - Ranking Office LPG'!Y135</f>
        <v>0</v>
      </c>
      <c r="P17" s="850"/>
      <c r="Q17" s="851"/>
      <c r="R17" s="841">
        <f>'Checklist - Ranking Office LPG'!Z135</f>
        <v>60</v>
      </c>
      <c r="S17" s="842"/>
      <c r="T17" s="843"/>
      <c r="U17" s="844">
        <f>'Checklist - Ranking Office LPG'!F136</f>
        <v>35</v>
      </c>
      <c r="V17" s="845"/>
      <c r="W17" s="846"/>
      <c r="X17" s="847"/>
      <c r="Y17" s="848"/>
      <c r="Z17" s="193"/>
      <c r="AA17" s="193"/>
      <c r="AB17" s="192"/>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193"/>
      <c r="CH17" s="193"/>
      <c r="CI17" s="193"/>
      <c r="CJ17" s="193"/>
      <c r="CK17" s="193"/>
    </row>
    <row r="18" spans="1:89" s="39" customFormat="1" ht="27.95" customHeight="1" x14ac:dyDescent="0.2">
      <c r="A18" s="162"/>
      <c r="B18" s="374" t="str">
        <f>'Checklist - Ranking Office LPG'!B137</f>
        <v>2120</v>
      </c>
      <c r="C18" s="764" t="str">
        <f>'Checklist - Ranking Office LPG'!C137</f>
        <v>Environmental Requirements during the Voyage</v>
      </c>
      <c r="D18" s="765"/>
      <c r="E18" s="765"/>
      <c r="F18" s="765"/>
      <c r="G18" s="765"/>
      <c r="H18" s="765"/>
      <c r="I18" s="765"/>
      <c r="J18" s="765"/>
      <c r="K18" s="765"/>
      <c r="L18" s="765"/>
      <c r="M18" s="765"/>
      <c r="N18" s="766"/>
      <c r="O18" s="849">
        <f>'Checklist - Ranking Office LPG'!Y144</f>
        <v>0</v>
      </c>
      <c r="P18" s="850"/>
      <c r="Q18" s="851"/>
      <c r="R18" s="841">
        <f>'Checklist - Ranking Office LPG'!Z144</f>
        <v>55</v>
      </c>
      <c r="S18" s="842"/>
      <c r="T18" s="843"/>
      <c r="U18" s="844">
        <f>'Checklist - Ranking Office LPG'!F145</f>
        <v>40</v>
      </c>
      <c r="V18" s="845"/>
      <c r="W18" s="846"/>
      <c r="X18" s="847"/>
      <c r="Y18" s="848"/>
      <c r="Z18" s="193"/>
      <c r="AA18" s="193"/>
      <c r="AB18" s="192"/>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193"/>
      <c r="CH18" s="193"/>
      <c r="CI18" s="193"/>
      <c r="CJ18" s="193"/>
      <c r="CK18" s="193"/>
    </row>
    <row r="19" spans="1:89" s="39" customFormat="1" ht="27.95" customHeight="1" thickBot="1" x14ac:dyDescent="0.25">
      <c r="A19" s="162"/>
      <c r="B19" s="374">
        <f>'Checklist - Ranking Office LPG'!B146</f>
        <v>2300</v>
      </c>
      <c r="C19" s="764" t="str">
        <f>'Checklist - Ranking Office LPG'!C146</f>
        <v>Mooring Operations</v>
      </c>
      <c r="D19" s="765"/>
      <c r="E19" s="765"/>
      <c r="F19" s="765"/>
      <c r="G19" s="765"/>
      <c r="H19" s="765"/>
      <c r="I19" s="765"/>
      <c r="J19" s="765"/>
      <c r="K19" s="765"/>
      <c r="L19" s="765"/>
      <c r="M19" s="765"/>
      <c r="N19" s="766"/>
      <c r="O19" s="849">
        <f>'Checklist - Ranking Office LPG'!Y148</f>
        <v>0</v>
      </c>
      <c r="P19" s="850"/>
      <c r="Q19" s="851"/>
      <c r="R19" s="841">
        <f>'Checklist - Ranking Office LPG'!Z148</f>
        <v>10</v>
      </c>
      <c r="S19" s="842"/>
      <c r="T19" s="843"/>
      <c r="U19" s="844">
        <f>'Checklist - Ranking Office LPG'!F149</f>
        <v>10</v>
      </c>
      <c r="V19" s="845"/>
      <c r="W19" s="846"/>
      <c r="X19" s="847"/>
      <c r="Y19" s="848"/>
      <c r="Z19" s="193"/>
      <c r="AA19" s="193"/>
      <c r="AB19" s="192"/>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c r="BR19" s="243"/>
      <c r="BS19" s="243"/>
      <c r="BT19" s="243"/>
      <c r="BU19" s="243"/>
      <c r="BV19" s="243"/>
      <c r="BW19" s="243"/>
      <c r="BX19" s="243"/>
      <c r="BY19" s="243"/>
      <c r="BZ19" s="243"/>
      <c r="CA19" s="243"/>
      <c r="CB19" s="243"/>
      <c r="CC19" s="243"/>
      <c r="CD19" s="243"/>
      <c r="CE19" s="243"/>
      <c r="CF19" s="243"/>
      <c r="CG19" s="193"/>
      <c r="CH19" s="193"/>
      <c r="CI19" s="193"/>
      <c r="CJ19" s="193"/>
      <c r="CK19" s="193"/>
    </row>
    <row r="20" spans="1:89" s="39" customFormat="1" ht="30" customHeight="1" thickBot="1" x14ac:dyDescent="0.25">
      <c r="A20" s="162"/>
      <c r="B20" s="373">
        <f>'Checklist - Ranking Office LPG'!B150</f>
        <v>3000</v>
      </c>
      <c r="C20" s="738" t="str">
        <f>'Checklist - Ranking Office LPG'!C150</f>
        <v>MACHINERY / ENGINE OPERATIONS</v>
      </c>
      <c r="D20" s="852"/>
      <c r="E20" s="852"/>
      <c r="F20" s="852"/>
      <c r="G20" s="852"/>
      <c r="H20" s="852"/>
      <c r="I20" s="852"/>
      <c r="J20" s="852"/>
      <c r="K20" s="852"/>
      <c r="L20" s="852"/>
      <c r="M20" s="852"/>
      <c r="N20" s="852"/>
      <c r="O20" s="722"/>
      <c r="P20" s="722"/>
      <c r="Q20" s="722"/>
      <c r="R20" s="722"/>
      <c r="S20" s="722"/>
      <c r="T20" s="722"/>
      <c r="U20" s="722"/>
      <c r="V20" s="722"/>
      <c r="W20" s="722"/>
      <c r="X20" s="722"/>
      <c r="Y20" s="723"/>
      <c r="Z20" s="193"/>
      <c r="AA20" s="193"/>
      <c r="AB20" s="19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c r="BV20" s="243"/>
      <c r="BW20" s="243"/>
      <c r="BX20" s="243"/>
      <c r="BY20" s="243"/>
      <c r="BZ20" s="243"/>
      <c r="CA20" s="243"/>
      <c r="CB20" s="243"/>
      <c r="CC20" s="243"/>
      <c r="CD20" s="243"/>
      <c r="CE20" s="243"/>
      <c r="CF20" s="243"/>
      <c r="CG20" s="193"/>
      <c r="CH20" s="193"/>
      <c r="CI20" s="193"/>
      <c r="CJ20" s="193"/>
      <c r="CK20" s="193"/>
    </row>
    <row r="21" spans="1:89" s="39" customFormat="1" ht="27.95" customHeight="1" x14ac:dyDescent="0.2">
      <c r="A21" s="162"/>
      <c r="B21" s="374">
        <f>'Checklist - Ranking Office LPG'!B151</f>
        <v>3100</v>
      </c>
      <c r="C21" s="764" t="str">
        <f>'Checklist - Ranking Office LPG'!C151</f>
        <v>Bunker Operations</v>
      </c>
      <c r="D21" s="765"/>
      <c r="E21" s="765"/>
      <c r="F21" s="765"/>
      <c r="G21" s="765"/>
      <c r="H21" s="765"/>
      <c r="I21" s="765"/>
      <c r="J21" s="765"/>
      <c r="K21" s="765"/>
      <c r="L21" s="765"/>
      <c r="M21" s="765"/>
      <c r="N21" s="766"/>
      <c r="O21" s="849">
        <f>'Checklist - Ranking Office LPG'!Y157</f>
        <v>0</v>
      </c>
      <c r="P21" s="850"/>
      <c r="Q21" s="851"/>
      <c r="R21" s="841">
        <f>'Checklist - Ranking Office LPG'!Z157</f>
        <v>50</v>
      </c>
      <c r="S21" s="842"/>
      <c r="T21" s="843"/>
      <c r="U21" s="844">
        <f>'Checklist - Ranking Office LPG'!F158</f>
        <v>50</v>
      </c>
      <c r="V21" s="845"/>
      <c r="W21" s="846"/>
      <c r="X21" s="847"/>
      <c r="Y21" s="848"/>
      <c r="Z21" s="193"/>
      <c r="AA21" s="193"/>
      <c r="AB21" s="192"/>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3"/>
      <c r="BZ21" s="243"/>
      <c r="CA21" s="243"/>
      <c r="CB21" s="243"/>
      <c r="CC21" s="243"/>
      <c r="CD21" s="243"/>
      <c r="CE21" s="243"/>
      <c r="CF21" s="243"/>
      <c r="CG21" s="193"/>
      <c r="CH21" s="193"/>
      <c r="CI21" s="193"/>
      <c r="CJ21" s="193"/>
      <c r="CK21" s="193"/>
    </row>
    <row r="22" spans="1:89" s="39" customFormat="1" ht="27.95" customHeight="1" x14ac:dyDescent="0.2">
      <c r="A22" s="162"/>
      <c r="B22" s="374" t="str">
        <f>'Checklist - Ranking Office LPG'!B159</f>
        <v>3101</v>
      </c>
      <c r="C22" s="764" t="str">
        <f>'Checklist - Ranking Office LPG'!C159</f>
        <v>Bunker Operations - LNG</v>
      </c>
      <c r="D22" s="765"/>
      <c r="E22" s="765"/>
      <c r="F22" s="765"/>
      <c r="G22" s="765"/>
      <c r="H22" s="765"/>
      <c r="I22" s="765"/>
      <c r="J22" s="765"/>
      <c r="K22" s="765"/>
      <c r="L22" s="765"/>
      <c r="M22" s="765"/>
      <c r="N22" s="766"/>
      <c r="O22" s="849">
        <f>'Checklist - Ranking Office LPG'!Y166</f>
        <v>0</v>
      </c>
      <c r="P22" s="850"/>
      <c r="Q22" s="851"/>
      <c r="R22" s="841">
        <f>'Checklist - Ranking Office LPG'!Z166</f>
        <v>50</v>
      </c>
      <c r="S22" s="842"/>
      <c r="T22" s="843"/>
      <c r="U22" s="844">
        <f>'Checklist - Ranking Office LPG'!F167</f>
        <v>25</v>
      </c>
      <c r="V22" s="845"/>
      <c r="W22" s="846"/>
      <c r="X22" s="847"/>
      <c r="Y22" s="848"/>
      <c r="Z22" s="193"/>
      <c r="AA22" s="193"/>
      <c r="AB22" s="192"/>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3"/>
      <c r="BK22" s="243"/>
      <c r="BL22" s="243"/>
      <c r="BM22" s="243"/>
      <c r="BN22" s="243"/>
      <c r="BO22" s="243"/>
      <c r="BP22" s="243"/>
      <c r="BQ22" s="243"/>
      <c r="BR22" s="243"/>
      <c r="BS22" s="243"/>
      <c r="BT22" s="243"/>
      <c r="BU22" s="243"/>
      <c r="BV22" s="243"/>
      <c r="BW22" s="243"/>
      <c r="BX22" s="243"/>
      <c r="BY22" s="243"/>
      <c r="BZ22" s="243"/>
      <c r="CA22" s="243"/>
      <c r="CB22" s="243"/>
      <c r="CC22" s="243"/>
      <c r="CD22" s="243"/>
      <c r="CE22" s="243"/>
      <c r="CF22" s="243"/>
      <c r="CG22" s="193"/>
      <c r="CH22" s="193"/>
      <c r="CI22" s="193"/>
      <c r="CJ22" s="193"/>
      <c r="CK22" s="193"/>
    </row>
    <row r="23" spans="1:89" s="39" customFormat="1" ht="27.95" customHeight="1" thickBot="1" x14ac:dyDescent="0.25">
      <c r="A23" s="162"/>
      <c r="B23" s="374">
        <f>'Checklist - Ranking Office LPG'!B168</f>
        <v>3200</v>
      </c>
      <c r="C23" s="764" t="str">
        <f>'Checklist - Ranking Office LPG'!C168</f>
        <v>Fuel oil management</v>
      </c>
      <c r="D23" s="765"/>
      <c r="E23" s="765"/>
      <c r="F23" s="765"/>
      <c r="G23" s="765"/>
      <c r="H23" s="765"/>
      <c r="I23" s="765"/>
      <c r="J23" s="765"/>
      <c r="K23" s="765"/>
      <c r="L23" s="765"/>
      <c r="M23" s="765"/>
      <c r="N23" s="766"/>
      <c r="O23" s="849">
        <f>'Checklist - Ranking Office LPG'!Y186</f>
        <v>0</v>
      </c>
      <c r="P23" s="850"/>
      <c r="Q23" s="851"/>
      <c r="R23" s="841">
        <f>'Checklist - Ranking Office LPG'!Z186</f>
        <v>120</v>
      </c>
      <c r="S23" s="842"/>
      <c r="T23" s="843"/>
      <c r="U23" s="844">
        <f>'Checklist - Ranking Office LPG'!F187</f>
        <v>60</v>
      </c>
      <c r="V23" s="845"/>
      <c r="W23" s="846"/>
      <c r="X23" s="847"/>
      <c r="Y23" s="848"/>
      <c r="Z23" s="193"/>
      <c r="AA23" s="193"/>
      <c r="AB23" s="192"/>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3"/>
      <c r="BK23" s="243"/>
      <c r="BL23" s="243"/>
      <c r="BM23" s="243"/>
      <c r="BN23" s="243"/>
      <c r="BO23" s="243"/>
      <c r="BP23" s="243"/>
      <c r="BQ23" s="243"/>
      <c r="BR23" s="243"/>
      <c r="BS23" s="243"/>
      <c r="BT23" s="243"/>
      <c r="BU23" s="243"/>
      <c r="BV23" s="243"/>
      <c r="BW23" s="243"/>
      <c r="BX23" s="243"/>
      <c r="BY23" s="243"/>
      <c r="BZ23" s="243"/>
      <c r="CA23" s="243"/>
      <c r="CB23" s="243"/>
      <c r="CC23" s="243"/>
      <c r="CD23" s="243"/>
      <c r="CE23" s="243"/>
      <c r="CF23" s="243"/>
      <c r="CG23" s="193"/>
      <c r="CH23" s="193"/>
      <c r="CI23" s="193"/>
      <c r="CJ23" s="193"/>
      <c r="CK23" s="193"/>
    </row>
    <row r="24" spans="1:89" s="39" customFormat="1" ht="30" customHeight="1" thickBot="1" x14ac:dyDescent="0.25">
      <c r="A24" s="162"/>
      <c r="B24" s="373">
        <f>'Checklist - Ranking Office LPG'!B188</f>
        <v>4000</v>
      </c>
      <c r="C24" s="738" t="str">
        <f>'Checklist - Ranking Office LPG'!C188</f>
        <v>CARGOES / CARGO OPERATIONS</v>
      </c>
      <c r="D24" s="852"/>
      <c r="E24" s="852"/>
      <c r="F24" s="852"/>
      <c r="G24" s="852"/>
      <c r="H24" s="852"/>
      <c r="I24" s="852"/>
      <c r="J24" s="852"/>
      <c r="K24" s="852"/>
      <c r="L24" s="852"/>
      <c r="M24" s="852"/>
      <c r="N24" s="852"/>
      <c r="O24" s="722"/>
      <c r="P24" s="722"/>
      <c r="Q24" s="722"/>
      <c r="R24" s="722"/>
      <c r="S24" s="722"/>
      <c r="T24" s="722"/>
      <c r="U24" s="722"/>
      <c r="V24" s="722"/>
      <c r="W24" s="722"/>
      <c r="X24" s="722"/>
      <c r="Y24" s="723"/>
      <c r="Z24" s="193"/>
      <c r="AA24" s="193"/>
      <c r="AB24" s="19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3"/>
      <c r="BZ24" s="243"/>
      <c r="CA24" s="243"/>
      <c r="CB24" s="243"/>
      <c r="CC24" s="243"/>
      <c r="CD24" s="243"/>
      <c r="CE24" s="243"/>
      <c r="CF24" s="243"/>
      <c r="CG24" s="193"/>
      <c r="CH24" s="193"/>
      <c r="CI24" s="193"/>
      <c r="CJ24" s="193"/>
      <c r="CK24" s="193"/>
    </row>
    <row r="25" spans="1:89" s="39" customFormat="1" ht="27.95" customHeight="1" x14ac:dyDescent="0.2">
      <c r="A25" s="162"/>
      <c r="B25" s="374">
        <f>'Checklist - Ranking Office LPG'!B189</f>
        <v>4100</v>
      </c>
      <c r="C25" s="764" t="str">
        <f>'Checklist - Ranking Office LPG'!C189</f>
        <v>LPG Carrier Cargo Operations &amp; Additional Green Award requirements</v>
      </c>
      <c r="D25" s="765"/>
      <c r="E25" s="765"/>
      <c r="F25" s="765"/>
      <c r="G25" s="765"/>
      <c r="H25" s="765"/>
      <c r="I25" s="765"/>
      <c r="J25" s="765"/>
      <c r="K25" s="765"/>
      <c r="L25" s="765"/>
      <c r="M25" s="765"/>
      <c r="N25" s="766"/>
      <c r="O25" s="849">
        <f>'Checklist - Ranking Office LPG'!Y204</f>
        <v>0</v>
      </c>
      <c r="P25" s="850"/>
      <c r="Q25" s="851"/>
      <c r="R25" s="841">
        <f>'Checklist - Ranking Office LPG'!Z204</f>
        <v>150</v>
      </c>
      <c r="S25" s="842"/>
      <c r="T25" s="843"/>
      <c r="U25" s="844">
        <f>'Checklist - Ranking Office LPG'!F205</f>
        <v>100</v>
      </c>
      <c r="V25" s="845"/>
      <c r="W25" s="846"/>
      <c r="X25" s="847"/>
      <c r="Y25" s="848"/>
      <c r="Z25" s="193"/>
      <c r="AA25" s="193"/>
      <c r="AB25" s="192"/>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3"/>
      <c r="BU25" s="243"/>
      <c r="BV25" s="243"/>
      <c r="BW25" s="243"/>
      <c r="BX25" s="243"/>
      <c r="BY25" s="243"/>
      <c r="BZ25" s="243"/>
      <c r="CA25" s="243"/>
      <c r="CB25" s="243"/>
      <c r="CC25" s="243"/>
      <c r="CD25" s="243"/>
      <c r="CE25" s="243"/>
      <c r="CF25" s="243"/>
      <c r="CG25" s="193"/>
      <c r="CH25" s="193"/>
      <c r="CI25" s="193"/>
      <c r="CJ25" s="193"/>
      <c r="CK25" s="193"/>
    </row>
    <row r="26" spans="1:89" s="39" customFormat="1" ht="27.95" customHeight="1" thickBot="1" x14ac:dyDescent="0.25">
      <c r="A26" s="162"/>
      <c r="B26" s="374">
        <f>'Checklist - Ranking Office LPG'!B206</f>
        <v>4200</v>
      </c>
      <c r="C26" s="764" t="str">
        <f>'Checklist - Ranking Office LPG'!C206</f>
        <v>Ship to Ship Transfer Operations</v>
      </c>
      <c r="D26" s="765"/>
      <c r="E26" s="765"/>
      <c r="F26" s="765"/>
      <c r="G26" s="765"/>
      <c r="H26" s="765"/>
      <c r="I26" s="765"/>
      <c r="J26" s="765"/>
      <c r="K26" s="765"/>
      <c r="L26" s="765"/>
      <c r="M26" s="765"/>
      <c r="N26" s="766"/>
      <c r="O26" s="849">
        <f>'Checklist - Ranking Office LPG'!Y208</f>
        <v>0</v>
      </c>
      <c r="P26" s="850"/>
      <c r="Q26" s="851"/>
      <c r="R26" s="841">
        <f>'Checklist - Ranking Office LPG'!Z208</f>
        <v>40</v>
      </c>
      <c r="S26" s="842"/>
      <c r="T26" s="843"/>
      <c r="U26" s="844">
        <f>'Checklist - Ranking Office LPG'!F209</f>
        <v>40</v>
      </c>
      <c r="V26" s="845"/>
      <c r="W26" s="846"/>
      <c r="X26" s="847"/>
      <c r="Y26" s="848"/>
      <c r="Z26" s="193"/>
      <c r="AA26" s="193"/>
      <c r="AB26" s="192"/>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c r="BR26" s="243"/>
      <c r="BS26" s="243"/>
      <c r="BT26" s="243"/>
      <c r="BU26" s="243"/>
      <c r="BV26" s="243"/>
      <c r="BW26" s="243"/>
      <c r="BX26" s="243"/>
      <c r="BY26" s="243"/>
      <c r="BZ26" s="243"/>
      <c r="CA26" s="243"/>
      <c r="CB26" s="243"/>
      <c r="CC26" s="243"/>
      <c r="CD26" s="243"/>
      <c r="CE26" s="243"/>
      <c r="CF26" s="243"/>
      <c r="CG26" s="193"/>
      <c r="CH26" s="193"/>
      <c r="CI26" s="193"/>
      <c r="CJ26" s="193"/>
      <c r="CK26" s="193"/>
    </row>
    <row r="27" spans="1:89" s="39" customFormat="1" ht="30" customHeight="1" thickBot="1" x14ac:dyDescent="0.25">
      <c r="A27" s="162"/>
      <c r="B27" s="373">
        <f>'Checklist - Ranking Office LPG'!B210</f>
        <v>5000</v>
      </c>
      <c r="C27" s="738" t="str">
        <f>'Checklist - Ranking Office LPG'!C210</f>
        <v>PREVENTION OF POLLUTION</v>
      </c>
      <c r="D27" s="852"/>
      <c r="E27" s="852"/>
      <c r="F27" s="852"/>
      <c r="G27" s="852"/>
      <c r="H27" s="852"/>
      <c r="I27" s="852"/>
      <c r="J27" s="852"/>
      <c r="K27" s="852"/>
      <c r="L27" s="852"/>
      <c r="M27" s="852"/>
      <c r="N27" s="852"/>
      <c r="O27" s="722"/>
      <c r="P27" s="722"/>
      <c r="Q27" s="722"/>
      <c r="R27" s="722"/>
      <c r="S27" s="722"/>
      <c r="T27" s="722"/>
      <c r="U27" s="722"/>
      <c r="V27" s="722"/>
      <c r="W27" s="722"/>
      <c r="X27" s="722"/>
      <c r="Y27" s="723"/>
      <c r="Z27" s="193"/>
      <c r="AA27" s="193"/>
      <c r="AB27" s="19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c r="BR27" s="243"/>
      <c r="BS27" s="243"/>
      <c r="BT27" s="243"/>
      <c r="BU27" s="243"/>
      <c r="BV27" s="243"/>
      <c r="BW27" s="243"/>
      <c r="BX27" s="243"/>
      <c r="BY27" s="243"/>
      <c r="BZ27" s="243"/>
      <c r="CA27" s="243"/>
      <c r="CB27" s="243"/>
      <c r="CC27" s="243"/>
      <c r="CD27" s="243"/>
      <c r="CE27" s="243"/>
      <c r="CF27" s="243"/>
      <c r="CG27" s="193"/>
      <c r="CH27" s="193"/>
      <c r="CI27" s="193"/>
      <c r="CJ27" s="193"/>
      <c r="CK27" s="193"/>
    </row>
    <row r="28" spans="1:89" s="39" customFormat="1" ht="27.95" customHeight="1" x14ac:dyDescent="0.2">
      <c r="A28" s="162"/>
      <c r="B28" s="374" t="str">
        <f>'Checklist - Ranking Office LPG'!B211</f>
        <v>5100</v>
      </c>
      <c r="C28" s="764" t="str">
        <f>'Checklist - Ranking Office LPG'!C211</f>
        <v>Biofouling Management</v>
      </c>
      <c r="D28" s="765"/>
      <c r="E28" s="765"/>
      <c r="F28" s="765"/>
      <c r="G28" s="765"/>
      <c r="H28" s="765"/>
      <c r="I28" s="765"/>
      <c r="J28" s="765"/>
      <c r="K28" s="765"/>
      <c r="L28" s="765"/>
      <c r="M28" s="765"/>
      <c r="N28" s="766"/>
      <c r="O28" s="849">
        <f>'Checklist - Ranking Office LPG'!Y216</f>
        <v>0</v>
      </c>
      <c r="P28" s="850"/>
      <c r="Q28" s="851"/>
      <c r="R28" s="841">
        <f>'Checklist - Ranking Office LPG'!Z216</f>
        <v>30</v>
      </c>
      <c r="S28" s="842"/>
      <c r="T28" s="843"/>
      <c r="U28" s="844">
        <f>'Checklist - Ranking Office LPG'!F217</f>
        <v>5</v>
      </c>
      <c r="V28" s="845"/>
      <c r="W28" s="846"/>
      <c r="X28" s="847"/>
      <c r="Y28" s="848"/>
      <c r="Z28" s="193"/>
      <c r="AA28" s="193"/>
      <c r="AB28" s="192"/>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c r="BR28" s="243"/>
      <c r="BS28" s="243"/>
      <c r="BT28" s="243"/>
      <c r="BU28" s="243"/>
      <c r="BV28" s="243"/>
      <c r="BW28" s="243"/>
      <c r="BX28" s="243"/>
      <c r="BY28" s="243"/>
      <c r="BZ28" s="243"/>
      <c r="CA28" s="243"/>
      <c r="CB28" s="243"/>
      <c r="CC28" s="243"/>
      <c r="CD28" s="243"/>
      <c r="CE28" s="243"/>
      <c r="CF28" s="243"/>
      <c r="CG28" s="193"/>
      <c r="CH28" s="193"/>
      <c r="CI28" s="193"/>
      <c r="CJ28" s="193"/>
      <c r="CK28" s="193"/>
    </row>
    <row r="29" spans="1:89" s="39" customFormat="1" ht="27.95" customHeight="1" x14ac:dyDescent="0.2">
      <c r="A29" s="162"/>
      <c r="B29" s="374">
        <f>'Checklist - Ranking Office LPG'!B218</f>
        <v>5200</v>
      </c>
      <c r="C29" s="764" t="str">
        <f>'Checklist - Ranking Office LPG'!C218</f>
        <v>Waste Management / Garbage Handling Onboard</v>
      </c>
      <c r="D29" s="765"/>
      <c r="E29" s="765"/>
      <c r="F29" s="765"/>
      <c r="G29" s="765"/>
      <c r="H29" s="765"/>
      <c r="I29" s="765"/>
      <c r="J29" s="765"/>
      <c r="K29" s="765"/>
      <c r="L29" s="765"/>
      <c r="M29" s="765"/>
      <c r="N29" s="766"/>
      <c r="O29" s="849">
        <f>'Checklist - Ranking Office LPG'!Y238</f>
        <v>0</v>
      </c>
      <c r="P29" s="850"/>
      <c r="Q29" s="851"/>
      <c r="R29" s="841">
        <f>'Checklist - Ranking Office LPG'!Z238</f>
        <v>85</v>
      </c>
      <c r="S29" s="842"/>
      <c r="T29" s="843"/>
      <c r="U29" s="844">
        <f>'Checklist - Ranking Office LPG'!F239</f>
        <v>30</v>
      </c>
      <c r="V29" s="845"/>
      <c r="W29" s="846"/>
      <c r="X29" s="847"/>
      <c r="Y29" s="848"/>
      <c r="Z29" s="193"/>
      <c r="AA29" s="193"/>
      <c r="AB29" s="192"/>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c r="BR29" s="243"/>
      <c r="BS29" s="243"/>
      <c r="BT29" s="243"/>
      <c r="BU29" s="243"/>
      <c r="BV29" s="243"/>
      <c r="BW29" s="243"/>
      <c r="BX29" s="243"/>
      <c r="BY29" s="243"/>
      <c r="BZ29" s="243"/>
      <c r="CA29" s="243"/>
      <c r="CB29" s="243"/>
      <c r="CC29" s="243"/>
      <c r="CD29" s="243"/>
      <c r="CE29" s="243"/>
      <c r="CF29" s="243"/>
      <c r="CG29" s="193"/>
      <c r="CH29" s="193"/>
      <c r="CI29" s="193"/>
      <c r="CJ29" s="193"/>
      <c r="CK29" s="193"/>
    </row>
    <row r="30" spans="1:89" s="39" customFormat="1" ht="27.95" customHeight="1" x14ac:dyDescent="0.2">
      <c r="A30" s="162"/>
      <c r="B30" s="374">
        <f>'Checklist - Ranking Office LPG'!B240</f>
        <v>5410</v>
      </c>
      <c r="C30" s="764" t="str">
        <f>'Checklist - Ranking Office LPG'!C240</f>
        <v>NOx Emissions</v>
      </c>
      <c r="D30" s="765"/>
      <c r="E30" s="765"/>
      <c r="F30" s="765"/>
      <c r="G30" s="765"/>
      <c r="H30" s="765"/>
      <c r="I30" s="765"/>
      <c r="J30" s="765"/>
      <c r="K30" s="765"/>
      <c r="L30" s="765"/>
      <c r="M30" s="765"/>
      <c r="N30" s="766"/>
      <c r="O30" s="849">
        <f>'Checklist - Ranking Office LPG'!Y260</f>
        <v>0</v>
      </c>
      <c r="P30" s="850"/>
      <c r="Q30" s="851"/>
      <c r="R30" s="841">
        <f>'Checklist - Ranking Office LPG'!Z260</f>
        <v>95</v>
      </c>
      <c r="S30" s="842"/>
      <c r="T30" s="843"/>
      <c r="U30" s="844">
        <f>'Checklist - Ranking Office LPG'!F261</f>
        <v>35</v>
      </c>
      <c r="V30" s="845"/>
      <c r="W30" s="846"/>
      <c r="X30" s="847"/>
      <c r="Y30" s="848"/>
      <c r="Z30" s="193"/>
      <c r="AA30" s="193"/>
      <c r="AB30" s="19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c r="BB30" s="243"/>
      <c r="BC30" s="243"/>
      <c r="BD30" s="243"/>
      <c r="BE30" s="243"/>
      <c r="BF30" s="243"/>
      <c r="BG30" s="243"/>
      <c r="BH30" s="243"/>
      <c r="BI30" s="243"/>
      <c r="BJ30" s="243"/>
      <c r="BK30" s="243"/>
      <c r="BL30" s="243"/>
      <c r="BM30" s="243"/>
      <c r="BN30" s="243"/>
      <c r="BO30" s="243"/>
      <c r="BP30" s="243"/>
      <c r="BQ30" s="243"/>
      <c r="BR30" s="243"/>
      <c r="BS30" s="243"/>
      <c r="BT30" s="243"/>
      <c r="BU30" s="243"/>
      <c r="BV30" s="243"/>
      <c r="BW30" s="243"/>
      <c r="BX30" s="243"/>
      <c r="BY30" s="243"/>
      <c r="BZ30" s="243"/>
      <c r="CA30" s="243"/>
      <c r="CB30" s="243"/>
      <c r="CC30" s="243"/>
      <c r="CD30" s="243"/>
      <c r="CE30" s="243"/>
      <c r="CF30" s="243"/>
      <c r="CG30" s="193"/>
      <c r="CH30" s="193"/>
      <c r="CI30" s="193"/>
      <c r="CJ30" s="193"/>
      <c r="CK30" s="193"/>
    </row>
    <row r="31" spans="1:89" s="39" customFormat="1" ht="27.95" customHeight="1" x14ac:dyDescent="0.2">
      <c r="A31" s="162"/>
      <c r="B31" s="374">
        <f>'Checklist - Ranking Office LPG'!B262</f>
        <v>5420</v>
      </c>
      <c r="C31" s="764" t="str">
        <f>'Checklist - Ranking Office LPG'!C262</f>
        <v>SOx Emissions</v>
      </c>
      <c r="D31" s="765"/>
      <c r="E31" s="765"/>
      <c r="F31" s="765"/>
      <c r="G31" s="765"/>
      <c r="H31" s="765"/>
      <c r="I31" s="765"/>
      <c r="J31" s="765"/>
      <c r="K31" s="765"/>
      <c r="L31" s="765"/>
      <c r="M31" s="765"/>
      <c r="N31" s="766"/>
      <c r="O31" s="849">
        <f>'Checklist - Ranking Office LPG'!Y274</f>
        <v>0</v>
      </c>
      <c r="P31" s="850"/>
      <c r="Q31" s="851"/>
      <c r="R31" s="841">
        <f>'Checklist - Ranking Office LPG'!Z274</f>
        <v>120</v>
      </c>
      <c r="S31" s="842"/>
      <c r="T31" s="843"/>
      <c r="U31" s="844">
        <f>'Checklist - Ranking Office LPG'!F275</f>
        <v>20</v>
      </c>
      <c r="V31" s="845"/>
      <c r="W31" s="846"/>
      <c r="X31" s="847"/>
      <c r="Y31" s="848"/>
      <c r="Z31" s="193"/>
      <c r="AA31" s="193"/>
      <c r="AB31" s="192"/>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193"/>
      <c r="CH31" s="193"/>
      <c r="CI31" s="193"/>
      <c r="CJ31" s="193"/>
      <c r="CK31" s="193"/>
    </row>
    <row r="32" spans="1:89" s="39" customFormat="1" ht="45" customHeight="1" x14ac:dyDescent="0.2">
      <c r="A32" s="162"/>
      <c r="B32" s="374">
        <f>'Checklist - Ranking Office LPG'!B276</f>
        <v>5421</v>
      </c>
      <c r="C32" s="764" t="str">
        <f>'Checklist - Ranking Office LPG'!C276</f>
        <v xml:space="preserve">Ships required to carry out Fuel Change Over to low sulphur MARINE DIESEL OIL or low sulphur MARINE GAS OIL  ( low sulphur Distillates )  </v>
      </c>
      <c r="D32" s="765"/>
      <c r="E32" s="765"/>
      <c r="F32" s="765"/>
      <c r="G32" s="765"/>
      <c r="H32" s="765"/>
      <c r="I32" s="765"/>
      <c r="J32" s="765"/>
      <c r="K32" s="765"/>
      <c r="L32" s="765"/>
      <c r="M32" s="765"/>
      <c r="N32" s="766"/>
      <c r="O32" s="849">
        <f>'Checklist - Ranking Office LPG'!Y279</f>
        <v>0</v>
      </c>
      <c r="P32" s="850"/>
      <c r="Q32" s="851"/>
      <c r="R32" s="841">
        <f>'Checklist - Ranking Office LPG'!Z279</f>
        <v>40</v>
      </c>
      <c r="S32" s="842"/>
      <c r="T32" s="843"/>
      <c r="U32" s="844">
        <f>'Checklist - Ranking Office LPG'!F280</f>
        <v>40</v>
      </c>
      <c r="V32" s="845"/>
      <c r="W32" s="845"/>
      <c r="X32" s="847"/>
      <c r="Y32" s="763"/>
      <c r="Z32" s="193"/>
      <c r="AA32" s="193"/>
      <c r="AB32" s="192"/>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3"/>
      <c r="BK32" s="243"/>
      <c r="BL32" s="243"/>
      <c r="BM32" s="243"/>
      <c r="BN32" s="243"/>
      <c r="BO32" s="243"/>
      <c r="BP32" s="243"/>
      <c r="BQ32" s="243"/>
      <c r="BR32" s="243"/>
      <c r="BS32" s="243"/>
      <c r="BT32" s="243"/>
      <c r="BU32" s="243"/>
      <c r="BV32" s="243"/>
      <c r="BW32" s="243"/>
      <c r="BX32" s="243"/>
      <c r="BY32" s="243"/>
      <c r="BZ32" s="243"/>
      <c r="CA32" s="243"/>
      <c r="CB32" s="243"/>
      <c r="CC32" s="243"/>
      <c r="CD32" s="243"/>
      <c r="CE32" s="243"/>
      <c r="CF32" s="243"/>
      <c r="CG32" s="193"/>
      <c r="CH32" s="193"/>
      <c r="CI32" s="193"/>
      <c r="CJ32" s="193"/>
      <c r="CK32" s="193"/>
    </row>
    <row r="33" spans="1:89" s="39" customFormat="1" ht="27.95" customHeight="1" x14ac:dyDescent="0.2">
      <c r="A33" s="162"/>
      <c r="B33" s="374">
        <f>'Checklist - Ranking Office LPG'!B281</f>
        <v>5430</v>
      </c>
      <c r="C33" s="764" t="str">
        <f>'Checklist - Ranking Office LPG'!C281</f>
        <v xml:space="preserve">Particulate Matter (PM) Emissions   </v>
      </c>
      <c r="D33" s="765"/>
      <c r="E33" s="765"/>
      <c r="F33" s="765"/>
      <c r="G33" s="765"/>
      <c r="H33" s="765"/>
      <c r="I33" s="765"/>
      <c r="J33" s="765"/>
      <c r="K33" s="765"/>
      <c r="L33" s="765"/>
      <c r="M33" s="765"/>
      <c r="N33" s="766"/>
      <c r="O33" s="849">
        <f>'Checklist - Ranking Office LPG'!Y287</f>
        <v>0</v>
      </c>
      <c r="P33" s="850"/>
      <c r="Q33" s="851"/>
      <c r="R33" s="841">
        <f>'Checklist - Ranking Office LPG'!Z287</f>
        <v>30</v>
      </c>
      <c r="S33" s="842"/>
      <c r="T33" s="843"/>
      <c r="U33" s="844">
        <f>'Checklist - Ranking Office LPG'!F288</f>
        <v>0</v>
      </c>
      <c r="V33" s="845"/>
      <c r="W33" s="845"/>
      <c r="X33" s="847"/>
      <c r="Y33" s="763"/>
      <c r="Z33" s="193"/>
      <c r="AA33" s="193"/>
      <c r="AB33" s="192"/>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3"/>
      <c r="BK33" s="243"/>
      <c r="BL33" s="243"/>
      <c r="BM33" s="243"/>
      <c r="BN33" s="243"/>
      <c r="BO33" s="243"/>
      <c r="BP33" s="243"/>
      <c r="BQ33" s="243"/>
      <c r="BR33" s="243"/>
      <c r="BS33" s="243"/>
      <c r="BT33" s="243"/>
      <c r="BU33" s="243"/>
      <c r="BV33" s="243"/>
      <c r="BW33" s="243"/>
      <c r="BX33" s="243"/>
      <c r="BY33" s="243"/>
      <c r="BZ33" s="243"/>
      <c r="CA33" s="243"/>
      <c r="CB33" s="243"/>
      <c r="CC33" s="243"/>
      <c r="CD33" s="243"/>
      <c r="CE33" s="243"/>
      <c r="CF33" s="243"/>
      <c r="CG33" s="193"/>
      <c r="CH33" s="193"/>
      <c r="CI33" s="193"/>
      <c r="CJ33" s="193"/>
      <c r="CK33" s="193"/>
    </row>
    <row r="34" spans="1:89" s="39" customFormat="1" ht="27.95" customHeight="1" x14ac:dyDescent="0.2">
      <c r="A34" s="162"/>
      <c r="B34" s="374">
        <f>'Checklist - Ranking Office LPG'!B289</f>
        <v>5440</v>
      </c>
      <c r="C34" s="764" t="str">
        <f>'Checklist - Ranking Office LPG'!C289</f>
        <v>Greenhouse Gas (GHG) Emissions - CO2 Emissions</v>
      </c>
      <c r="D34" s="765"/>
      <c r="E34" s="765"/>
      <c r="F34" s="765"/>
      <c r="G34" s="765"/>
      <c r="H34" s="765"/>
      <c r="I34" s="765"/>
      <c r="J34" s="765"/>
      <c r="K34" s="765"/>
      <c r="L34" s="765"/>
      <c r="M34" s="765"/>
      <c r="N34" s="766"/>
      <c r="O34" s="849">
        <f>'Checklist - Ranking Office LPG'!Y357</f>
        <v>0</v>
      </c>
      <c r="P34" s="850"/>
      <c r="Q34" s="851"/>
      <c r="R34" s="841">
        <f>'Checklist - Ranking Office LPG'!Z357</f>
        <v>200</v>
      </c>
      <c r="S34" s="842"/>
      <c r="T34" s="843"/>
      <c r="U34" s="844">
        <f>'Checklist - Ranking Office LPG'!F358</f>
        <v>0</v>
      </c>
      <c r="V34" s="845"/>
      <c r="W34" s="845"/>
      <c r="X34" s="847"/>
      <c r="Y34" s="763"/>
      <c r="Z34" s="193"/>
      <c r="AA34" s="193"/>
      <c r="AB34" s="192"/>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c r="BR34" s="243"/>
      <c r="BS34" s="243"/>
      <c r="BT34" s="243"/>
      <c r="BU34" s="243"/>
      <c r="BV34" s="243"/>
      <c r="BW34" s="243"/>
      <c r="BX34" s="243"/>
      <c r="BY34" s="243"/>
      <c r="BZ34" s="243"/>
      <c r="CA34" s="243"/>
      <c r="CB34" s="243"/>
      <c r="CC34" s="243"/>
      <c r="CD34" s="243"/>
      <c r="CE34" s="243"/>
      <c r="CF34" s="243"/>
      <c r="CG34" s="193"/>
      <c r="CH34" s="193"/>
      <c r="CI34" s="193"/>
      <c r="CJ34" s="193"/>
      <c r="CK34" s="193"/>
    </row>
    <row r="35" spans="1:89" s="39" customFormat="1" ht="27.95" customHeight="1" x14ac:dyDescent="0.2">
      <c r="A35" s="162"/>
      <c r="B35" s="374" t="str">
        <f>'Checklist - Ranking Office LPG'!B359</f>
        <v>5441</v>
      </c>
      <c r="C35" s="764" t="str">
        <f>'Checklist - Ranking Office LPG'!C359</f>
        <v>Greenhouse Gas (GHG) Emissions - Methane (CH4) Emissions - Main Propulsion</v>
      </c>
      <c r="D35" s="765"/>
      <c r="E35" s="765"/>
      <c r="F35" s="765"/>
      <c r="G35" s="765"/>
      <c r="H35" s="765"/>
      <c r="I35" s="765"/>
      <c r="J35" s="765"/>
      <c r="K35" s="765"/>
      <c r="L35" s="765"/>
      <c r="M35" s="765"/>
      <c r="N35" s="766"/>
      <c r="O35" s="849">
        <f>'Checklist - Ranking Office LPG'!Y370</f>
        <v>0</v>
      </c>
      <c r="P35" s="850"/>
      <c r="Q35" s="851"/>
      <c r="R35" s="841">
        <f>'Checklist - Ranking Office LPG'!Z370</f>
        <v>55</v>
      </c>
      <c r="S35" s="842"/>
      <c r="T35" s="843"/>
      <c r="U35" s="844">
        <f>'Checklist - Ranking Office LPG'!F371</f>
        <v>0</v>
      </c>
      <c r="V35" s="845"/>
      <c r="W35" s="845"/>
      <c r="X35" s="847"/>
      <c r="Y35" s="763"/>
      <c r="Z35" s="193"/>
      <c r="AA35" s="193"/>
      <c r="AB35" s="192"/>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193"/>
      <c r="CH35" s="193"/>
      <c r="CI35" s="193"/>
      <c r="CJ35" s="193"/>
      <c r="CK35" s="193"/>
    </row>
    <row r="36" spans="1:89" s="39" customFormat="1" ht="27.95" customHeight="1" x14ac:dyDescent="0.2">
      <c r="A36" s="162"/>
      <c r="B36" s="374">
        <f>'Checklist - Ranking Office LPG'!B372</f>
        <v>5450</v>
      </c>
      <c r="C36" s="764" t="str">
        <f>'Checklist - Ranking Office LPG'!C372</f>
        <v>Newbuild policy</v>
      </c>
      <c r="D36" s="765"/>
      <c r="E36" s="765"/>
      <c r="F36" s="765"/>
      <c r="G36" s="765"/>
      <c r="H36" s="765"/>
      <c r="I36" s="765"/>
      <c r="J36" s="765"/>
      <c r="K36" s="765"/>
      <c r="L36" s="765"/>
      <c r="M36" s="765"/>
      <c r="N36" s="766"/>
      <c r="O36" s="849">
        <f>'Checklist - Ranking Office LPG'!Y374</f>
        <v>0</v>
      </c>
      <c r="P36" s="850"/>
      <c r="Q36" s="851"/>
      <c r="R36" s="841">
        <f>'Checklist - Ranking Office LPG'!Z374</f>
        <v>40</v>
      </c>
      <c r="S36" s="842"/>
      <c r="T36" s="843"/>
      <c r="U36" s="844">
        <f>'Checklist - Ranking Office LPG'!F375</f>
        <v>0</v>
      </c>
      <c r="V36" s="845"/>
      <c r="W36" s="845"/>
      <c r="X36" s="847"/>
      <c r="Y36" s="763"/>
      <c r="Z36" s="193"/>
      <c r="AA36" s="193"/>
      <c r="AB36" s="192"/>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193"/>
      <c r="CH36" s="193"/>
      <c r="CI36" s="193"/>
      <c r="CJ36" s="193"/>
      <c r="CK36" s="193"/>
    </row>
    <row r="37" spans="1:89" s="39" customFormat="1" ht="27.95" customHeight="1" x14ac:dyDescent="0.2">
      <c r="A37" s="162"/>
      <c r="B37" s="374" t="str">
        <f>'Checklist - Ranking Office LPG'!B376</f>
        <v>5460</v>
      </c>
      <c r="C37" s="764" t="str">
        <f>'Checklist - Ranking Office LPG'!C376</f>
        <v>Environmental Ship Index (ESI)</v>
      </c>
      <c r="D37" s="765"/>
      <c r="E37" s="765"/>
      <c r="F37" s="765"/>
      <c r="G37" s="765"/>
      <c r="H37" s="765"/>
      <c r="I37" s="765"/>
      <c r="J37" s="765"/>
      <c r="K37" s="765"/>
      <c r="L37" s="765"/>
      <c r="M37" s="765"/>
      <c r="N37" s="766"/>
      <c r="O37" s="849">
        <f>'Checklist - Ranking Office LPG'!Y378</f>
        <v>0</v>
      </c>
      <c r="P37" s="850"/>
      <c r="Q37" s="851"/>
      <c r="R37" s="841">
        <f>'Checklist - Ranking Office LPG'!Z378</f>
        <v>50</v>
      </c>
      <c r="S37" s="842"/>
      <c r="T37" s="843"/>
      <c r="U37" s="844">
        <f>'Checklist - Ranking Office LPG'!F379</f>
        <v>0</v>
      </c>
      <c r="V37" s="845"/>
      <c r="W37" s="845"/>
      <c r="X37" s="847"/>
      <c r="Y37" s="763"/>
      <c r="Z37" s="193"/>
      <c r="AA37" s="193"/>
      <c r="AB37" s="192"/>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43"/>
      <c r="BQ37" s="243"/>
      <c r="BR37" s="243"/>
      <c r="BS37" s="243"/>
      <c r="BT37" s="243"/>
      <c r="BU37" s="243"/>
      <c r="BV37" s="243"/>
      <c r="BW37" s="243"/>
      <c r="BX37" s="243"/>
      <c r="BY37" s="243"/>
      <c r="BZ37" s="243"/>
      <c r="CA37" s="243"/>
      <c r="CB37" s="243"/>
      <c r="CC37" s="243"/>
      <c r="CD37" s="243"/>
      <c r="CE37" s="243"/>
      <c r="CF37" s="243"/>
      <c r="CG37" s="193"/>
      <c r="CH37" s="193"/>
      <c r="CI37" s="193"/>
      <c r="CJ37" s="193"/>
      <c r="CK37" s="193"/>
    </row>
    <row r="38" spans="1:89" s="39" customFormat="1" ht="27.95" customHeight="1" x14ac:dyDescent="0.2">
      <c r="A38" s="162"/>
      <c r="B38" s="374" t="str">
        <f>'Checklist - Ranking Office LPG'!B380</f>
        <v>5500</v>
      </c>
      <c r="C38" s="764" t="str">
        <f>'Checklist - Ranking Office LPG'!C380</f>
        <v>Sewage Management</v>
      </c>
      <c r="D38" s="765"/>
      <c r="E38" s="765"/>
      <c r="F38" s="765"/>
      <c r="G38" s="765"/>
      <c r="H38" s="765"/>
      <c r="I38" s="765"/>
      <c r="J38" s="765"/>
      <c r="K38" s="765"/>
      <c r="L38" s="765"/>
      <c r="M38" s="765"/>
      <c r="N38" s="766"/>
      <c r="O38" s="849">
        <f>'Checklist - Ranking Office LPG'!Y392</f>
        <v>0</v>
      </c>
      <c r="P38" s="850"/>
      <c r="Q38" s="851"/>
      <c r="R38" s="841">
        <f>'Checklist - Ranking Office LPG'!Z392</f>
        <v>45</v>
      </c>
      <c r="S38" s="842"/>
      <c r="T38" s="843"/>
      <c r="U38" s="844">
        <f>'Checklist - Ranking Office LPG'!F393</f>
        <v>20</v>
      </c>
      <c r="V38" s="845"/>
      <c r="W38" s="845"/>
      <c r="X38" s="847"/>
      <c r="Y38" s="763"/>
      <c r="Z38" s="193"/>
      <c r="AA38" s="193"/>
      <c r="AB38" s="192"/>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c r="BR38" s="243"/>
      <c r="BS38" s="243"/>
      <c r="BT38" s="243"/>
      <c r="BU38" s="243"/>
      <c r="BV38" s="243"/>
      <c r="BW38" s="243"/>
      <c r="BX38" s="243"/>
      <c r="BY38" s="243"/>
      <c r="BZ38" s="243"/>
      <c r="CA38" s="243"/>
      <c r="CB38" s="243"/>
      <c r="CC38" s="243"/>
      <c r="CD38" s="243"/>
      <c r="CE38" s="243"/>
      <c r="CF38" s="243"/>
      <c r="CG38" s="193"/>
      <c r="CH38" s="193"/>
      <c r="CI38" s="193"/>
      <c r="CJ38" s="193"/>
      <c r="CK38" s="193"/>
    </row>
    <row r="39" spans="1:89" s="39" customFormat="1" ht="27.95" customHeight="1" x14ac:dyDescent="0.2">
      <c r="A39" s="162"/>
      <c r="B39" s="374" t="str">
        <f>'Checklist - Ranking Office LPG'!B394</f>
        <v>5510</v>
      </c>
      <c r="C39" s="764" t="str">
        <f>'Checklist - Ranking Office LPG'!C394</f>
        <v>Grey Water Management</v>
      </c>
      <c r="D39" s="765"/>
      <c r="E39" s="765"/>
      <c r="F39" s="765"/>
      <c r="G39" s="765"/>
      <c r="H39" s="765"/>
      <c r="I39" s="765"/>
      <c r="J39" s="765"/>
      <c r="K39" s="765"/>
      <c r="L39" s="765"/>
      <c r="M39" s="765"/>
      <c r="N39" s="766"/>
      <c r="O39" s="849">
        <f>'Checklist - Ranking Office LPG'!Y397</f>
        <v>0</v>
      </c>
      <c r="P39" s="850"/>
      <c r="Q39" s="851"/>
      <c r="R39" s="841">
        <f>'Checklist - Ranking Office LPG'!Z397</f>
        <v>25</v>
      </c>
      <c r="S39" s="842"/>
      <c r="T39" s="843"/>
      <c r="U39" s="844">
        <f>'Checklist - Ranking Office LPG'!F398</f>
        <v>0</v>
      </c>
      <c r="V39" s="845"/>
      <c r="W39" s="845"/>
      <c r="X39" s="847"/>
      <c r="Y39" s="763"/>
      <c r="Z39" s="193"/>
      <c r="AA39" s="193"/>
      <c r="AB39" s="192"/>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c r="BR39" s="243"/>
      <c r="BS39" s="243"/>
      <c r="BT39" s="243"/>
      <c r="BU39" s="243"/>
      <c r="BV39" s="243"/>
      <c r="BW39" s="243"/>
      <c r="BX39" s="243"/>
      <c r="BY39" s="243"/>
      <c r="BZ39" s="243"/>
      <c r="CA39" s="243"/>
      <c r="CB39" s="243"/>
      <c r="CC39" s="243"/>
      <c r="CD39" s="243"/>
      <c r="CE39" s="243"/>
      <c r="CF39" s="243"/>
      <c r="CG39" s="193"/>
      <c r="CH39" s="193"/>
      <c r="CI39" s="193"/>
      <c r="CJ39" s="193"/>
      <c r="CK39" s="193"/>
    </row>
    <row r="40" spans="1:89" s="39" customFormat="1" ht="27.95" customHeight="1" x14ac:dyDescent="0.2">
      <c r="A40" s="162"/>
      <c r="B40" s="374">
        <f>'Checklist - Ranking Office LPG'!B399</f>
        <v>5700</v>
      </c>
      <c r="C40" s="764" t="str">
        <f>'Checklist - Ranking Office LPG'!C399</f>
        <v>Ballast Water Management</v>
      </c>
      <c r="D40" s="765"/>
      <c r="E40" s="765"/>
      <c r="F40" s="765"/>
      <c r="G40" s="765"/>
      <c r="H40" s="765"/>
      <c r="I40" s="765"/>
      <c r="J40" s="765"/>
      <c r="K40" s="765"/>
      <c r="L40" s="765"/>
      <c r="M40" s="765"/>
      <c r="N40" s="766"/>
      <c r="O40" s="849">
        <f>'Checklist - Ranking Office LPG'!Y410</f>
        <v>0</v>
      </c>
      <c r="P40" s="850"/>
      <c r="Q40" s="851"/>
      <c r="R40" s="841">
        <f>'Checklist - Ranking Office LPG'!Z410</f>
        <v>60</v>
      </c>
      <c r="S40" s="842"/>
      <c r="T40" s="843"/>
      <c r="U40" s="844">
        <f>'Checklist - Ranking Office LPG'!F411</f>
        <v>20</v>
      </c>
      <c r="V40" s="845"/>
      <c r="W40" s="845"/>
      <c r="X40" s="847"/>
      <c r="Y40" s="763"/>
      <c r="Z40" s="193"/>
      <c r="AA40" s="193"/>
      <c r="AB40" s="192"/>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243"/>
      <c r="BG40" s="243"/>
      <c r="BH40" s="243"/>
      <c r="BI40" s="243"/>
      <c r="BJ40" s="243"/>
      <c r="BK40" s="243"/>
      <c r="BL40" s="243"/>
      <c r="BM40" s="243"/>
      <c r="BN40" s="243"/>
      <c r="BO40" s="243"/>
      <c r="BP40" s="243"/>
      <c r="BQ40" s="243"/>
      <c r="BR40" s="243"/>
      <c r="BS40" s="243"/>
      <c r="BT40" s="243"/>
      <c r="BU40" s="243"/>
      <c r="BV40" s="243"/>
      <c r="BW40" s="243"/>
      <c r="BX40" s="243"/>
      <c r="BY40" s="243"/>
      <c r="BZ40" s="243"/>
      <c r="CA40" s="243"/>
      <c r="CB40" s="243"/>
      <c r="CC40" s="243"/>
      <c r="CD40" s="243"/>
      <c r="CE40" s="243"/>
      <c r="CF40" s="243"/>
      <c r="CG40" s="193"/>
      <c r="CH40" s="193"/>
      <c r="CI40" s="193"/>
      <c r="CJ40" s="193"/>
      <c r="CK40" s="193"/>
    </row>
    <row r="41" spans="1:89" s="39" customFormat="1" ht="27.95" customHeight="1" x14ac:dyDescent="0.2">
      <c r="A41" s="371"/>
      <c r="B41" s="374" t="str">
        <f>'Checklist - Ranking Office LPG'!B412</f>
        <v>5801</v>
      </c>
      <c r="C41" s="764" t="str">
        <f>'Checklist - Ranking Office LPG'!C412</f>
        <v>Protection of fuel oil tanks, lube oil tanks and hull</v>
      </c>
      <c r="D41" s="765"/>
      <c r="E41" s="765"/>
      <c r="F41" s="765"/>
      <c r="G41" s="765"/>
      <c r="H41" s="765"/>
      <c r="I41" s="765"/>
      <c r="J41" s="765"/>
      <c r="K41" s="765"/>
      <c r="L41" s="765"/>
      <c r="M41" s="765"/>
      <c r="N41" s="766"/>
      <c r="O41" s="849">
        <f>'Checklist - Ranking Office LPG'!Y415</f>
        <v>0</v>
      </c>
      <c r="P41" s="850"/>
      <c r="Q41" s="851"/>
      <c r="R41" s="841">
        <f>'Checklist - Ranking Office LPG'!Z415</f>
        <v>30</v>
      </c>
      <c r="S41" s="842"/>
      <c r="T41" s="843"/>
      <c r="U41" s="844">
        <f>'Checklist - Ranking Office LPG'!F416</f>
        <v>0</v>
      </c>
      <c r="V41" s="845"/>
      <c r="W41" s="845"/>
      <c r="X41" s="847"/>
      <c r="Y41" s="763"/>
      <c r="Z41" s="193"/>
      <c r="AA41" s="193"/>
      <c r="AB41" s="192"/>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c r="BB41" s="243"/>
      <c r="BC41" s="243"/>
      <c r="BD41" s="243"/>
      <c r="BE41" s="243"/>
      <c r="BF41" s="243"/>
      <c r="BG41" s="243"/>
      <c r="BH41" s="243"/>
      <c r="BI41" s="243"/>
      <c r="BJ41" s="243"/>
      <c r="BK41" s="243"/>
      <c r="BL41" s="243"/>
      <c r="BM41" s="243"/>
      <c r="BN41" s="243"/>
      <c r="BO41" s="243"/>
      <c r="BP41" s="243"/>
      <c r="BQ41" s="243"/>
      <c r="BR41" s="243"/>
      <c r="BS41" s="243"/>
      <c r="BT41" s="243"/>
      <c r="BU41" s="243"/>
      <c r="BV41" s="243"/>
      <c r="BW41" s="243"/>
      <c r="BX41" s="243"/>
      <c r="BY41" s="243"/>
      <c r="BZ41" s="243"/>
      <c r="CA41" s="243"/>
      <c r="CB41" s="243"/>
      <c r="CC41" s="243"/>
      <c r="CD41" s="243"/>
      <c r="CE41" s="243"/>
      <c r="CF41" s="243"/>
      <c r="CG41" s="193"/>
      <c r="CH41" s="193"/>
      <c r="CI41" s="193"/>
      <c r="CJ41" s="193"/>
      <c r="CK41" s="193"/>
    </row>
    <row r="42" spans="1:89" s="39" customFormat="1" ht="27.95" customHeight="1" x14ac:dyDescent="0.2">
      <c r="A42" s="371"/>
      <c r="B42" s="374">
        <f>'Checklist - Ranking Office LPG'!B418</f>
        <v>5810</v>
      </c>
      <c r="C42" s="764" t="str">
        <f>'Checklist - Ranking Office LPG'!C418</f>
        <v>Stern tube lubrication</v>
      </c>
      <c r="D42" s="765"/>
      <c r="E42" s="765"/>
      <c r="F42" s="765"/>
      <c r="G42" s="765"/>
      <c r="H42" s="765"/>
      <c r="I42" s="765"/>
      <c r="J42" s="765"/>
      <c r="K42" s="765"/>
      <c r="L42" s="765"/>
      <c r="M42" s="765"/>
      <c r="N42" s="766"/>
      <c r="O42" s="849">
        <f>'Checklist - Ranking Office LPG'!Y422</f>
        <v>0</v>
      </c>
      <c r="P42" s="850"/>
      <c r="Q42" s="851"/>
      <c r="R42" s="841">
        <f>'Checklist - Ranking Office LPG'!Z422</f>
        <v>60</v>
      </c>
      <c r="S42" s="842"/>
      <c r="T42" s="843"/>
      <c r="U42" s="844">
        <f>'Checklist - Ranking Office LPG'!F423</f>
        <v>0</v>
      </c>
      <c r="V42" s="845"/>
      <c r="W42" s="845"/>
      <c r="X42" s="847"/>
      <c r="Y42" s="763"/>
      <c r="Z42" s="193"/>
      <c r="AA42" s="193"/>
      <c r="AB42" s="192"/>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193"/>
      <c r="CH42" s="193"/>
      <c r="CI42" s="193"/>
      <c r="CJ42" s="193"/>
      <c r="CK42" s="193"/>
    </row>
    <row r="43" spans="1:89" s="39" customFormat="1" ht="27.95" customHeight="1" x14ac:dyDescent="0.2">
      <c r="A43" s="162"/>
      <c r="B43" s="374">
        <f>'Checklist - Ranking Office LPG'!B424</f>
        <v>5811</v>
      </c>
      <c r="C43" s="764" t="str">
        <f>'Checklist - Ranking Office LPG'!C424</f>
        <v>Mooring wire lubrication</v>
      </c>
      <c r="D43" s="765"/>
      <c r="E43" s="765"/>
      <c r="F43" s="765"/>
      <c r="G43" s="765"/>
      <c r="H43" s="765"/>
      <c r="I43" s="765"/>
      <c r="J43" s="765"/>
      <c r="K43" s="765"/>
      <c r="L43" s="765"/>
      <c r="M43" s="765"/>
      <c r="N43" s="766"/>
      <c r="O43" s="849">
        <f>'Checklist - Ranking Office LPG'!Y426</f>
        <v>0</v>
      </c>
      <c r="P43" s="850"/>
      <c r="Q43" s="851"/>
      <c r="R43" s="841">
        <f>'Checklist - Ranking Office LPG'!Z426</f>
        <v>20</v>
      </c>
      <c r="S43" s="842"/>
      <c r="T43" s="843"/>
      <c r="U43" s="844">
        <f>'Checklist - Ranking Office LPG'!F427</f>
        <v>0</v>
      </c>
      <c r="V43" s="845"/>
      <c r="W43" s="845"/>
      <c r="X43" s="847"/>
      <c r="Y43" s="763"/>
      <c r="Z43" s="193"/>
      <c r="AA43" s="193"/>
      <c r="AB43" s="192"/>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193"/>
      <c r="CH43" s="193"/>
      <c r="CI43" s="193"/>
      <c r="CJ43" s="193"/>
      <c r="CK43" s="193"/>
    </row>
    <row r="44" spans="1:89" s="39" customFormat="1" ht="27.95" customHeight="1" x14ac:dyDescent="0.2">
      <c r="A44" s="162"/>
      <c r="B44" s="374">
        <f>'Checklist - Ranking Office LPG'!B428</f>
        <v>5812</v>
      </c>
      <c r="C44" s="764" t="str">
        <f>'Checklist - Ranking Office LPG'!C428</f>
        <v>Deck equipment lubrication (use of oils)</v>
      </c>
      <c r="D44" s="765"/>
      <c r="E44" s="765"/>
      <c r="F44" s="765"/>
      <c r="G44" s="765"/>
      <c r="H44" s="765"/>
      <c r="I44" s="765"/>
      <c r="J44" s="765"/>
      <c r="K44" s="765"/>
      <c r="L44" s="765"/>
      <c r="M44" s="765"/>
      <c r="N44" s="766"/>
      <c r="O44" s="849">
        <f>'Checklist - Ranking Office LPG'!Y434</f>
        <v>0</v>
      </c>
      <c r="P44" s="850"/>
      <c r="Q44" s="851"/>
      <c r="R44" s="841">
        <f>'Checklist - Ranking Office LPG'!Z434</f>
        <v>55</v>
      </c>
      <c r="S44" s="842"/>
      <c r="T44" s="843"/>
      <c r="U44" s="844">
        <f>'Checklist - Ranking Office LPG'!F435</f>
        <v>0</v>
      </c>
      <c r="V44" s="845"/>
      <c r="W44" s="845"/>
      <c r="X44" s="847"/>
      <c r="Y44" s="763"/>
      <c r="Z44" s="193"/>
      <c r="AA44" s="193"/>
      <c r="AB44" s="192"/>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c r="BR44" s="243"/>
      <c r="BS44" s="243"/>
      <c r="BT44" s="243"/>
      <c r="BU44" s="243"/>
      <c r="BV44" s="243"/>
      <c r="BW44" s="243"/>
      <c r="BX44" s="243"/>
      <c r="BY44" s="243"/>
      <c r="BZ44" s="243"/>
      <c r="CA44" s="243"/>
      <c r="CB44" s="243"/>
      <c r="CC44" s="243"/>
      <c r="CD44" s="243"/>
      <c r="CE44" s="243"/>
      <c r="CF44" s="243"/>
      <c r="CG44" s="193"/>
      <c r="CH44" s="193"/>
      <c r="CI44" s="193"/>
      <c r="CJ44" s="193"/>
      <c r="CK44" s="193"/>
    </row>
    <row r="45" spans="1:89" s="39" customFormat="1" ht="27.95" customHeight="1" x14ac:dyDescent="0.2">
      <c r="A45" s="162"/>
      <c r="B45" s="374" t="str">
        <f>'Checklist - Ranking Office LPG'!B436</f>
        <v>5820</v>
      </c>
      <c r="C45" s="764" t="str">
        <f>'Checklist - Ranking Office LPG'!C436</f>
        <v>Management of bilge water and sludge handling onboard</v>
      </c>
      <c r="D45" s="765"/>
      <c r="E45" s="765"/>
      <c r="F45" s="765"/>
      <c r="G45" s="765"/>
      <c r="H45" s="765"/>
      <c r="I45" s="765"/>
      <c r="J45" s="765"/>
      <c r="K45" s="765"/>
      <c r="L45" s="765"/>
      <c r="M45" s="765"/>
      <c r="N45" s="766"/>
      <c r="O45" s="849">
        <f>'Checklist - Ranking Office LPG'!Y441</f>
        <v>0</v>
      </c>
      <c r="P45" s="850"/>
      <c r="Q45" s="851"/>
      <c r="R45" s="841">
        <f>'Checklist - Ranking Office LPG'!Z441</f>
        <v>25</v>
      </c>
      <c r="S45" s="842"/>
      <c r="T45" s="843"/>
      <c r="U45" s="844">
        <f>'Checklist - Ranking Office LPG'!F442</f>
        <v>15</v>
      </c>
      <c r="V45" s="845"/>
      <c r="W45" s="845"/>
      <c r="X45" s="847"/>
      <c r="Y45" s="763"/>
      <c r="Z45" s="193"/>
      <c r="AA45" s="193"/>
      <c r="AB45" s="192"/>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c r="BR45" s="243"/>
      <c r="BS45" s="243"/>
      <c r="BT45" s="243"/>
      <c r="BU45" s="243"/>
      <c r="BV45" s="243"/>
      <c r="BW45" s="243"/>
      <c r="BX45" s="243"/>
      <c r="BY45" s="243"/>
      <c r="BZ45" s="243"/>
      <c r="CA45" s="243"/>
      <c r="CB45" s="243"/>
      <c r="CC45" s="243"/>
      <c r="CD45" s="243"/>
      <c r="CE45" s="243"/>
      <c r="CF45" s="243"/>
      <c r="CG45" s="193"/>
      <c r="CH45" s="193"/>
      <c r="CI45" s="193"/>
      <c r="CJ45" s="193"/>
      <c r="CK45" s="193"/>
    </row>
    <row r="46" spans="1:89" s="39" customFormat="1" ht="27.95" customHeight="1" x14ac:dyDescent="0.2">
      <c r="A46" s="162"/>
      <c r="B46" s="414" t="str">
        <f>'Checklist - Ranking Office LPG'!B443</f>
        <v>5821</v>
      </c>
      <c r="C46" s="872" t="str">
        <f>'Checklist - Ranking Office LPG'!C443</f>
        <v>Outfitting of bilge water system</v>
      </c>
      <c r="D46" s="873"/>
      <c r="E46" s="873"/>
      <c r="F46" s="873"/>
      <c r="G46" s="873"/>
      <c r="H46" s="873"/>
      <c r="I46" s="873"/>
      <c r="J46" s="873"/>
      <c r="K46" s="873"/>
      <c r="L46" s="873"/>
      <c r="M46" s="873"/>
      <c r="N46" s="874"/>
      <c r="O46" s="875">
        <f>'Checklist - Ranking Office LPG'!Y457</f>
        <v>0</v>
      </c>
      <c r="P46" s="876"/>
      <c r="Q46" s="877"/>
      <c r="R46" s="878">
        <f>'Checklist - Ranking Office LPG'!Z457</f>
        <v>50</v>
      </c>
      <c r="S46" s="879"/>
      <c r="T46" s="880"/>
      <c r="U46" s="881">
        <f>'Checklist - Ranking Office LPG'!F458</f>
        <v>0</v>
      </c>
      <c r="V46" s="882"/>
      <c r="W46" s="882"/>
      <c r="X46" s="883"/>
      <c r="Y46" s="618"/>
      <c r="Z46" s="193"/>
      <c r="AA46" s="193"/>
      <c r="AB46" s="192"/>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243"/>
      <c r="CB46" s="243"/>
      <c r="CC46" s="243"/>
      <c r="CD46" s="243"/>
      <c r="CE46" s="243"/>
      <c r="CF46" s="243"/>
      <c r="CG46" s="193"/>
      <c r="CH46" s="193"/>
      <c r="CI46" s="193"/>
      <c r="CJ46" s="193"/>
      <c r="CK46" s="193"/>
    </row>
    <row r="47" spans="1:89" s="39" customFormat="1" ht="27.95" customHeight="1" x14ac:dyDescent="0.2">
      <c r="A47" s="162"/>
      <c r="B47" s="374" t="str">
        <f>'Checklist - Ranking Office LPG'!B460</f>
        <v>5822</v>
      </c>
      <c r="C47" s="764" t="str">
        <f>'Checklist - Ranking Office LPG'!C460</f>
        <v>Outfitting of sludge handling system</v>
      </c>
      <c r="D47" s="765"/>
      <c r="E47" s="765"/>
      <c r="F47" s="765"/>
      <c r="G47" s="765"/>
      <c r="H47" s="765"/>
      <c r="I47" s="765"/>
      <c r="J47" s="765"/>
      <c r="K47" s="765"/>
      <c r="L47" s="765"/>
      <c r="M47" s="765"/>
      <c r="N47" s="766"/>
      <c r="O47" s="849">
        <f>'Checklist - Ranking Office LPG'!Y465</f>
        <v>0</v>
      </c>
      <c r="P47" s="850"/>
      <c r="Q47" s="851"/>
      <c r="R47" s="841">
        <f>'Checklist - Ranking Office LPG'!Z465</f>
        <v>20</v>
      </c>
      <c r="S47" s="842"/>
      <c r="T47" s="843"/>
      <c r="U47" s="844">
        <f>'Checklist - Ranking Office LPG'!F466</f>
        <v>10</v>
      </c>
      <c r="V47" s="845"/>
      <c r="W47" s="845"/>
      <c r="X47" s="847"/>
      <c r="Y47" s="763"/>
      <c r="Z47" s="193"/>
      <c r="AA47" s="193"/>
      <c r="AB47" s="192"/>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c r="BZ47" s="243"/>
      <c r="CA47" s="243"/>
      <c r="CB47" s="243"/>
      <c r="CC47" s="243"/>
      <c r="CD47" s="243"/>
      <c r="CE47" s="243"/>
      <c r="CF47" s="243"/>
      <c r="CG47" s="193"/>
      <c r="CH47" s="193"/>
      <c r="CI47" s="193"/>
      <c r="CJ47" s="193"/>
      <c r="CK47" s="193"/>
    </row>
    <row r="48" spans="1:89" s="39" customFormat="1" ht="27.95" customHeight="1" x14ac:dyDescent="0.2">
      <c r="A48" s="162"/>
      <c r="B48" s="414">
        <f>'Checklist - Ranking Office LPG'!B467</f>
        <v>5900</v>
      </c>
      <c r="C48" s="872" t="str">
        <f>'Checklist - Ranking Office LPG'!C467</f>
        <v>Ship Recycling - Inventory of Hazardous Materials</v>
      </c>
      <c r="D48" s="873"/>
      <c r="E48" s="873"/>
      <c r="F48" s="873"/>
      <c r="G48" s="873"/>
      <c r="H48" s="873"/>
      <c r="I48" s="873"/>
      <c r="J48" s="873"/>
      <c r="K48" s="873"/>
      <c r="L48" s="873"/>
      <c r="M48" s="873"/>
      <c r="N48" s="874"/>
      <c r="O48" s="875">
        <f>'Checklist - Ranking Office LPG'!Y476</f>
        <v>0</v>
      </c>
      <c r="P48" s="876"/>
      <c r="Q48" s="877"/>
      <c r="R48" s="878">
        <f>'Checklist - Ranking Office LPG'!Z476</f>
        <v>120</v>
      </c>
      <c r="S48" s="879"/>
      <c r="T48" s="880"/>
      <c r="U48" s="881">
        <f>'Checklist - Ranking Office LPG'!F477</f>
        <v>40</v>
      </c>
      <c r="V48" s="882"/>
      <c r="W48" s="882"/>
      <c r="X48" s="883"/>
      <c r="Y48" s="618"/>
      <c r="Z48" s="193"/>
      <c r="AA48" s="193"/>
      <c r="AB48" s="192"/>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243"/>
      <c r="CB48" s="243"/>
      <c r="CC48" s="243"/>
      <c r="CD48" s="243"/>
      <c r="CE48" s="243"/>
      <c r="CF48" s="243"/>
      <c r="CG48" s="193"/>
      <c r="CH48" s="193"/>
      <c r="CI48" s="193"/>
      <c r="CJ48" s="193"/>
      <c r="CK48" s="193"/>
    </row>
    <row r="49" spans="1:91" s="39" customFormat="1" ht="27.95" customHeight="1" thickBot="1" x14ac:dyDescent="0.25">
      <c r="A49" s="162"/>
      <c r="B49" s="380">
        <f>'Checklist - Ranking Office LPG'!B478</f>
        <v>5910</v>
      </c>
      <c r="C49" s="864" t="str">
        <f>'Checklist - Ranking Office LPG'!C478</f>
        <v xml:space="preserve">Ship Recycling - Policy for ships due to be recycled    </v>
      </c>
      <c r="D49" s="865"/>
      <c r="E49" s="865"/>
      <c r="F49" s="865"/>
      <c r="G49" s="865"/>
      <c r="H49" s="865"/>
      <c r="I49" s="865"/>
      <c r="J49" s="865"/>
      <c r="K49" s="865"/>
      <c r="L49" s="865"/>
      <c r="M49" s="865"/>
      <c r="N49" s="866"/>
      <c r="O49" s="853">
        <f>'Checklist - Ranking Office LPG'!Y491</f>
        <v>0</v>
      </c>
      <c r="P49" s="854"/>
      <c r="Q49" s="855"/>
      <c r="R49" s="867">
        <f>'Checklist - Ranking Office LPG'!Z491</f>
        <v>140</v>
      </c>
      <c r="S49" s="868"/>
      <c r="T49" s="869"/>
      <c r="U49" s="870">
        <f>'Checklist - Ranking Office LPG'!F492</f>
        <v>60</v>
      </c>
      <c r="V49" s="871"/>
      <c r="W49" s="871"/>
      <c r="X49" s="863"/>
      <c r="Y49" s="761"/>
      <c r="Z49" s="193"/>
      <c r="AA49" s="193"/>
      <c r="AB49" s="192"/>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243"/>
      <c r="CB49" s="243"/>
      <c r="CC49" s="243"/>
      <c r="CD49" s="243"/>
      <c r="CE49" s="243"/>
      <c r="CF49" s="243"/>
      <c r="CG49" s="193"/>
      <c r="CH49" s="193"/>
      <c r="CI49" s="193"/>
      <c r="CJ49" s="193"/>
      <c r="CK49" s="193"/>
    </row>
    <row r="50" spans="1:91" s="39" customFormat="1" ht="30" customHeight="1" thickBot="1" x14ac:dyDescent="0.25">
      <c r="A50" s="162"/>
      <c r="B50" s="373">
        <f>'Checklist - Ranking Office LPG'!B493</f>
        <v>6000</v>
      </c>
      <c r="C50" s="738" t="str">
        <f>'Checklist - Ranking Office LPG'!C493</f>
        <v>MAINTENANCE / SURVEYS</v>
      </c>
      <c r="D50" s="852"/>
      <c r="E50" s="852"/>
      <c r="F50" s="852"/>
      <c r="G50" s="852"/>
      <c r="H50" s="852"/>
      <c r="I50" s="852"/>
      <c r="J50" s="852"/>
      <c r="K50" s="852"/>
      <c r="L50" s="852"/>
      <c r="M50" s="852"/>
      <c r="N50" s="852"/>
      <c r="O50" s="722"/>
      <c r="P50" s="722"/>
      <c r="Q50" s="722"/>
      <c r="R50" s="722"/>
      <c r="S50" s="722"/>
      <c r="T50" s="722"/>
      <c r="U50" s="722"/>
      <c r="V50" s="722"/>
      <c r="W50" s="722"/>
      <c r="X50" s="722"/>
      <c r="Y50" s="723"/>
      <c r="Z50" s="193"/>
      <c r="AA50" s="193"/>
      <c r="AB50" s="19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243"/>
      <c r="CB50" s="243"/>
      <c r="CC50" s="243"/>
      <c r="CD50" s="243"/>
      <c r="CE50" s="243"/>
      <c r="CF50" s="243"/>
      <c r="CG50" s="193"/>
      <c r="CH50" s="193"/>
      <c r="CI50" s="193"/>
      <c r="CJ50" s="193"/>
      <c r="CK50" s="193"/>
    </row>
    <row r="51" spans="1:91" s="39" customFormat="1" ht="27.95" customHeight="1" x14ac:dyDescent="0.2">
      <c r="A51" s="162"/>
      <c r="B51" s="374">
        <f>'Checklist - Ranking Office LPG'!B494</f>
        <v>6100</v>
      </c>
      <c r="C51" s="764" t="str">
        <f>'Checklist - Ranking Office LPG'!C494</f>
        <v>Programme of Inspections</v>
      </c>
      <c r="D51" s="765"/>
      <c r="E51" s="765"/>
      <c r="F51" s="765"/>
      <c r="G51" s="765"/>
      <c r="H51" s="765"/>
      <c r="I51" s="765"/>
      <c r="J51" s="765"/>
      <c r="K51" s="765"/>
      <c r="L51" s="765"/>
      <c r="M51" s="765"/>
      <c r="N51" s="766"/>
      <c r="O51" s="849">
        <f>'Checklist - Ranking Office LPG'!Y501</f>
        <v>0</v>
      </c>
      <c r="P51" s="850"/>
      <c r="Q51" s="851"/>
      <c r="R51" s="841">
        <f>'Checklist - Ranking Office LPG'!Z501</f>
        <v>70</v>
      </c>
      <c r="S51" s="842"/>
      <c r="T51" s="843"/>
      <c r="U51" s="844">
        <f>'Checklist - Ranking Office LPG'!F502</f>
        <v>60</v>
      </c>
      <c r="V51" s="845"/>
      <c r="W51" s="845"/>
      <c r="X51" s="847"/>
      <c r="Y51" s="763"/>
      <c r="Z51" s="193"/>
      <c r="AA51" s="193"/>
      <c r="AB51" s="192"/>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243"/>
      <c r="CB51" s="243"/>
      <c r="CC51" s="243"/>
      <c r="CD51" s="243"/>
      <c r="CE51" s="243"/>
      <c r="CF51" s="243"/>
      <c r="CG51" s="193"/>
      <c r="CH51" s="193"/>
      <c r="CI51" s="193"/>
      <c r="CJ51" s="193"/>
      <c r="CK51" s="193"/>
    </row>
    <row r="52" spans="1:91" s="39" customFormat="1" ht="27.95" customHeight="1" x14ac:dyDescent="0.2">
      <c r="A52" s="162"/>
      <c r="B52" s="374" t="str">
        <f>'Checklist - Ranking Office LPG'!B503</f>
        <v>6110</v>
      </c>
      <c r="C52" s="764" t="str">
        <f>'Checklist - Ranking Office LPG'!C503</f>
        <v>Critical and Stand-by Equipment</v>
      </c>
      <c r="D52" s="765"/>
      <c r="E52" s="765"/>
      <c r="F52" s="765"/>
      <c r="G52" s="765"/>
      <c r="H52" s="765"/>
      <c r="I52" s="765"/>
      <c r="J52" s="765"/>
      <c r="K52" s="765"/>
      <c r="L52" s="765"/>
      <c r="M52" s="765"/>
      <c r="N52" s="766"/>
      <c r="O52" s="849">
        <f>'Checklist - Ranking Office LPG'!Y512</f>
        <v>0</v>
      </c>
      <c r="P52" s="850"/>
      <c r="Q52" s="851"/>
      <c r="R52" s="841">
        <f>'Checklist - Ranking Office LPG'!Z512</f>
        <v>75</v>
      </c>
      <c r="S52" s="842"/>
      <c r="T52" s="843"/>
      <c r="U52" s="844">
        <f>'Checklist - Ranking Office LPG'!F513</f>
        <v>30</v>
      </c>
      <c r="V52" s="845"/>
      <c r="W52" s="845"/>
      <c r="X52" s="847"/>
      <c r="Y52" s="763"/>
      <c r="Z52" s="193"/>
      <c r="AA52" s="193"/>
      <c r="AB52" s="192"/>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243"/>
      <c r="CB52" s="243"/>
      <c r="CC52" s="243"/>
      <c r="CD52" s="243"/>
      <c r="CE52" s="243"/>
      <c r="CF52" s="243"/>
      <c r="CG52" s="193"/>
      <c r="CH52" s="193"/>
      <c r="CI52" s="193"/>
      <c r="CJ52" s="193"/>
      <c r="CK52" s="193"/>
    </row>
    <row r="53" spans="1:91" s="39" customFormat="1" ht="27.95" customHeight="1" x14ac:dyDescent="0.2">
      <c r="A53" s="162"/>
      <c r="B53" s="374">
        <f>'Checklist - Ranking Office LPG'!B514</f>
        <v>6200</v>
      </c>
      <c r="C53" s="764" t="str">
        <f>'Checklist - Ranking Office LPG'!C514</f>
        <v>Mooring Equipment</v>
      </c>
      <c r="D53" s="765"/>
      <c r="E53" s="765"/>
      <c r="F53" s="765"/>
      <c r="G53" s="765"/>
      <c r="H53" s="765"/>
      <c r="I53" s="765"/>
      <c r="J53" s="765"/>
      <c r="K53" s="765"/>
      <c r="L53" s="765"/>
      <c r="M53" s="765"/>
      <c r="N53" s="766"/>
      <c r="O53" s="849">
        <f>'Checklist - Ranking Office LPG'!Y525</f>
        <v>0</v>
      </c>
      <c r="P53" s="850"/>
      <c r="Q53" s="851"/>
      <c r="R53" s="841">
        <f>'Checklist - Ranking Office LPG'!Z525</f>
        <v>75</v>
      </c>
      <c r="S53" s="842"/>
      <c r="T53" s="843"/>
      <c r="U53" s="844">
        <f>'Checklist - Ranking Office LPG'!F526</f>
        <v>45</v>
      </c>
      <c r="V53" s="845"/>
      <c r="W53" s="845"/>
      <c r="X53" s="847"/>
      <c r="Y53" s="763"/>
      <c r="Z53" s="193"/>
      <c r="AA53" s="193"/>
      <c r="AB53" s="192"/>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c r="CF53" s="243"/>
      <c r="CG53" s="193"/>
      <c r="CH53" s="193"/>
      <c r="CI53" s="193"/>
      <c r="CJ53" s="193"/>
      <c r="CK53" s="193"/>
    </row>
    <row r="54" spans="1:91" s="39" customFormat="1" ht="27.95" customHeight="1" x14ac:dyDescent="0.2">
      <c r="A54" s="371"/>
      <c r="B54" s="374" t="str">
        <f>'Checklist - Ranking Office LPG'!B527</f>
        <v>6300</v>
      </c>
      <c r="C54" s="764" t="str">
        <f>'Checklist - Ranking Office LPG'!C527</f>
        <v>Corrosion Prevention of Seawater Ballast Tanks</v>
      </c>
      <c r="D54" s="765"/>
      <c r="E54" s="765"/>
      <c r="F54" s="765"/>
      <c r="G54" s="765"/>
      <c r="H54" s="765"/>
      <c r="I54" s="765"/>
      <c r="J54" s="765"/>
      <c r="K54" s="765"/>
      <c r="L54" s="765"/>
      <c r="M54" s="765"/>
      <c r="N54" s="766"/>
      <c r="O54" s="849">
        <f>'Checklist - Ranking Office LPG'!Y534</f>
        <v>0</v>
      </c>
      <c r="P54" s="850"/>
      <c r="Q54" s="851"/>
      <c r="R54" s="841">
        <f>'Checklist - Ranking Office LPG'!Z534</f>
        <v>75</v>
      </c>
      <c r="S54" s="842"/>
      <c r="T54" s="843"/>
      <c r="U54" s="844">
        <f>'Checklist - Ranking Office LPG'!F535</f>
        <v>40</v>
      </c>
      <c r="V54" s="845"/>
      <c r="W54" s="845"/>
      <c r="X54" s="847"/>
      <c r="Y54" s="763"/>
      <c r="Z54" s="193"/>
      <c r="AA54" s="193"/>
      <c r="AB54" s="192"/>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193"/>
      <c r="CH54" s="193"/>
      <c r="CI54" s="193"/>
      <c r="CJ54" s="193"/>
      <c r="CK54" s="193"/>
    </row>
    <row r="55" spans="1:91" s="39" customFormat="1" ht="27.95" customHeight="1" thickBot="1" x14ac:dyDescent="0.25">
      <c r="A55" s="162"/>
      <c r="B55" s="374" t="str">
        <f>'Checklist - Ranking Office LPG'!B536</f>
        <v>6400</v>
      </c>
      <c r="C55" s="764" t="str">
        <f>'Checklist - Ranking Office LPG'!C536</f>
        <v xml:space="preserve">Condition Assessment Program, Maintenance    Additional Green Award requirements </v>
      </c>
      <c r="D55" s="765"/>
      <c r="E55" s="765"/>
      <c r="F55" s="765"/>
      <c r="G55" s="765"/>
      <c r="H55" s="765"/>
      <c r="I55" s="765"/>
      <c r="J55" s="765"/>
      <c r="K55" s="765"/>
      <c r="L55" s="765"/>
      <c r="M55" s="765"/>
      <c r="N55" s="766"/>
      <c r="O55" s="849">
        <f>'Checklist - Ranking Office LPG'!Y549</f>
        <v>0</v>
      </c>
      <c r="P55" s="850"/>
      <c r="Q55" s="851"/>
      <c r="R55" s="841">
        <f>'Checklist - Ranking Office LPG'!Z549</f>
        <v>120</v>
      </c>
      <c r="S55" s="842"/>
      <c r="T55" s="843"/>
      <c r="U55" s="844">
        <f>'Checklist - Ranking Office LPG'!F550</f>
        <v>60</v>
      </c>
      <c r="V55" s="845"/>
      <c r="W55" s="845"/>
      <c r="X55" s="847"/>
      <c r="Y55" s="763"/>
      <c r="Z55" s="193"/>
      <c r="AA55" s="193"/>
      <c r="AB55" s="192"/>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c r="BZ55" s="243"/>
      <c r="CA55" s="243"/>
      <c r="CB55" s="243"/>
      <c r="CC55" s="243"/>
      <c r="CD55" s="243"/>
      <c r="CE55" s="243"/>
      <c r="CF55" s="243"/>
      <c r="CG55" s="193"/>
      <c r="CH55" s="193"/>
      <c r="CI55" s="193"/>
      <c r="CJ55" s="193"/>
      <c r="CK55" s="193"/>
    </row>
    <row r="56" spans="1:91" s="39" customFormat="1" ht="30" customHeight="1" thickBot="1" x14ac:dyDescent="0.25">
      <c r="A56" s="162"/>
      <c r="B56" s="373">
        <f>'Checklist - Ranking Office LPG'!B551</f>
        <v>7000</v>
      </c>
      <c r="C56" s="738" t="str">
        <f>'Checklist - Ranking Office LPG'!C551</f>
        <v>CREW</v>
      </c>
      <c r="D56" s="852"/>
      <c r="E56" s="852"/>
      <c r="F56" s="852"/>
      <c r="G56" s="852"/>
      <c r="H56" s="852"/>
      <c r="I56" s="852"/>
      <c r="J56" s="852"/>
      <c r="K56" s="852"/>
      <c r="L56" s="852"/>
      <c r="M56" s="852"/>
      <c r="N56" s="852"/>
      <c r="O56" s="722"/>
      <c r="P56" s="722"/>
      <c r="Q56" s="722"/>
      <c r="R56" s="722"/>
      <c r="S56" s="722"/>
      <c r="T56" s="722"/>
      <c r="U56" s="722"/>
      <c r="V56" s="722"/>
      <c r="W56" s="722"/>
      <c r="X56" s="722"/>
      <c r="Y56" s="723"/>
      <c r="Z56" s="193"/>
      <c r="AA56" s="193"/>
      <c r="AB56" s="19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c r="BZ56" s="243"/>
      <c r="CA56" s="243"/>
      <c r="CB56" s="243"/>
      <c r="CC56" s="243"/>
      <c r="CD56" s="243"/>
      <c r="CE56" s="243"/>
      <c r="CF56" s="243"/>
      <c r="CG56" s="193"/>
      <c r="CH56" s="193"/>
      <c r="CI56" s="193"/>
      <c r="CJ56" s="193"/>
      <c r="CK56" s="193"/>
    </row>
    <row r="57" spans="1:91" s="39" customFormat="1" ht="27.95" customHeight="1" x14ac:dyDescent="0.2">
      <c r="A57" s="162"/>
      <c r="B57" s="374">
        <f>'Checklist - Ranking Office LPG'!B552</f>
        <v>7100</v>
      </c>
      <c r="C57" s="764" t="str">
        <f>'Checklist - Ranking Office LPG'!C552</f>
        <v>Employment of Personnel</v>
      </c>
      <c r="D57" s="765"/>
      <c r="E57" s="765"/>
      <c r="F57" s="765"/>
      <c r="G57" s="765"/>
      <c r="H57" s="765"/>
      <c r="I57" s="765"/>
      <c r="J57" s="765"/>
      <c r="K57" s="765"/>
      <c r="L57" s="765"/>
      <c r="M57" s="765"/>
      <c r="N57" s="766"/>
      <c r="O57" s="849">
        <f>'Checklist - Ranking Office LPG'!Y558</f>
        <v>0</v>
      </c>
      <c r="P57" s="850"/>
      <c r="Q57" s="851"/>
      <c r="R57" s="841">
        <f>'Checklist - Ranking Office LPG'!Z558</f>
        <v>30</v>
      </c>
      <c r="S57" s="842"/>
      <c r="T57" s="843"/>
      <c r="U57" s="844">
        <f>'Checklist - Ranking Office LPG'!F559</f>
        <v>0</v>
      </c>
      <c r="V57" s="845"/>
      <c r="W57" s="845"/>
      <c r="X57" s="847"/>
      <c r="Y57" s="763"/>
      <c r="Z57" s="193"/>
      <c r="AA57" s="193"/>
      <c r="AB57" s="192"/>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c r="BZ57" s="243"/>
      <c r="CA57" s="243"/>
      <c r="CB57" s="243"/>
      <c r="CC57" s="243"/>
      <c r="CD57" s="243"/>
      <c r="CE57" s="243"/>
      <c r="CF57" s="243"/>
      <c r="CG57" s="193"/>
      <c r="CH57" s="193"/>
      <c r="CI57" s="193"/>
      <c r="CJ57" s="193"/>
      <c r="CK57" s="193"/>
    </row>
    <row r="58" spans="1:91" s="39" customFormat="1" ht="27.95" customHeight="1" x14ac:dyDescent="0.2">
      <c r="A58" s="162"/>
      <c r="B58" s="374">
        <f>'Checklist - Ranking Office LPG'!B560</f>
        <v>7200</v>
      </c>
      <c r="C58" s="764" t="str">
        <f>'Checklist - Ranking Office LPG'!C560</f>
        <v>Extra Personnel, Additional Green Award Requirement</v>
      </c>
      <c r="D58" s="765"/>
      <c r="E58" s="765"/>
      <c r="F58" s="765"/>
      <c r="G58" s="765"/>
      <c r="H58" s="765"/>
      <c r="I58" s="765"/>
      <c r="J58" s="765"/>
      <c r="K58" s="765"/>
      <c r="L58" s="765"/>
      <c r="M58" s="765"/>
      <c r="N58" s="766"/>
      <c r="O58" s="849">
        <f>'Checklist - Ranking Office LPG'!Y570</f>
        <v>0</v>
      </c>
      <c r="P58" s="850"/>
      <c r="Q58" s="851"/>
      <c r="R58" s="841">
        <f>'Checklist - Ranking Office LPG'!Z570</f>
        <v>90</v>
      </c>
      <c r="S58" s="842"/>
      <c r="T58" s="843"/>
      <c r="U58" s="844">
        <f>'Checklist - Ranking Office LPG'!F571</f>
        <v>40</v>
      </c>
      <c r="V58" s="845"/>
      <c r="W58" s="845"/>
      <c r="X58" s="847"/>
      <c r="Y58" s="763"/>
      <c r="Z58" s="193"/>
      <c r="AA58" s="193"/>
      <c r="AB58" s="192"/>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c r="BZ58" s="243"/>
      <c r="CA58" s="243"/>
      <c r="CB58" s="243"/>
      <c r="CC58" s="243"/>
      <c r="CD58" s="243"/>
      <c r="CE58" s="243"/>
      <c r="CF58" s="243"/>
      <c r="CG58" s="193"/>
      <c r="CH58" s="193"/>
      <c r="CI58" s="193"/>
      <c r="CJ58" s="193"/>
      <c r="CK58" s="193"/>
    </row>
    <row r="59" spans="1:91" s="39" customFormat="1" ht="45" customHeight="1" x14ac:dyDescent="0.2">
      <c r="A59" s="162"/>
      <c r="B59" s="374">
        <f>'Checklist - Ranking Office LPG'!B572</f>
        <v>7300</v>
      </c>
      <c r="C59" s="764" t="str">
        <f>'Checklist - Ranking Office LPG'!C572</f>
        <v>Training / Courses for Personnel
Additional Green Award Requirements &amp; IMO Model Courses</v>
      </c>
      <c r="D59" s="765"/>
      <c r="E59" s="765"/>
      <c r="F59" s="765"/>
      <c r="G59" s="765"/>
      <c r="H59" s="765"/>
      <c r="I59" s="765"/>
      <c r="J59" s="765"/>
      <c r="K59" s="765"/>
      <c r="L59" s="765"/>
      <c r="M59" s="765"/>
      <c r="N59" s="766"/>
      <c r="O59" s="849">
        <f>'Checklist - Ranking Office LPG'!Y589</f>
        <v>0</v>
      </c>
      <c r="P59" s="850"/>
      <c r="Q59" s="851"/>
      <c r="R59" s="841">
        <f>'Checklist - Ranking Office LPG'!Z589</f>
        <v>165</v>
      </c>
      <c r="S59" s="842"/>
      <c r="T59" s="843"/>
      <c r="U59" s="844">
        <f>'Checklist - Ranking Office LPG'!F590</f>
        <v>95</v>
      </c>
      <c r="V59" s="845"/>
      <c r="W59" s="845"/>
      <c r="X59" s="847"/>
      <c r="Y59" s="763"/>
      <c r="Z59" s="193"/>
      <c r="AA59" s="193"/>
      <c r="AB59" s="192"/>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c r="BZ59" s="243"/>
      <c r="CA59" s="243"/>
      <c r="CB59" s="243"/>
      <c r="CC59" s="243"/>
      <c r="CD59" s="243"/>
      <c r="CE59" s="243"/>
      <c r="CF59" s="243"/>
      <c r="CG59" s="193"/>
      <c r="CH59" s="193"/>
      <c r="CI59" s="193"/>
      <c r="CJ59" s="193"/>
      <c r="CK59" s="193"/>
    </row>
    <row r="60" spans="1:91" s="39" customFormat="1" ht="27.95" customHeight="1" x14ac:dyDescent="0.2">
      <c r="A60" s="162"/>
      <c r="B60" s="374">
        <f>'Checklist - Ranking Office LPG'!B591</f>
        <v>7400</v>
      </c>
      <c r="C60" s="764" t="str">
        <f>'Checklist - Ranking Office LPG'!C591</f>
        <v>Familiarisation, Additional Green Award Requirement</v>
      </c>
      <c r="D60" s="765"/>
      <c r="E60" s="765"/>
      <c r="F60" s="765"/>
      <c r="G60" s="765"/>
      <c r="H60" s="765"/>
      <c r="I60" s="765"/>
      <c r="J60" s="765"/>
      <c r="K60" s="765"/>
      <c r="L60" s="765"/>
      <c r="M60" s="765"/>
      <c r="N60" s="766"/>
      <c r="O60" s="849">
        <f>'Checklist - Ranking Office LPG'!Y598</f>
        <v>0</v>
      </c>
      <c r="P60" s="850"/>
      <c r="Q60" s="851"/>
      <c r="R60" s="841">
        <f>'Checklist - Ranking Office LPG'!Z598</f>
        <v>80</v>
      </c>
      <c r="S60" s="842"/>
      <c r="T60" s="843"/>
      <c r="U60" s="844">
        <f>'Checklist - Ranking Office LPG'!F599</f>
        <v>50</v>
      </c>
      <c r="V60" s="845"/>
      <c r="W60" s="845"/>
      <c r="X60" s="847"/>
      <c r="Y60" s="763"/>
      <c r="Z60" s="193"/>
      <c r="AA60" s="193"/>
      <c r="AB60" s="192"/>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c r="BZ60" s="243"/>
      <c r="CA60" s="243"/>
      <c r="CB60" s="243"/>
      <c r="CC60" s="243"/>
      <c r="CD60" s="243"/>
      <c r="CE60" s="243"/>
      <c r="CF60" s="243"/>
      <c r="CG60" s="193"/>
      <c r="CH60" s="193"/>
      <c r="CI60" s="193"/>
      <c r="CJ60" s="193"/>
      <c r="CK60" s="193"/>
    </row>
    <row r="61" spans="1:91" s="39" customFormat="1" ht="27.95" customHeight="1" thickBot="1" x14ac:dyDescent="0.25">
      <c r="A61" s="162"/>
      <c r="B61" s="374">
        <f>'Checklist - Ranking Office LPG'!B600</f>
        <v>7500</v>
      </c>
      <c r="C61" s="764" t="str">
        <f>'Checklist - Ranking Office LPG'!C600</f>
        <v>Safe Manning and Fatigue Management</v>
      </c>
      <c r="D61" s="765"/>
      <c r="E61" s="765"/>
      <c r="F61" s="765"/>
      <c r="G61" s="765"/>
      <c r="H61" s="765"/>
      <c r="I61" s="765"/>
      <c r="J61" s="765"/>
      <c r="K61" s="765"/>
      <c r="L61" s="765"/>
      <c r="M61" s="765"/>
      <c r="N61" s="766"/>
      <c r="O61" s="849">
        <f>'Checklist - Ranking Office LPG'!Y613</f>
        <v>0</v>
      </c>
      <c r="P61" s="850"/>
      <c r="Q61" s="851"/>
      <c r="R61" s="841">
        <f>'Checklist - Ranking Office LPG'!Z613</f>
        <v>110</v>
      </c>
      <c r="S61" s="842"/>
      <c r="T61" s="843"/>
      <c r="U61" s="844">
        <f>'Checklist - Ranking Office LPG'!F614</f>
        <v>65</v>
      </c>
      <c r="V61" s="845"/>
      <c r="W61" s="845"/>
      <c r="X61" s="847"/>
      <c r="Y61" s="763"/>
      <c r="Z61" s="193"/>
      <c r="AA61" s="193"/>
      <c r="AB61" s="192"/>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243"/>
      <c r="CB61" s="243"/>
      <c r="CC61" s="243"/>
      <c r="CD61" s="243"/>
      <c r="CE61" s="243"/>
      <c r="CF61" s="243"/>
      <c r="CG61" s="193"/>
      <c r="CH61" s="193"/>
      <c r="CI61" s="193"/>
      <c r="CJ61" s="193"/>
      <c r="CK61" s="193"/>
    </row>
    <row r="62" spans="1:91" s="39" customFormat="1" ht="30" customHeight="1" thickBot="1" x14ac:dyDescent="0.25">
      <c r="A62" s="162"/>
      <c r="B62" s="373">
        <f>'Checklist - Ranking Office LPG'!B615</f>
        <v>9000</v>
      </c>
      <c r="C62" s="738" t="str">
        <f>'Checklist - Ranking Office LPG'!C615</f>
        <v>REQUIREMENTS ACCORDING TO ISO STANDARDS</v>
      </c>
      <c r="D62" s="852"/>
      <c r="E62" s="852"/>
      <c r="F62" s="852"/>
      <c r="G62" s="852"/>
      <c r="H62" s="852"/>
      <c r="I62" s="852"/>
      <c r="J62" s="852"/>
      <c r="K62" s="852"/>
      <c r="L62" s="852"/>
      <c r="M62" s="852"/>
      <c r="N62" s="852"/>
      <c r="O62" s="722"/>
      <c r="P62" s="722"/>
      <c r="Q62" s="722"/>
      <c r="R62" s="722"/>
      <c r="S62" s="722"/>
      <c r="T62" s="722"/>
      <c r="U62" s="722"/>
      <c r="V62" s="722"/>
      <c r="W62" s="722"/>
      <c r="X62" s="722"/>
      <c r="Y62" s="723"/>
      <c r="Z62" s="193"/>
      <c r="AA62" s="193"/>
      <c r="AB62" s="19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243"/>
      <c r="CB62" s="243"/>
      <c r="CC62" s="243"/>
      <c r="CD62" s="243"/>
      <c r="CE62" s="243"/>
      <c r="CF62" s="243"/>
      <c r="CG62" s="193"/>
      <c r="CH62" s="193"/>
      <c r="CI62" s="193"/>
      <c r="CJ62" s="193"/>
      <c r="CK62" s="193"/>
    </row>
    <row r="63" spans="1:91" s="39" customFormat="1" ht="27.95" customHeight="1" thickBot="1" x14ac:dyDescent="0.25">
      <c r="A63" s="162"/>
      <c r="B63" s="374" t="str">
        <f>'Checklist - Ranking Office LPG'!B616</f>
        <v>9421</v>
      </c>
      <c r="C63" s="764" t="str">
        <f>'Checklist - Ranking Office LPG'!C616</f>
        <v>ISO Certification</v>
      </c>
      <c r="D63" s="765"/>
      <c r="E63" s="765"/>
      <c r="F63" s="765"/>
      <c r="G63" s="765"/>
      <c r="H63" s="765"/>
      <c r="I63" s="765"/>
      <c r="J63" s="765"/>
      <c r="K63" s="765"/>
      <c r="L63" s="765"/>
      <c r="M63" s="765"/>
      <c r="N63" s="766"/>
      <c r="O63" s="849">
        <f>'Checklist - Ranking Office LPG'!Y627</f>
        <v>0</v>
      </c>
      <c r="P63" s="850"/>
      <c r="Q63" s="851"/>
      <c r="R63" s="841">
        <f>'Checklist - Ranking Office LPG'!Z627</f>
        <v>95</v>
      </c>
      <c r="S63" s="842"/>
      <c r="T63" s="843"/>
      <c r="U63" s="844">
        <f>'Checklist - Ranking Office LPG'!F628</f>
        <v>0</v>
      </c>
      <c r="V63" s="845"/>
      <c r="W63" s="845"/>
      <c r="X63" s="847"/>
      <c r="Y63" s="763"/>
      <c r="Z63" s="193"/>
      <c r="AA63" s="193"/>
      <c r="AB63" s="192"/>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c r="BZ63" s="243"/>
      <c r="CA63" s="243"/>
      <c r="CB63" s="243"/>
      <c r="CC63" s="243"/>
      <c r="CD63" s="243"/>
      <c r="CE63" s="243"/>
      <c r="CF63" s="243"/>
      <c r="CG63" s="193"/>
      <c r="CH63" s="193"/>
      <c r="CI63" s="193"/>
      <c r="CJ63" s="193"/>
      <c r="CK63" s="193"/>
    </row>
    <row r="64" spans="1:91" s="39" customFormat="1" ht="30" customHeight="1" thickBot="1" x14ac:dyDescent="0.25">
      <c r="A64" s="162"/>
      <c r="B64" s="372"/>
      <c r="C64" s="903" t="s">
        <v>350</v>
      </c>
      <c r="D64" s="904"/>
      <c r="E64" s="904"/>
      <c r="F64" s="904"/>
      <c r="G64" s="904"/>
      <c r="H64" s="904"/>
      <c r="I64" s="904"/>
      <c r="J64" s="904"/>
      <c r="K64" s="904"/>
      <c r="L64" s="904"/>
      <c r="M64" s="904"/>
      <c r="N64" s="905"/>
      <c r="O64" s="857">
        <f>SUM(O4:Q63)</f>
        <v>0</v>
      </c>
      <c r="P64" s="858"/>
      <c r="Q64" s="859"/>
      <c r="R64" s="906">
        <f>SUM(R4:T63)</f>
        <v>3580</v>
      </c>
      <c r="S64" s="907"/>
      <c r="T64" s="908"/>
      <c r="U64" s="860">
        <f>SUM(U4:W63)</f>
        <v>1470</v>
      </c>
      <c r="V64" s="861"/>
      <c r="W64" s="862"/>
      <c r="X64" s="375"/>
      <c r="Y64" s="376"/>
      <c r="Z64" s="193"/>
      <c r="AA64" s="193"/>
      <c r="AB64" s="192"/>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c r="BZ64" s="243"/>
      <c r="CA64" s="243"/>
      <c r="CB64" s="243"/>
      <c r="CC64" s="243"/>
      <c r="CD64" s="243"/>
      <c r="CE64" s="243"/>
      <c r="CF64" s="243"/>
      <c r="CG64" s="193"/>
      <c r="CH64" s="193"/>
      <c r="CI64" s="193"/>
      <c r="CJ64" s="193"/>
      <c r="CK64" s="193"/>
      <c r="CL64" s="193"/>
      <c r="CM64" s="193"/>
    </row>
    <row r="65" spans="1:91" ht="21" customHeight="1" thickBot="1" x14ac:dyDescent="0.25">
      <c r="A65" s="195"/>
      <c r="B65" s="46"/>
      <c r="C65" s="909"/>
      <c r="D65" s="909"/>
      <c r="E65" s="909"/>
      <c r="F65" s="909"/>
      <c r="G65" s="909"/>
      <c r="H65" s="909"/>
      <c r="I65" s="909"/>
      <c r="J65" s="909"/>
      <c r="K65" s="909"/>
      <c r="L65" s="909"/>
      <c r="M65" s="909"/>
      <c r="N65" s="909"/>
      <c r="O65" s="46"/>
      <c r="P65" s="46"/>
      <c r="Q65" s="46"/>
      <c r="R65" s="46"/>
      <c r="S65" s="46"/>
      <c r="T65" s="46"/>
      <c r="U65" s="46"/>
      <c r="V65" s="46"/>
      <c r="W65" s="46"/>
      <c r="X65" s="27"/>
      <c r="Y65" s="46"/>
      <c r="Z65" s="196"/>
      <c r="AA65" s="193"/>
      <c r="CG65" s="46"/>
      <c r="CH65" s="46"/>
      <c r="CI65" s="46"/>
      <c r="CJ65" s="46"/>
      <c r="CK65" s="46"/>
      <c r="CL65" s="46"/>
      <c r="CM65" s="46"/>
    </row>
    <row r="66" spans="1:91" ht="21" customHeight="1" x14ac:dyDescent="0.2">
      <c r="A66" s="195"/>
      <c r="B66" s="46"/>
      <c r="C66" s="46"/>
      <c r="D66" s="46"/>
      <c r="E66" s="46"/>
      <c r="F66" s="46"/>
      <c r="G66" s="46"/>
      <c r="H66" s="46"/>
      <c r="I66" s="46"/>
      <c r="J66" s="46"/>
      <c r="K66" s="46"/>
      <c r="L66" s="46"/>
      <c r="M66" s="46"/>
      <c r="N66" s="46"/>
      <c r="O66" s="46"/>
      <c r="P66" s="46"/>
      <c r="Q66" s="46"/>
      <c r="R66" s="46"/>
      <c r="S66" s="46"/>
      <c r="T66" s="46"/>
      <c r="U66" s="46"/>
      <c r="V66" s="46"/>
      <c r="W66" s="46"/>
      <c r="X66" s="27"/>
      <c r="Y66" s="46"/>
      <c r="Z66" s="196"/>
      <c r="AA66" s="193"/>
      <c r="AE66" s="910" t="s">
        <v>107</v>
      </c>
      <c r="AF66" s="911"/>
      <c r="CG66" s="46"/>
      <c r="CH66" s="46"/>
      <c r="CI66" s="46"/>
      <c r="CJ66" s="46"/>
      <c r="CK66" s="46"/>
      <c r="CL66" s="46"/>
      <c r="CM66" s="46"/>
    </row>
    <row r="67" spans="1:91" ht="29.25" customHeight="1" thickBot="1" x14ac:dyDescent="0.25">
      <c r="A67" s="195"/>
      <c r="B67" s="197" t="s">
        <v>247</v>
      </c>
      <c r="C67" s="2"/>
      <c r="D67" s="46"/>
      <c r="E67" s="46"/>
      <c r="F67" s="46"/>
      <c r="G67" s="46"/>
      <c r="H67" s="46"/>
      <c r="I67" s="46"/>
      <c r="J67" s="46"/>
      <c r="K67" s="46"/>
      <c r="L67" s="46"/>
      <c r="M67" s="46"/>
      <c r="N67" s="46"/>
      <c r="O67" s="46"/>
      <c r="P67" s="46"/>
      <c r="Q67" s="46"/>
      <c r="R67" s="46"/>
      <c r="S67" s="46"/>
      <c r="T67" s="46"/>
      <c r="U67" s="46"/>
      <c r="V67" s="46"/>
      <c r="W67" s="46"/>
      <c r="X67" s="46"/>
      <c r="Y67" s="46"/>
      <c r="Z67" s="196"/>
      <c r="AA67" s="193"/>
      <c r="AE67" s="245" t="s">
        <v>248</v>
      </c>
      <c r="AF67" s="246">
        <f>O64/R64</f>
        <v>0</v>
      </c>
      <c r="CG67" s="46"/>
      <c r="CH67" s="46"/>
      <c r="CI67" s="46"/>
      <c r="CJ67" s="46"/>
      <c r="CK67" s="46"/>
      <c r="CL67" s="46"/>
      <c r="CM67" s="46"/>
    </row>
    <row r="68" spans="1:91" ht="30" customHeight="1" x14ac:dyDescent="0.2">
      <c r="A68" s="195"/>
      <c r="B68" s="198" t="s">
        <v>284</v>
      </c>
      <c r="C68" s="884" t="s">
        <v>249</v>
      </c>
      <c r="D68" s="885"/>
      <c r="E68" s="885"/>
      <c r="F68" s="885"/>
      <c r="G68" s="885"/>
      <c r="H68" s="885"/>
      <c r="I68" s="885"/>
      <c r="J68" s="885"/>
      <c r="K68" s="885"/>
      <c r="L68" s="885"/>
      <c r="M68" s="885"/>
      <c r="N68" s="885"/>
      <c r="O68" s="46"/>
      <c r="P68" s="46"/>
      <c r="Q68" s="46"/>
      <c r="R68" s="912"/>
      <c r="S68" s="912"/>
      <c r="T68" s="912"/>
      <c r="U68" s="912"/>
      <c r="V68" s="912"/>
      <c r="W68" s="912"/>
      <c r="X68" s="46"/>
      <c r="Y68" s="46"/>
      <c r="Z68" s="196"/>
      <c r="AA68" s="193"/>
      <c r="AE68" s="247"/>
      <c r="AF68" s="247"/>
      <c r="AG68" s="248"/>
      <c r="CG68" s="46"/>
      <c r="CH68" s="46"/>
      <c r="CI68" s="46"/>
      <c r="CJ68" s="46"/>
      <c r="CK68" s="46"/>
      <c r="CL68" s="46"/>
      <c r="CM68" s="46"/>
    </row>
    <row r="69" spans="1:91" ht="30" customHeight="1" x14ac:dyDescent="0.2">
      <c r="A69" s="195"/>
      <c r="B69" s="199"/>
      <c r="C69" s="884" t="s">
        <v>250</v>
      </c>
      <c r="D69" s="885"/>
      <c r="E69" s="885"/>
      <c r="F69" s="885"/>
      <c r="G69" s="885"/>
      <c r="H69" s="885"/>
      <c r="I69" s="885"/>
      <c r="J69" s="885"/>
      <c r="K69" s="885"/>
      <c r="L69" s="885"/>
      <c r="M69" s="885"/>
      <c r="N69" s="885"/>
      <c r="O69" s="46"/>
      <c r="P69" s="46"/>
      <c r="Q69" s="46"/>
      <c r="R69" s="913"/>
      <c r="S69" s="913"/>
      <c r="T69" s="913"/>
      <c r="U69" s="913"/>
      <c r="V69" s="913"/>
      <c r="W69" s="913"/>
      <c r="X69" s="46"/>
      <c r="Y69" s="46"/>
      <c r="Z69" s="196"/>
      <c r="AA69" s="193"/>
      <c r="AF69" s="249"/>
      <c r="CG69" s="46"/>
      <c r="CH69" s="46"/>
      <c r="CI69" s="46"/>
      <c r="CJ69" s="46"/>
      <c r="CK69" s="46"/>
      <c r="CL69" s="46"/>
      <c r="CM69" s="46"/>
    </row>
    <row r="70" spans="1:91" ht="30" customHeight="1" x14ac:dyDescent="0.2">
      <c r="A70" s="195"/>
      <c r="B70" s="200"/>
      <c r="C70" s="884" t="s">
        <v>251</v>
      </c>
      <c r="D70" s="885"/>
      <c r="E70" s="885"/>
      <c r="F70" s="885"/>
      <c r="G70" s="885"/>
      <c r="H70" s="885"/>
      <c r="I70" s="885"/>
      <c r="J70" s="885"/>
      <c r="K70" s="885"/>
      <c r="L70" s="885"/>
      <c r="M70" s="885"/>
      <c r="N70" s="885"/>
      <c r="O70" s="46"/>
      <c r="P70" s="46"/>
      <c r="Q70" s="46"/>
      <c r="R70" s="46"/>
      <c r="S70" s="46"/>
      <c r="T70" s="46"/>
      <c r="U70" s="46"/>
      <c r="V70" s="46"/>
      <c r="W70" s="46"/>
      <c r="X70" s="46"/>
      <c r="Y70" s="46"/>
      <c r="Z70" s="196"/>
      <c r="AA70" s="193"/>
      <c r="CG70" s="46"/>
      <c r="CH70" s="46"/>
      <c r="CI70" s="46"/>
      <c r="CJ70" s="46"/>
      <c r="CK70" s="46"/>
      <c r="CL70" s="46"/>
      <c r="CM70" s="46"/>
    </row>
    <row r="71" spans="1:91" ht="30" customHeight="1" x14ac:dyDescent="0.2">
      <c r="A71" s="195"/>
      <c r="B71" s="201">
        <v>0</v>
      </c>
      <c r="C71" s="884" t="s">
        <v>252</v>
      </c>
      <c r="D71" s="885"/>
      <c r="E71" s="885"/>
      <c r="F71" s="885"/>
      <c r="G71" s="885"/>
      <c r="H71" s="885"/>
      <c r="I71" s="885"/>
      <c r="J71" s="885"/>
      <c r="K71" s="885"/>
      <c r="L71" s="885"/>
      <c r="M71" s="885"/>
      <c r="N71" s="885"/>
      <c r="O71" s="46"/>
      <c r="P71" s="46"/>
      <c r="Q71" s="46"/>
      <c r="R71" s="46"/>
      <c r="S71" s="46"/>
      <c r="T71" s="46"/>
      <c r="U71" s="46"/>
      <c r="V71" s="46"/>
      <c r="W71" s="46"/>
      <c r="X71" s="46"/>
      <c r="Y71" s="46"/>
      <c r="Z71" s="196"/>
      <c r="AA71" s="193"/>
      <c r="CG71" s="46"/>
      <c r="CH71" s="46"/>
      <c r="CI71" s="46"/>
      <c r="CJ71" s="46"/>
      <c r="CK71" s="46"/>
      <c r="CL71" s="46"/>
      <c r="CM71" s="46"/>
    </row>
    <row r="72" spans="1:91" ht="30" customHeight="1" x14ac:dyDescent="0.25">
      <c r="A72" s="195"/>
      <c r="B72" s="202"/>
      <c r="C72" s="884" t="s">
        <v>253</v>
      </c>
      <c r="D72" s="885"/>
      <c r="E72" s="885"/>
      <c r="F72" s="885"/>
      <c r="G72" s="885"/>
      <c r="H72" s="885"/>
      <c r="I72" s="885"/>
      <c r="J72" s="885"/>
      <c r="K72" s="885"/>
      <c r="L72" s="885"/>
      <c r="M72" s="885"/>
      <c r="N72" s="885"/>
      <c r="O72" s="46"/>
      <c r="P72" s="46"/>
      <c r="Q72" s="46"/>
      <c r="R72" s="46"/>
      <c r="S72" s="46"/>
      <c r="T72" s="46"/>
      <c r="U72" s="46"/>
      <c r="V72" s="46"/>
      <c r="W72" s="46"/>
      <c r="X72" s="203"/>
      <c r="Y72" s="46"/>
      <c r="Z72" s="196"/>
      <c r="AA72" s="193"/>
      <c r="CG72" s="46"/>
      <c r="CH72" s="46"/>
      <c r="CI72" s="46"/>
      <c r="CJ72" s="46"/>
      <c r="CK72" s="46"/>
      <c r="CL72" s="46"/>
      <c r="CM72" s="46"/>
    </row>
    <row r="73" spans="1:91" ht="30" customHeight="1" x14ac:dyDescent="0.2">
      <c r="A73" s="195"/>
      <c r="B73" s="204">
        <v>0</v>
      </c>
      <c r="C73" s="884" t="s">
        <v>211</v>
      </c>
      <c r="D73" s="885"/>
      <c r="E73" s="885"/>
      <c r="F73" s="885"/>
      <c r="G73" s="885"/>
      <c r="H73" s="885"/>
      <c r="I73" s="885"/>
      <c r="J73" s="885"/>
      <c r="K73" s="885"/>
      <c r="L73" s="885"/>
      <c r="M73" s="885"/>
      <c r="N73" s="885"/>
      <c r="O73" s="46"/>
      <c r="P73" s="46"/>
      <c r="Q73" s="46"/>
      <c r="R73" s="46"/>
      <c r="S73" s="46"/>
      <c r="T73" s="46"/>
      <c r="U73" s="46"/>
      <c r="V73" s="46"/>
      <c r="W73" s="46"/>
      <c r="X73" s="46"/>
      <c r="Y73" s="46"/>
      <c r="Z73" s="196"/>
      <c r="AA73" s="193"/>
      <c r="CG73" s="46"/>
      <c r="CH73" s="46"/>
      <c r="CI73" s="46"/>
      <c r="CJ73" s="46"/>
      <c r="CK73" s="46"/>
      <c r="CL73" s="46"/>
      <c r="CM73" s="46"/>
    </row>
    <row r="74" spans="1:91" ht="30" customHeight="1" x14ac:dyDescent="0.25">
      <c r="A74" s="195"/>
      <c r="B74" s="205"/>
      <c r="C74" s="884" t="s">
        <v>254</v>
      </c>
      <c r="D74" s="885"/>
      <c r="E74" s="885"/>
      <c r="F74" s="885"/>
      <c r="G74" s="885"/>
      <c r="H74" s="885"/>
      <c r="I74" s="885"/>
      <c r="J74" s="885"/>
      <c r="K74" s="885"/>
      <c r="L74" s="885"/>
      <c r="M74" s="885"/>
      <c r="N74" s="885"/>
      <c r="O74" s="46"/>
      <c r="P74" s="46"/>
      <c r="Q74" s="46"/>
      <c r="R74" s="46"/>
      <c r="S74" s="46"/>
      <c r="T74" s="46"/>
      <c r="U74" s="46"/>
      <c r="V74" s="46"/>
      <c r="W74" s="46"/>
      <c r="X74" s="203"/>
      <c r="Y74" s="46"/>
      <c r="Z74" s="196"/>
      <c r="AA74" s="193"/>
      <c r="CG74" s="46"/>
      <c r="CH74" s="46"/>
      <c r="CI74" s="46"/>
      <c r="CJ74" s="46"/>
      <c r="CK74" s="46"/>
      <c r="CL74" s="46"/>
      <c r="CM74" s="46"/>
    </row>
    <row r="75" spans="1:91" ht="30" customHeight="1" x14ac:dyDescent="0.2">
      <c r="A75" s="195"/>
      <c r="B75" s="278"/>
      <c r="C75" s="884" t="s">
        <v>462</v>
      </c>
      <c r="D75" s="885"/>
      <c r="E75" s="885"/>
      <c r="F75" s="885"/>
      <c r="G75" s="885"/>
      <c r="H75" s="885"/>
      <c r="I75" s="885"/>
      <c r="J75" s="885"/>
      <c r="K75" s="885"/>
      <c r="L75" s="885"/>
      <c r="M75" s="885"/>
      <c r="N75" s="885"/>
      <c r="O75" s="46"/>
      <c r="P75" s="46"/>
      <c r="Q75" s="46"/>
      <c r="R75" s="46"/>
      <c r="S75" s="46"/>
      <c r="T75" s="46"/>
      <c r="U75" s="46"/>
      <c r="V75" s="46"/>
      <c r="W75" s="46"/>
      <c r="X75" s="46"/>
      <c r="Y75" s="46"/>
      <c r="Z75" s="196"/>
      <c r="AA75" s="193"/>
      <c r="CG75" s="46"/>
      <c r="CH75" s="46"/>
      <c r="CI75" s="46"/>
      <c r="CJ75" s="46"/>
      <c r="CK75" s="46"/>
      <c r="CL75" s="46"/>
      <c r="CM75" s="46"/>
    </row>
    <row r="76" spans="1:91" s="46" customFormat="1" ht="21" customHeight="1" x14ac:dyDescent="0.2">
      <c r="A76" s="195"/>
      <c r="B76" s="236" t="s">
        <v>212</v>
      </c>
      <c r="C76" s="237"/>
      <c r="X76" s="27"/>
      <c r="Z76" s="196"/>
      <c r="AA76" s="193"/>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row>
    <row r="77" spans="1:91" s="46" customFormat="1" ht="21" customHeight="1" x14ac:dyDescent="0.2">
      <c r="A77" s="195"/>
      <c r="C77" s="237"/>
      <c r="X77" s="27"/>
      <c r="Z77" s="196"/>
      <c r="AA77" s="193"/>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row>
    <row r="78" spans="1:91" s="16" customFormat="1" ht="21" customHeight="1" x14ac:dyDescent="0.2">
      <c r="A78" s="249"/>
      <c r="C78" s="250"/>
      <c r="Z78" s="251"/>
      <c r="AA78" s="243"/>
    </row>
    <row r="79" spans="1:91" s="16" customFormat="1" ht="21" customHeight="1" x14ac:dyDescent="0.2">
      <c r="A79" s="249"/>
      <c r="C79" s="250"/>
      <c r="Z79" s="251"/>
      <c r="AA79" s="243"/>
    </row>
    <row r="80" spans="1:91" s="16" customFormat="1" ht="21" customHeight="1" x14ac:dyDescent="0.2">
      <c r="A80" s="249"/>
      <c r="C80" s="250"/>
      <c r="Z80" s="251"/>
      <c r="AA80" s="243"/>
    </row>
    <row r="81" spans="1:27" s="16" customFormat="1" ht="21" customHeight="1" x14ac:dyDescent="0.2">
      <c r="A81" s="249"/>
      <c r="C81" s="250"/>
      <c r="Z81" s="251"/>
      <c r="AA81" s="243"/>
    </row>
    <row r="82" spans="1:27" s="16" customFormat="1" ht="21" customHeight="1" x14ac:dyDescent="0.2">
      <c r="A82" s="249"/>
      <c r="C82" s="250"/>
      <c r="X82" s="244"/>
      <c r="Z82" s="251"/>
      <c r="AA82" s="243"/>
    </row>
    <row r="83" spans="1:27" s="16" customFormat="1" x14ac:dyDescent="0.25">
      <c r="A83" s="249"/>
      <c r="C83" s="250"/>
      <c r="X83" s="252"/>
      <c r="Z83" s="251"/>
      <c r="AA83" s="243"/>
    </row>
    <row r="84" spans="1:27" s="16" customFormat="1" x14ac:dyDescent="0.2">
      <c r="A84" s="249"/>
      <c r="C84" s="250"/>
      <c r="Z84" s="251"/>
      <c r="AA84" s="243"/>
    </row>
    <row r="85" spans="1:27" s="16" customFormat="1" x14ac:dyDescent="0.2">
      <c r="A85" s="249"/>
      <c r="C85" s="250"/>
      <c r="Z85" s="251"/>
      <c r="AA85" s="243"/>
    </row>
    <row r="86" spans="1:27" s="16" customFormat="1" x14ac:dyDescent="0.2">
      <c r="A86" s="249"/>
      <c r="C86" s="250"/>
      <c r="X86" s="244"/>
      <c r="Z86" s="251"/>
      <c r="AA86" s="243"/>
    </row>
    <row r="87" spans="1:27" s="16" customFormat="1" x14ac:dyDescent="0.25">
      <c r="A87" s="249"/>
      <c r="C87" s="250"/>
      <c r="X87" s="252"/>
      <c r="Z87" s="251"/>
      <c r="AA87" s="243"/>
    </row>
    <row r="88" spans="1:27" s="16" customFormat="1" x14ac:dyDescent="0.25">
      <c r="A88" s="249"/>
      <c r="C88" s="250"/>
      <c r="X88" s="252"/>
      <c r="Z88" s="251"/>
      <c r="AA88" s="243"/>
    </row>
    <row r="89" spans="1:27" s="16" customFormat="1" x14ac:dyDescent="0.2">
      <c r="A89" s="249"/>
      <c r="C89" s="250"/>
      <c r="Z89" s="251"/>
      <c r="AA89" s="243"/>
    </row>
    <row r="90" spans="1:27" s="16" customFormat="1" x14ac:dyDescent="0.2">
      <c r="A90" s="249"/>
      <c r="C90" s="250"/>
      <c r="Z90" s="251"/>
      <c r="AA90" s="243"/>
    </row>
    <row r="91" spans="1:27" s="16" customFormat="1" x14ac:dyDescent="0.2">
      <c r="A91" s="249"/>
      <c r="C91" s="250"/>
      <c r="Z91" s="251"/>
      <c r="AA91" s="243"/>
    </row>
    <row r="92" spans="1:27" s="16" customFormat="1" x14ac:dyDescent="0.2">
      <c r="A92" s="249"/>
      <c r="C92" s="250"/>
      <c r="Z92" s="251"/>
      <c r="AA92" s="243"/>
    </row>
    <row r="93" spans="1:27" s="16" customFormat="1" x14ac:dyDescent="0.2">
      <c r="A93" s="249"/>
      <c r="C93" s="250"/>
      <c r="X93" s="244"/>
      <c r="Z93" s="251"/>
      <c r="AA93" s="243"/>
    </row>
    <row r="94" spans="1:27" s="16" customFormat="1" x14ac:dyDescent="0.25">
      <c r="A94" s="249"/>
      <c r="C94" s="250"/>
      <c r="X94" s="252"/>
      <c r="Z94" s="251"/>
      <c r="AA94" s="243"/>
    </row>
    <row r="95" spans="1:27" s="16" customFormat="1" x14ac:dyDescent="0.25">
      <c r="A95" s="249"/>
      <c r="C95" s="250"/>
      <c r="X95" s="252"/>
      <c r="Z95" s="251"/>
      <c r="AA95" s="243"/>
    </row>
    <row r="96" spans="1:27" s="16" customFormat="1" x14ac:dyDescent="0.25">
      <c r="A96" s="249"/>
      <c r="C96" s="250"/>
      <c r="X96" s="252"/>
      <c r="Z96" s="251"/>
      <c r="AA96" s="243"/>
    </row>
    <row r="97" spans="1:27" s="16" customFormat="1" x14ac:dyDescent="0.2">
      <c r="A97" s="249"/>
      <c r="C97" s="250"/>
      <c r="Z97" s="251"/>
      <c r="AA97" s="243"/>
    </row>
    <row r="98" spans="1:27" s="16" customFormat="1" x14ac:dyDescent="0.2">
      <c r="A98" s="249"/>
      <c r="C98" s="250"/>
      <c r="Z98" s="251"/>
      <c r="AA98" s="243"/>
    </row>
    <row r="99" spans="1:27" s="16" customFormat="1" x14ac:dyDescent="0.2">
      <c r="A99" s="249"/>
      <c r="C99" s="250"/>
      <c r="Z99" s="251"/>
      <c r="AA99" s="243"/>
    </row>
    <row r="100" spans="1:27" s="16" customFormat="1" x14ac:dyDescent="0.2">
      <c r="A100" s="249"/>
      <c r="C100" s="250"/>
      <c r="Z100" s="251"/>
      <c r="AA100" s="243"/>
    </row>
    <row r="101" spans="1:27" s="16" customFormat="1" x14ac:dyDescent="0.2">
      <c r="A101" s="249"/>
      <c r="C101" s="250"/>
      <c r="Z101" s="251"/>
      <c r="AA101" s="243"/>
    </row>
    <row r="102" spans="1:27" s="16" customFormat="1" x14ac:dyDescent="0.2">
      <c r="A102" s="249"/>
      <c r="C102" s="250"/>
      <c r="Z102" s="251"/>
      <c r="AA102" s="243"/>
    </row>
    <row r="103" spans="1:27" s="16" customFormat="1" x14ac:dyDescent="0.2">
      <c r="A103" s="249"/>
      <c r="C103" s="250"/>
      <c r="X103" s="244"/>
      <c r="Z103" s="251"/>
      <c r="AA103" s="243"/>
    </row>
    <row r="104" spans="1:27" s="16" customFormat="1" x14ac:dyDescent="0.25">
      <c r="A104" s="249"/>
      <c r="C104" s="250"/>
      <c r="X104" s="252"/>
      <c r="Z104" s="251"/>
      <c r="AA104" s="243"/>
    </row>
    <row r="105" spans="1:27" s="16" customFormat="1" x14ac:dyDescent="0.25">
      <c r="A105" s="249"/>
      <c r="C105" s="250"/>
      <c r="X105" s="252"/>
      <c r="Z105" s="251"/>
      <c r="AA105" s="243"/>
    </row>
    <row r="106" spans="1:27" s="16" customFormat="1" x14ac:dyDescent="0.25">
      <c r="A106" s="249"/>
      <c r="C106" s="250"/>
      <c r="X106" s="252"/>
      <c r="Z106" s="251"/>
      <c r="AA106" s="243"/>
    </row>
    <row r="107" spans="1:27" s="16" customFormat="1" x14ac:dyDescent="0.25">
      <c r="A107" s="249"/>
      <c r="C107" s="250"/>
      <c r="X107" s="252"/>
      <c r="Z107" s="251"/>
      <c r="AA107" s="243"/>
    </row>
    <row r="108" spans="1:27" s="16" customFormat="1" x14ac:dyDescent="0.25">
      <c r="A108" s="249"/>
      <c r="C108" s="250"/>
      <c r="X108" s="252"/>
      <c r="Z108" s="251"/>
      <c r="AA108" s="243"/>
    </row>
    <row r="109" spans="1:27" s="16" customFormat="1" x14ac:dyDescent="0.25">
      <c r="A109" s="249"/>
      <c r="C109" s="250"/>
      <c r="X109" s="252"/>
      <c r="Z109" s="251"/>
      <c r="AA109" s="243"/>
    </row>
    <row r="110" spans="1:27" s="16" customFormat="1" x14ac:dyDescent="0.2">
      <c r="A110" s="249"/>
      <c r="C110" s="250"/>
      <c r="Z110" s="251"/>
      <c r="AA110" s="243"/>
    </row>
    <row r="111" spans="1:27" s="16" customFormat="1" x14ac:dyDescent="0.2">
      <c r="A111" s="249"/>
      <c r="C111" s="250"/>
      <c r="Z111" s="251"/>
      <c r="AA111" s="243"/>
    </row>
    <row r="112" spans="1:27" s="16" customFormat="1" x14ac:dyDescent="0.2">
      <c r="A112" s="249"/>
      <c r="C112" s="250"/>
      <c r="Z112" s="251"/>
      <c r="AA112" s="243"/>
    </row>
    <row r="113" spans="1:27" s="16" customFormat="1" x14ac:dyDescent="0.2">
      <c r="A113" s="249"/>
      <c r="C113" s="250"/>
      <c r="Z113" s="251"/>
      <c r="AA113" s="243"/>
    </row>
    <row r="114" spans="1:27" s="16" customFormat="1" x14ac:dyDescent="0.2">
      <c r="A114" s="249"/>
      <c r="C114" s="250"/>
      <c r="Z114" s="251"/>
      <c r="AA114" s="243"/>
    </row>
    <row r="115" spans="1:27" s="16" customFormat="1" x14ac:dyDescent="0.2">
      <c r="A115" s="249"/>
      <c r="C115" s="250"/>
      <c r="Z115" s="251"/>
      <c r="AA115" s="243"/>
    </row>
    <row r="116" spans="1:27" s="16" customFormat="1" x14ac:dyDescent="0.2">
      <c r="A116" s="249"/>
      <c r="C116" s="250"/>
      <c r="Z116" s="251"/>
      <c r="AA116" s="243"/>
    </row>
    <row r="117" spans="1:27" s="16" customFormat="1" x14ac:dyDescent="0.2">
      <c r="A117" s="249"/>
      <c r="C117" s="250"/>
      <c r="Z117" s="251"/>
      <c r="AA117" s="243"/>
    </row>
    <row r="118" spans="1:27" s="16" customFormat="1" x14ac:dyDescent="0.2">
      <c r="A118" s="249"/>
      <c r="C118" s="250"/>
      <c r="Z118" s="251"/>
      <c r="AA118" s="243"/>
    </row>
    <row r="119" spans="1:27" s="16" customFormat="1" x14ac:dyDescent="0.2">
      <c r="A119" s="249"/>
      <c r="C119" s="250"/>
      <c r="Z119" s="251"/>
      <c r="AA119" s="243"/>
    </row>
    <row r="120" spans="1:27" s="16" customFormat="1" x14ac:dyDescent="0.2">
      <c r="A120" s="249"/>
      <c r="C120" s="250"/>
      <c r="Z120" s="251"/>
      <c r="AA120" s="243"/>
    </row>
    <row r="121" spans="1:27" s="16" customFormat="1" x14ac:dyDescent="0.2">
      <c r="A121" s="249"/>
      <c r="C121" s="250"/>
      <c r="Z121" s="251"/>
      <c r="AA121" s="243"/>
    </row>
    <row r="122" spans="1:27" s="16" customFormat="1" x14ac:dyDescent="0.2">
      <c r="A122" s="249"/>
      <c r="C122" s="250"/>
      <c r="Z122" s="251"/>
      <c r="AA122" s="243"/>
    </row>
    <row r="123" spans="1:27" s="16" customFormat="1" x14ac:dyDescent="0.2">
      <c r="A123" s="249"/>
      <c r="C123" s="250"/>
      <c r="Z123" s="251"/>
      <c r="AA123" s="243"/>
    </row>
    <row r="124" spans="1:27" s="16" customFormat="1" x14ac:dyDescent="0.2">
      <c r="A124" s="249"/>
      <c r="C124" s="250"/>
      <c r="Z124" s="251"/>
      <c r="AA124" s="243"/>
    </row>
    <row r="125" spans="1:27" s="16" customFormat="1" x14ac:dyDescent="0.2">
      <c r="A125" s="249"/>
      <c r="C125" s="250"/>
      <c r="Z125" s="251"/>
      <c r="AA125" s="243"/>
    </row>
    <row r="126" spans="1:27" s="16" customFormat="1" x14ac:dyDescent="0.2">
      <c r="A126" s="249"/>
      <c r="C126" s="250"/>
      <c r="Z126" s="251"/>
      <c r="AA126" s="243"/>
    </row>
    <row r="127" spans="1:27" s="16" customFormat="1" x14ac:dyDescent="0.2">
      <c r="A127" s="249"/>
      <c r="C127" s="250"/>
      <c r="Z127" s="251"/>
      <c r="AA127" s="243"/>
    </row>
    <row r="128" spans="1:27" s="16" customFormat="1" x14ac:dyDescent="0.2">
      <c r="A128" s="249"/>
      <c r="C128" s="250"/>
      <c r="Z128" s="251"/>
      <c r="AA128" s="243"/>
    </row>
    <row r="129" spans="1:27" s="16" customFormat="1" x14ac:dyDescent="0.2">
      <c r="A129" s="249"/>
      <c r="C129" s="250"/>
      <c r="Z129" s="251"/>
      <c r="AA129" s="243"/>
    </row>
    <row r="130" spans="1:27" s="16" customFormat="1" x14ac:dyDescent="0.2">
      <c r="A130" s="249"/>
      <c r="C130" s="250"/>
      <c r="Z130" s="251"/>
      <c r="AA130" s="243"/>
    </row>
    <row r="131" spans="1:27" s="16" customFormat="1" x14ac:dyDescent="0.2">
      <c r="A131" s="249"/>
      <c r="C131" s="250"/>
      <c r="Z131" s="251"/>
      <c r="AA131" s="243"/>
    </row>
    <row r="132" spans="1:27" s="16" customFormat="1" x14ac:dyDescent="0.2">
      <c r="A132" s="249"/>
      <c r="C132" s="250"/>
      <c r="Z132" s="251"/>
      <c r="AA132" s="243"/>
    </row>
    <row r="133" spans="1:27" s="16" customFormat="1" x14ac:dyDescent="0.2">
      <c r="A133" s="249"/>
      <c r="C133" s="250"/>
      <c r="Z133" s="251"/>
      <c r="AA133" s="243"/>
    </row>
    <row r="134" spans="1:27" s="16" customFormat="1" x14ac:dyDescent="0.2">
      <c r="A134" s="249"/>
      <c r="C134" s="250"/>
      <c r="Z134" s="251"/>
      <c r="AA134" s="243"/>
    </row>
    <row r="135" spans="1:27" s="16" customFormat="1" x14ac:dyDescent="0.2">
      <c r="A135" s="249"/>
      <c r="C135" s="250"/>
      <c r="Z135" s="251"/>
      <c r="AA135" s="243"/>
    </row>
    <row r="136" spans="1:27" s="16" customFormat="1" x14ac:dyDescent="0.2">
      <c r="A136" s="249"/>
      <c r="C136" s="250"/>
      <c r="Z136" s="251"/>
      <c r="AA136" s="243"/>
    </row>
    <row r="137" spans="1:27" s="16" customFormat="1" x14ac:dyDescent="0.2">
      <c r="A137" s="249"/>
      <c r="C137" s="250"/>
      <c r="Z137" s="251"/>
      <c r="AA137" s="243"/>
    </row>
    <row r="138" spans="1:27" s="16" customFormat="1" x14ac:dyDescent="0.2">
      <c r="A138" s="249"/>
      <c r="C138" s="250"/>
      <c r="Z138" s="251"/>
      <c r="AA138" s="243"/>
    </row>
    <row r="139" spans="1:27" s="16" customFormat="1" x14ac:dyDescent="0.2">
      <c r="A139" s="249"/>
      <c r="C139" s="250"/>
      <c r="Z139" s="251"/>
      <c r="AA139" s="243"/>
    </row>
    <row r="140" spans="1:27" s="16" customFormat="1" x14ac:dyDescent="0.2">
      <c r="A140" s="249"/>
      <c r="C140" s="250"/>
      <c r="Z140" s="251"/>
      <c r="AA140" s="243"/>
    </row>
    <row r="141" spans="1:27" s="16" customFormat="1" x14ac:dyDescent="0.2">
      <c r="A141" s="249"/>
      <c r="C141" s="250"/>
      <c r="Z141" s="251"/>
      <c r="AA141" s="243"/>
    </row>
    <row r="142" spans="1:27" s="16" customFormat="1" x14ac:dyDescent="0.2">
      <c r="A142" s="249"/>
      <c r="C142" s="250"/>
      <c r="Z142" s="251"/>
      <c r="AA142" s="243"/>
    </row>
    <row r="143" spans="1:27" s="16" customFormat="1" x14ac:dyDescent="0.2">
      <c r="A143" s="249"/>
      <c r="C143" s="250"/>
      <c r="Z143" s="251"/>
      <c r="AA143" s="243"/>
    </row>
    <row r="144" spans="1:27" s="16" customFormat="1" x14ac:dyDescent="0.2">
      <c r="A144" s="249"/>
      <c r="C144" s="250"/>
      <c r="Z144" s="251"/>
      <c r="AA144" s="243"/>
    </row>
    <row r="145" spans="1:27" s="16" customFormat="1" x14ac:dyDescent="0.2">
      <c r="A145" s="249"/>
      <c r="C145" s="250"/>
      <c r="Z145" s="251"/>
      <c r="AA145" s="243"/>
    </row>
    <row r="146" spans="1:27" s="16" customFormat="1" x14ac:dyDescent="0.2">
      <c r="A146" s="249"/>
      <c r="C146" s="250"/>
      <c r="Z146" s="251"/>
      <c r="AA146" s="243"/>
    </row>
    <row r="147" spans="1:27" s="16" customFormat="1" x14ac:dyDescent="0.2">
      <c r="A147" s="249"/>
      <c r="C147" s="250"/>
      <c r="Z147" s="251"/>
      <c r="AA147" s="243"/>
    </row>
    <row r="148" spans="1:27" s="16" customFormat="1" x14ac:dyDescent="0.2">
      <c r="A148" s="249"/>
      <c r="C148" s="250"/>
      <c r="Z148" s="251"/>
      <c r="AA148" s="243"/>
    </row>
    <row r="149" spans="1:27" s="16" customFormat="1" x14ac:dyDescent="0.2">
      <c r="A149" s="249"/>
      <c r="C149" s="250"/>
      <c r="Z149" s="251"/>
      <c r="AA149" s="243"/>
    </row>
    <row r="150" spans="1:27" s="16" customFormat="1" x14ac:dyDescent="0.2">
      <c r="A150" s="249"/>
      <c r="C150" s="250"/>
      <c r="Z150" s="251"/>
      <c r="AA150" s="243"/>
    </row>
    <row r="151" spans="1:27" s="16" customFormat="1" x14ac:dyDescent="0.2">
      <c r="A151" s="249"/>
      <c r="C151" s="250"/>
      <c r="Z151" s="251"/>
      <c r="AA151" s="243"/>
    </row>
    <row r="152" spans="1:27" s="16" customFormat="1" x14ac:dyDescent="0.2">
      <c r="A152" s="249"/>
      <c r="C152" s="250"/>
      <c r="Z152" s="251"/>
      <c r="AA152" s="243"/>
    </row>
    <row r="153" spans="1:27" s="16" customFormat="1" x14ac:dyDescent="0.2">
      <c r="A153" s="249"/>
      <c r="C153" s="250"/>
      <c r="Z153" s="251"/>
      <c r="AA153" s="243"/>
    </row>
    <row r="154" spans="1:27" s="16" customFormat="1" x14ac:dyDescent="0.2">
      <c r="A154" s="249"/>
      <c r="C154" s="250"/>
      <c r="Z154" s="251"/>
      <c r="AA154" s="243"/>
    </row>
    <row r="155" spans="1:27" s="16" customFormat="1" x14ac:dyDescent="0.2">
      <c r="A155" s="249"/>
      <c r="C155" s="250"/>
      <c r="Z155" s="251"/>
      <c r="AA155" s="243"/>
    </row>
    <row r="156" spans="1:27" s="16" customFormat="1" x14ac:dyDescent="0.2">
      <c r="A156" s="249"/>
      <c r="C156" s="250"/>
      <c r="Z156" s="251"/>
      <c r="AA156" s="243"/>
    </row>
    <row r="157" spans="1:27" s="16" customFormat="1" x14ac:dyDescent="0.2">
      <c r="A157" s="249"/>
      <c r="C157" s="250"/>
      <c r="Z157" s="251"/>
      <c r="AA157" s="243"/>
    </row>
    <row r="158" spans="1:27" s="16" customFormat="1" x14ac:dyDescent="0.2">
      <c r="A158" s="249"/>
      <c r="C158" s="250"/>
      <c r="Z158" s="251"/>
      <c r="AA158" s="243"/>
    </row>
    <row r="159" spans="1:27" s="16" customFormat="1" x14ac:dyDescent="0.2">
      <c r="A159" s="249"/>
      <c r="C159" s="250"/>
      <c r="Z159" s="251"/>
      <c r="AA159" s="243"/>
    </row>
    <row r="160" spans="1:27" s="16" customFormat="1" x14ac:dyDescent="0.2">
      <c r="A160" s="249"/>
      <c r="C160" s="250"/>
      <c r="Z160" s="251"/>
      <c r="AA160" s="243"/>
    </row>
    <row r="161" spans="1:27" s="16" customFormat="1" x14ac:dyDescent="0.2">
      <c r="A161" s="249"/>
      <c r="C161" s="250"/>
      <c r="Z161" s="251"/>
      <c r="AA161" s="243"/>
    </row>
    <row r="162" spans="1:27" s="16" customFormat="1" x14ac:dyDescent="0.2">
      <c r="A162" s="249"/>
      <c r="C162" s="250"/>
      <c r="Z162" s="251"/>
      <c r="AA162" s="243"/>
    </row>
    <row r="163" spans="1:27" s="16" customFormat="1" x14ac:dyDescent="0.2">
      <c r="A163" s="249"/>
      <c r="C163" s="250"/>
      <c r="Z163" s="251"/>
      <c r="AA163" s="243"/>
    </row>
    <row r="164" spans="1:27" s="16" customFormat="1" x14ac:dyDescent="0.2">
      <c r="A164" s="249"/>
      <c r="C164" s="250"/>
      <c r="Z164" s="251"/>
      <c r="AA164" s="243"/>
    </row>
    <row r="165" spans="1:27" s="16" customFormat="1" x14ac:dyDescent="0.2">
      <c r="A165" s="249"/>
      <c r="C165" s="250"/>
      <c r="Z165" s="251"/>
      <c r="AA165" s="243"/>
    </row>
    <row r="166" spans="1:27" s="16" customFormat="1" x14ac:dyDescent="0.2">
      <c r="A166" s="249"/>
      <c r="C166" s="250"/>
      <c r="Z166" s="251"/>
      <c r="AA166" s="243"/>
    </row>
    <row r="167" spans="1:27" s="16" customFormat="1" x14ac:dyDescent="0.2">
      <c r="A167" s="249"/>
      <c r="C167" s="250"/>
      <c r="Z167" s="251"/>
      <c r="AA167" s="243"/>
    </row>
    <row r="168" spans="1:27" s="16" customFormat="1" x14ac:dyDescent="0.2">
      <c r="A168" s="249"/>
      <c r="C168" s="250"/>
      <c r="Z168" s="251"/>
      <c r="AA168" s="243"/>
    </row>
    <row r="169" spans="1:27" s="16" customFormat="1" x14ac:dyDescent="0.2">
      <c r="A169" s="249"/>
      <c r="C169" s="250"/>
      <c r="Z169" s="251"/>
      <c r="AA169" s="243"/>
    </row>
    <row r="170" spans="1:27" s="16" customFormat="1" x14ac:dyDescent="0.2">
      <c r="A170" s="249"/>
      <c r="C170" s="250"/>
      <c r="Z170" s="251"/>
      <c r="AA170" s="243"/>
    </row>
    <row r="171" spans="1:27" s="16" customFormat="1" x14ac:dyDescent="0.2">
      <c r="A171" s="249"/>
      <c r="C171" s="250"/>
      <c r="Z171" s="251"/>
      <c r="AA171" s="243"/>
    </row>
    <row r="172" spans="1:27" s="16" customFormat="1" x14ac:dyDescent="0.2">
      <c r="A172" s="249"/>
      <c r="C172" s="250"/>
      <c r="Z172" s="251"/>
      <c r="AA172" s="243"/>
    </row>
    <row r="173" spans="1:27" s="16" customFormat="1" x14ac:dyDescent="0.2">
      <c r="A173" s="249"/>
      <c r="C173" s="250"/>
      <c r="Z173" s="251"/>
      <c r="AA173" s="243"/>
    </row>
    <row r="174" spans="1:27" s="16" customFormat="1" x14ac:dyDescent="0.2">
      <c r="A174" s="249"/>
      <c r="C174" s="250"/>
      <c r="Z174" s="251"/>
      <c r="AA174" s="243"/>
    </row>
    <row r="175" spans="1:27" s="16" customFormat="1" x14ac:dyDescent="0.2">
      <c r="A175" s="249"/>
      <c r="C175" s="250"/>
      <c r="Z175" s="251"/>
      <c r="AA175" s="243"/>
    </row>
    <row r="176" spans="1:27" s="16" customFormat="1" x14ac:dyDescent="0.2">
      <c r="A176" s="249"/>
      <c r="C176" s="250"/>
      <c r="Z176" s="251"/>
      <c r="AA176" s="243"/>
    </row>
    <row r="177" spans="1:27" s="16" customFormat="1" x14ac:dyDescent="0.2">
      <c r="A177" s="249"/>
      <c r="C177" s="250"/>
      <c r="Z177" s="251"/>
      <c r="AA177" s="243"/>
    </row>
    <row r="178" spans="1:27" s="16" customFormat="1" x14ac:dyDescent="0.2">
      <c r="A178" s="249"/>
      <c r="C178" s="250"/>
      <c r="Z178" s="251"/>
      <c r="AA178" s="243"/>
    </row>
    <row r="179" spans="1:27" s="16" customFormat="1" x14ac:dyDescent="0.2">
      <c r="A179" s="249"/>
      <c r="C179" s="250"/>
      <c r="Z179" s="251"/>
      <c r="AA179" s="243"/>
    </row>
    <row r="180" spans="1:27" s="16" customFormat="1" x14ac:dyDescent="0.2">
      <c r="A180" s="249"/>
      <c r="C180" s="250"/>
      <c r="Z180" s="251"/>
      <c r="AA180" s="243"/>
    </row>
    <row r="181" spans="1:27" s="16" customFormat="1" x14ac:dyDescent="0.2">
      <c r="A181" s="249"/>
      <c r="C181" s="250"/>
      <c r="Z181" s="251"/>
      <c r="AA181" s="243"/>
    </row>
    <row r="182" spans="1:27" s="16" customFormat="1" x14ac:dyDescent="0.2">
      <c r="A182" s="249"/>
      <c r="C182" s="250"/>
      <c r="Z182" s="251"/>
      <c r="AA182" s="243"/>
    </row>
    <row r="183" spans="1:27" s="16" customFormat="1" x14ac:dyDescent="0.2">
      <c r="A183" s="249"/>
      <c r="C183" s="250"/>
      <c r="Z183" s="251"/>
      <c r="AA183" s="243"/>
    </row>
    <row r="184" spans="1:27" s="16" customFormat="1" x14ac:dyDescent="0.2">
      <c r="A184" s="249"/>
      <c r="C184" s="250"/>
      <c r="Z184" s="251"/>
      <c r="AA184" s="243"/>
    </row>
    <row r="185" spans="1:27" s="16" customFormat="1" x14ac:dyDescent="0.2">
      <c r="A185" s="249"/>
      <c r="C185" s="250"/>
      <c r="Z185" s="251"/>
      <c r="AA185" s="243"/>
    </row>
    <row r="186" spans="1:27" s="16" customFormat="1" x14ac:dyDescent="0.2">
      <c r="A186" s="249"/>
      <c r="C186" s="250"/>
      <c r="Z186" s="251"/>
      <c r="AA186" s="243"/>
    </row>
    <row r="187" spans="1:27" s="16" customFormat="1" x14ac:dyDescent="0.2">
      <c r="A187" s="249"/>
      <c r="C187" s="250"/>
      <c r="Z187" s="251"/>
      <c r="AA187" s="243"/>
    </row>
    <row r="188" spans="1:27" s="16" customFormat="1" x14ac:dyDescent="0.2">
      <c r="A188" s="249"/>
      <c r="C188" s="250"/>
      <c r="Z188" s="251"/>
      <c r="AA188" s="243"/>
    </row>
    <row r="189" spans="1:27" s="16" customFormat="1" x14ac:dyDescent="0.2">
      <c r="A189" s="249"/>
      <c r="C189" s="250"/>
      <c r="Z189" s="251"/>
      <c r="AA189" s="243"/>
    </row>
    <row r="190" spans="1:27" s="16" customFormat="1" x14ac:dyDescent="0.2">
      <c r="A190" s="249"/>
      <c r="C190" s="250"/>
      <c r="Z190" s="251"/>
      <c r="AA190" s="243"/>
    </row>
    <row r="191" spans="1:27" s="16" customFormat="1" x14ac:dyDescent="0.2">
      <c r="A191" s="249"/>
      <c r="C191" s="250"/>
      <c r="Z191" s="251"/>
      <c r="AA191" s="243"/>
    </row>
    <row r="192" spans="1:27" s="16" customFormat="1" x14ac:dyDescent="0.2">
      <c r="A192" s="249"/>
      <c r="C192" s="250"/>
      <c r="Z192" s="251"/>
      <c r="AA192" s="243"/>
    </row>
    <row r="193" spans="1:27" s="16" customFormat="1" x14ac:dyDescent="0.2">
      <c r="A193" s="249"/>
      <c r="C193" s="250"/>
      <c r="Z193" s="251"/>
      <c r="AA193" s="243"/>
    </row>
    <row r="194" spans="1:27" s="16" customFormat="1" x14ac:dyDescent="0.2">
      <c r="A194" s="249"/>
      <c r="C194" s="250"/>
      <c r="Z194" s="251"/>
      <c r="AA194" s="243"/>
    </row>
    <row r="195" spans="1:27" s="16" customFormat="1" x14ac:dyDescent="0.2">
      <c r="A195" s="249"/>
      <c r="C195" s="250"/>
      <c r="Z195" s="251"/>
      <c r="AA195" s="243"/>
    </row>
    <row r="196" spans="1:27" s="16" customFormat="1" x14ac:dyDescent="0.2">
      <c r="A196" s="249"/>
      <c r="C196" s="250"/>
      <c r="Z196" s="251"/>
      <c r="AA196" s="243"/>
    </row>
    <row r="197" spans="1:27" s="16" customFormat="1" x14ac:dyDescent="0.2">
      <c r="A197" s="249"/>
      <c r="C197" s="250"/>
      <c r="Z197" s="251"/>
      <c r="AA197" s="243"/>
    </row>
    <row r="198" spans="1:27" s="16" customFormat="1" x14ac:dyDescent="0.2">
      <c r="A198" s="249"/>
      <c r="C198" s="250"/>
      <c r="Z198" s="251"/>
      <c r="AA198" s="243"/>
    </row>
    <row r="199" spans="1:27" s="16" customFormat="1" x14ac:dyDescent="0.2">
      <c r="A199" s="249"/>
      <c r="C199" s="250"/>
      <c r="Z199" s="251"/>
      <c r="AA199" s="243"/>
    </row>
    <row r="200" spans="1:27" s="16" customFormat="1" x14ac:dyDescent="0.2">
      <c r="A200" s="249"/>
      <c r="C200" s="250"/>
      <c r="Z200" s="251"/>
      <c r="AA200" s="243"/>
    </row>
    <row r="201" spans="1:27" s="16" customFormat="1" x14ac:dyDescent="0.2">
      <c r="A201" s="249"/>
      <c r="C201" s="250"/>
      <c r="Z201" s="251"/>
      <c r="AA201" s="243"/>
    </row>
    <row r="202" spans="1:27" s="16" customFormat="1" x14ac:dyDescent="0.2">
      <c r="A202" s="249"/>
      <c r="C202" s="250"/>
      <c r="Z202" s="251"/>
      <c r="AA202" s="243"/>
    </row>
    <row r="203" spans="1:27" s="16" customFormat="1" x14ac:dyDescent="0.2">
      <c r="A203" s="249"/>
      <c r="C203" s="250"/>
      <c r="Z203" s="251"/>
      <c r="AA203" s="243"/>
    </row>
    <row r="204" spans="1:27" s="16" customFormat="1" x14ac:dyDescent="0.2">
      <c r="A204" s="249"/>
      <c r="C204" s="250"/>
      <c r="Z204" s="251"/>
      <c r="AA204" s="243"/>
    </row>
    <row r="205" spans="1:27" s="16" customFormat="1" x14ac:dyDescent="0.2">
      <c r="A205" s="249"/>
      <c r="C205" s="250"/>
      <c r="Z205" s="251"/>
      <c r="AA205" s="243"/>
    </row>
    <row r="206" spans="1:27" s="16" customFormat="1" x14ac:dyDescent="0.2">
      <c r="A206" s="249"/>
      <c r="C206" s="250"/>
      <c r="Z206" s="251"/>
      <c r="AA206" s="243"/>
    </row>
    <row r="207" spans="1:27" s="16" customFormat="1" x14ac:dyDescent="0.2">
      <c r="A207" s="249"/>
      <c r="C207" s="250"/>
      <c r="Z207" s="251"/>
      <c r="AA207" s="243"/>
    </row>
    <row r="208" spans="1:27" s="16" customFormat="1" x14ac:dyDescent="0.2">
      <c r="A208" s="249"/>
      <c r="C208" s="250"/>
      <c r="Z208" s="251"/>
      <c r="AA208" s="243"/>
    </row>
    <row r="209" spans="1:27" s="16" customFormat="1" x14ac:dyDescent="0.2">
      <c r="A209" s="249"/>
      <c r="C209" s="250"/>
      <c r="Z209" s="251"/>
      <c r="AA209" s="243"/>
    </row>
    <row r="210" spans="1:27" s="16" customFormat="1" x14ac:dyDescent="0.2">
      <c r="A210" s="249"/>
      <c r="C210" s="250"/>
      <c r="Z210" s="251"/>
      <c r="AA210" s="243"/>
    </row>
    <row r="211" spans="1:27" s="16" customFormat="1" x14ac:dyDescent="0.2">
      <c r="A211" s="249"/>
      <c r="C211" s="250"/>
      <c r="Z211" s="251"/>
      <c r="AA211" s="243"/>
    </row>
    <row r="212" spans="1:27" s="16" customFormat="1" x14ac:dyDescent="0.2">
      <c r="A212" s="249"/>
      <c r="C212" s="250"/>
      <c r="Z212" s="251"/>
      <c r="AA212" s="243"/>
    </row>
    <row r="213" spans="1:27" s="16" customFormat="1" x14ac:dyDescent="0.2">
      <c r="A213" s="249"/>
      <c r="C213" s="250"/>
      <c r="Z213" s="251"/>
      <c r="AA213" s="243"/>
    </row>
    <row r="214" spans="1:27" s="16" customFormat="1" x14ac:dyDescent="0.2">
      <c r="A214" s="249"/>
      <c r="C214" s="250"/>
      <c r="Z214" s="251"/>
      <c r="AA214" s="243"/>
    </row>
    <row r="215" spans="1:27" s="16" customFormat="1" x14ac:dyDescent="0.2">
      <c r="A215" s="249"/>
      <c r="C215" s="250"/>
      <c r="Z215" s="251"/>
      <c r="AA215" s="243"/>
    </row>
    <row r="216" spans="1:27" s="16" customFormat="1" x14ac:dyDescent="0.2">
      <c r="A216" s="249"/>
      <c r="C216" s="250"/>
      <c r="Z216" s="251"/>
      <c r="AA216" s="243"/>
    </row>
    <row r="217" spans="1:27" s="16" customFormat="1" x14ac:dyDescent="0.2">
      <c r="A217" s="249"/>
      <c r="C217" s="250"/>
      <c r="Z217" s="251"/>
      <c r="AA217" s="243"/>
    </row>
    <row r="218" spans="1:27" s="16" customFormat="1" x14ac:dyDescent="0.2">
      <c r="A218" s="249"/>
      <c r="C218" s="250"/>
      <c r="Z218" s="251"/>
      <c r="AA218" s="243"/>
    </row>
    <row r="219" spans="1:27" s="16" customFormat="1" x14ac:dyDescent="0.2">
      <c r="A219" s="249"/>
      <c r="C219" s="250"/>
      <c r="Z219" s="251"/>
      <c r="AA219" s="243"/>
    </row>
    <row r="220" spans="1:27" s="16" customFormat="1" x14ac:dyDescent="0.2">
      <c r="A220" s="249"/>
      <c r="C220" s="250"/>
      <c r="Z220" s="251"/>
      <c r="AA220" s="243"/>
    </row>
    <row r="221" spans="1:27" s="16" customFormat="1" x14ac:dyDescent="0.2">
      <c r="A221" s="249"/>
      <c r="C221" s="250"/>
      <c r="Z221" s="251"/>
      <c r="AA221" s="243"/>
    </row>
    <row r="222" spans="1:27" s="16" customFormat="1" x14ac:dyDescent="0.2">
      <c r="A222" s="249"/>
      <c r="C222" s="250"/>
      <c r="Z222" s="251"/>
      <c r="AA222" s="243"/>
    </row>
    <row r="223" spans="1:27" s="16" customFormat="1" x14ac:dyDescent="0.2">
      <c r="A223" s="249"/>
      <c r="C223" s="250"/>
      <c r="Z223" s="251"/>
      <c r="AA223" s="243"/>
    </row>
    <row r="224" spans="1:27" s="16" customFormat="1" x14ac:dyDescent="0.2">
      <c r="A224" s="249"/>
      <c r="C224" s="250"/>
      <c r="Z224" s="251"/>
      <c r="AA224" s="243"/>
    </row>
    <row r="225" spans="1:27" s="16" customFormat="1" x14ac:dyDescent="0.2">
      <c r="A225" s="249"/>
      <c r="C225" s="250"/>
      <c r="Z225" s="251"/>
      <c r="AA225" s="243"/>
    </row>
    <row r="226" spans="1:27" s="16" customFormat="1" x14ac:dyDescent="0.2">
      <c r="A226" s="249"/>
      <c r="C226" s="250"/>
      <c r="Z226" s="251"/>
      <c r="AA226" s="243"/>
    </row>
    <row r="227" spans="1:27" s="16" customFormat="1" x14ac:dyDescent="0.2">
      <c r="A227" s="249"/>
      <c r="C227" s="250"/>
      <c r="Z227" s="251"/>
      <c r="AA227" s="243"/>
    </row>
    <row r="228" spans="1:27" s="16" customFormat="1" x14ac:dyDescent="0.2">
      <c r="A228" s="249"/>
      <c r="C228" s="250"/>
      <c r="Z228" s="251"/>
      <c r="AA228" s="243"/>
    </row>
    <row r="229" spans="1:27" s="16" customFormat="1" x14ac:dyDescent="0.2">
      <c r="A229" s="249"/>
      <c r="C229" s="250"/>
      <c r="Z229" s="251"/>
      <c r="AA229" s="243"/>
    </row>
    <row r="230" spans="1:27" s="16" customFormat="1" x14ac:dyDescent="0.2">
      <c r="A230" s="249"/>
      <c r="C230" s="250"/>
      <c r="Z230" s="251"/>
      <c r="AA230" s="243"/>
    </row>
    <row r="231" spans="1:27" s="16" customFormat="1" x14ac:dyDescent="0.2">
      <c r="A231" s="249"/>
      <c r="C231" s="250"/>
      <c r="Z231" s="251"/>
      <c r="AA231" s="243"/>
    </row>
    <row r="232" spans="1:27" s="16" customFormat="1" x14ac:dyDescent="0.2">
      <c r="A232" s="249"/>
      <c r="C232" s="250"/>
      <c r="Z232" s="251"/>
      <c r="AA232" s="243"/>
    </row>
    <row r="233" spans="1:27" s="16" customFormat="1" x14ac:dyDescent="0.2">
      <c r="A233" s="249"/>
      <c r="C233" s="250"/>
      <c r="Z233" s="251"/>
      <c r="AA233" s="243"/>
    </row>
    <row r="234" spans="1:27" s="16" customFormat="1" x14ac:dyDescent="0.2">
      <c r="A234" s="249"/>
      <c r="C234" s="250"/>
      <c r="Z234" s="251"/>
      <c r="AA234" s="243"/>
    </row>
    <row r="235" spans="1:27" s="16" customFormat="1" x14ac:dyDescent="0.2">
      <c r="A235" s="249"/>
      <c r="C235" s="250"/>
      <c r="Z235" s="251"/>
      <c r="AA235" s="243"/>
    </row>
    <row r="236" spans="1:27" s="16" customFormat="1" x14ac:dyDescent="0.2">
      <c r="A236" s="249"/>
      <c r="C236" s="250"/>
      <c r="Z236" s="251"/>
      <c r="AA236" s="243"/>
    </row>
    <row r="237" spans="1:27" s="16" customFormat="1" x14ac:dyDescent="0.2">
      <c r="A237" s="249"/>
      <c r="C237" s="250"/>
      <c r="Z237" s="251"/>
      <c r="AA237" s="243"/>
    </row>
    <row r="238" spans="1:27" s="16" customFormat="1" x14ac:dyDescent="0.2">
      <c r="A238" s="249"/>
      <c r="C238" s="250"/>
      <c r="Z238" s="251"/>
      <c r="AA238" s="243"/>
    </row>
    <row r="239" spans="1:27" s="16" customFormat="1" x14ac:dyDescent="0.2">
      <c r="A239" s="249"/>
      <c r="C239" s="250"/>
      <c r="Z239" s="251"/>
      <c r="AA239" s="243"/>
    </row>
    <row r="240" spans="1:27" s="16" customFormat="1" x14ac:dyDescent="0.2">
      <c r="A240" s="249"/>
      <c r="C240" s="250"/>
      <c r="Z240" s="251"/>
      <c r="AA240" s="243"/>
    </row>
    <row r="241" spans="1:27" s="16" customFormat="1" x14ac:dyDescent="0.2">
      <c r="A241" s="249"/>
      <c r="C241" s="250"/>
      <c r="Z241" s="251"/>
      <c r="AA241" s="243"/>
    </row>
    <row r="242" spans="1:27" s="16" customFormat="1" x14ac:dyDescent="0.2">
      <c r="A242" s="249"/>
      <c r="C242" s="250"/>
      <c r="Z242" s="251"/>
      <c r="AA242" s="243"/>
    </row>
    <row r="243" spans="1:27" s="16" customFormat="1" x14ac:dyDescent="0.2">
      <c r="A243" s="249"/>
      <c r="C243" s="250"/>
      <c r="Z243" s="251"/>
      <c r="AA243" s="243"/>
    </row>
    <row r="244" spans="1:27" s="16" customFormat="1" x14ac:dyDescent="0.2">
      <c r="A244" s="249"/>
      <c r="C244" s="250"/>
      <c r="Z244" s="251"/>
      <c r="AA244" s="243"/>
    </row>
    <row r="245" spans="1:27" s="16" customFormat="1" x14ac:dyDescent="0.2">
      <c r="A245" s="249"/>
      <c r="C245" s="250"/>
      <c r="Z245" s="251"/>
      <c r="AA245" s="243"/>
    </row>
    <row r="246" spans="1:27" s="16" customFormat="1" x14ac:dyDescent="0.2">
      <c r="A246" s="249"/>
      <c r="C246" s="250"/>
      <c r="Z246" s="251"/>
      <c r="AA246" s="243"/>
    </row>
    <row r="247" spans="1:27" s="16" customFormat="1" x14ac:dyDescent="0.2">
      <c r="A247" s="249"/>
      <c r="C247" s="250"/>
      <c r="Z247" s="251"/>
      <c r="AA247" s="243"/>
    </row>
    <row r="248" spans="1:27" s="16" customFormat="1" x14ac:dyDescent="0.2">
      <c r="A248" s="249"/>
      <c r="C248" s="250"/>
      <c r="Z248" s="251"/>
      <c r="AA248" s="243"/>
    </row>
    <row r="249" spans="1:27" s="16" customFormat="1" x14ac:dyDescent="0.2">
      <c r="A249" s="249"/>
      <c r="C249" s="250"/>
      <c r="Z249" s="251"/>
      <c r="AA249" s="243"/>
    </row>
    <row r="250" spans="1:27" s="16" customFormat="1" x14ac:dyDescent="0.2">
      <c r="A250" s="249"/>
      <c r="C250" s="250"/>
      <c r="Z250" s="251"/>
      <c r="AA250" s="243"/>
    </row>
    <row r="251" spans="1:27" s="16" customFormat="1" x14ac:dyDescent="0.2">
      <c r="A251" s="249"/>
      <c r="C251" s="250"/>
      <c r="Z251" s="251"/>
      <c r="AA251" s="243"/>
    </row>
    <row r="252" spans="1:27" s="16" customFormat="1" x14ac:dyDescent="0.2">
      <c r="A252" s="249"/>
      <c r="C252" s="250"/>
      <c r="Z252" s="251"/>
      <c r="AA252" s="243"/>
    </row>
    <row r="253" spans="1:27" s="16" customFormat="1" x14ac:dyDescent="0.2">
      <c r="A253" s="249"/>
      <c r="C253" s="250"/>
      <c r="Z253" s="251"/>
      <c r="AA253" s="243"/>
    </row>
    <row r="254" spans="1:27" s="16" customFormat="1" x14ac:dyDescent="0.2">
      <c r="A254" s="249"/>
      <c r="C254" s="250"/>
      <c r="Z254" s="251"/>
      <c r="AA254" s="243"/>
    </row>
    <row r="255" spans="1:27" s="16" customFormat="1" x14ac:dyDescent="0.2">
      <c r="A255" s="249"/>
      <c r="C255" s="250"/>
      <c r="Z255" s="251"/>
      <c r="AA255" s="243"/>
    </row>
    <row r="256" spans="1:27" s="16" customFormat="1" x14ac:dyDescent="0.2">
      <c r="A256" s="249"/>
      <c r="C256" s="250"/>
      <c r="Z256" s="251"/>
      <c r="AA256" s="243"/>
    </row>
    <row r="257" spans="1:27" s="16" customFormat="1" x14ac:dyDescent="0.2">
      <c r="A257" s="249"/>
      <c r="C257" s="250"/>
      <c r="Z257" s="251"/>
      <c r="AA257" s="243"/>
    </row>
    <row r="258" spans="1:27" s="16" customFormat="1" x14ac:dyDescent="0.2">
      <c r="A258" s="249"/>
      <c r="C258" s="250"/>
      <c r="Z258" s="251"/>
      <c r="AA258" s="243"/>
    </row>
    <row r="259" spans="1:27" s="16" customFormat="1" x14ac:dyDescent="0.2">
      <c r="A259" s="249"/>
      <c r="C259" s="250"/>
      <c r="Z259" s="251"/>
      <c r="AA259" s="243"/>
    </row>
    <row r="260" spans="1:27" s="16" customFormat="1" x14ac:dyDescent="0.2">
      <c r="A260" s="249"/>
      <c r="C260" s="250"/>
      <c r="Z260" s="251"/>
      <c r="AA260" s="243"/>
    </row>
    <row r="261" spans="1:27" s="16" customFormat="1" x14ac:dyDescent="0.2">
      <c r="A261" s="249"/>
      <c r="C261" s="250"/>
      <c r="Z261" s="251"/>
      <c r="AA261" s="243"/>
    </row>
    <row r="262" spans="1:27" s="16" customFormat="1" x14ac:dyDescent="0.2">
      <c r="A262" s="249"/>
      <c r="C262" s="250"/>
      <c r="Z262" s="251"/>
      <c r="AA262" s="243"/>
    </row>
    <row r="263" spans="1:27" s="16" customFormat="1" x14ac:dyDescent="0.2">
      <c r="A263" s="249"/>
      <c r="C263" s="250"/>
      <c r="Z263" s="251"/>
      <c r="AA263" s="243"/>
    </row>
    <row r="264" spans="1:27" s="16" customFormat="1" x14ac:dyDescent="0.2">
      <c r="A264" s="249"/>
      <c r="C264" s="250"/>
      <c r="Z264" s="251"/>
      <c r="AA264" s="243"/>
    </row>
    <row r="265" spans="1:27" s="16" customFormat="1" x14ac:dyDescent="0.2">
      <c r="A265" s="249"/>
      <c r="C265" s="250"/>
      <c r="Z265" s="251"/>
      <c r="AA265" s="243"/>
    </row>
    <row r="266" spans="1:27" s="16" customFormat="1" x14ac:dyDescent="0.2">
      <c r="A266" s="249"/>
      <c r="C266" s="250"/>
      <c r="Z266" s="251"/>
      <c r="AA266" s="243"/>
    </row>
    <row r="267" spans="1:27" s="16" customFormat="1" x14ac:dyDescent="0.2">
      <c r="A267" s="249"/>
      <c r="C267" s="250"/>
      <c r="Z267" s="251"/>
      <c r="AA267" s="243"/>
    </row>
    <row r="268" spans="1:27" s="16" customFormat="1" x14ac:dyDescent="0.2">
      <c r="A268" s="249"/>
      <c r="C268" s="250"/>
      <c r="Z268" s="251"/>
      <c r="AA268" s="243"/>
    </row>
    <row r="269" spans="1:27" s="16" customFormat="1" x14ac:dyDescent="0.2">
      <c r="A269" s="249"/>
      <c r="C269" s="250"/>
      <c r="Z269" s="251"/>
      <c r="AA269" s="243"/>
    </row>
    <row r="270" spans="1:27" s="16" customFormat="1" x14ac:dyDescent="0.2">
      <c r="A270" s="249"/>
      <c r="C270" s="250"/>
      <c r="Z270" s="251"/>
      <c r="AA270" s="243"/>
    </row>
    <row r="271" spans="1:27" s="16" customFormat="1" x14ac:dyDescent="0.2">
      <c r="A271" s="249"/>
      <c r="C271" s="250"/>
      <c r="Z271" s="251"/>
      <c r="AA271" s="243"/>
    </row>
    <row r="272" spans="1:27" s="16" customFormat="1" x14ac:dyDescent="0.2">
      <c r="A272" s="249"/>
      <c r="C272" s="250"/>
      <c r="Z272" s="251"/>
      <c r="AA272" s="243"/>
    </row>
    <row r="273" spans="1:27" s="16" customFormat="1" x14ac:dyDescent="0.2">
      <c r="A273" s="249"/>
      <c r="C273" s="250"/>
      <c r="Z273" s="251"/>
      <c r="AA273" s="243"/>
    </row>
    <row r="274" spans="1:27" s="16" customFormat="1" x14ac:dyDescent="0.2">
      <c r="A274" s="249"/>
      <c r="C274" s="250"/>
      <c r="Z274" s="251"/>
      <c r="AA274" s="243"/>
    </row>
    <row r="275" spans="1:27" s="16" customFormat="1" x14ac:dyDescent="0.2">
      <c r="A275" s="249"/>
      <c r="C275" s="250"/>
      <c r="Z275" s="251"/>
      <c r="AA275" s="243"/>
    </row>
    <row r="276" spans="1:27" s="16" customFormat="1" x14ac:dyDescent="0.2">
      <c r="A276" s="249"/>
      <c r="C276" s="250"/>
      <c r="Z276" s="251"/>
      <c r="AA276" s="243"/>
    </row>
    <row r="277" spans="1:27" s="16" customFormat="1" x14ac:dyDescent="0.2">
      <c r="A277" s="249"/>
      <c r="C277" s="250"/>
      <c r="Z277" s="251"/>
      <c r="AA277" s="243"/>
    </row>
    <row r="278" spans="1:27" s="16" customFormat="1" x14ac:dyDescent="0.2">
      <c r="A278" s="249"/>
      <c r="C278" s="250"/>
      <c r="Z278" s="251"/>
      <c r="AA278" s="243"/>
    </row>
    <row r="279" spans="1:27" s="16" customFormat="1" x14ac:dyDescent="0.2">
      <c r="A279" s="249"/>
      <c r="C279" s="250"/>
      <c r="Z279" s="251"/>
      <c r="AA279" s="243"/>
    </row>
    <row r="280" spans="1:27" s="16" customFormat="1" x14ac:dyDescent="0.2">
      <c r="A280" s="249"/>
      <c r="C280" s="250"/>
      <c r="Z280" s="251"/>
      <c r="AA280" s="243"/>
    </row>
    <row r="281" spans="1:27" s="16" customFormat="1" x14ac:dyDescent="0.2">
      <c r="A281" s="249"/>
      <c r="C281" s="250"/>
      <c r="Z281" s="251"/>
      <c r="AA281" s="243"/>
    </row>
    <row r="282" spans="1:27" s="16" customFormat="1" x14ac:dyDescent="0.2">
      <c r="A282" s="249"/>
      <c r="C282" s="250"/>
      <c r="Z282" s="251"/>
      <c r="AA282" s="243"/>
    </row>
    <row r="283" spans="1:27" s="16" customFormat="1" x14ac:dyDescent="0.2">
      <c r="A283" s="249"/>
      <c r="C283" s="250"/>
      <c r="Z283" s="251"/>
      <c r="AA283" s="243"/>
    </row>
    <row r="284" spans="1:27" s="16" customFormat="1" x14ac:dyDescent="0.2">
      <c r="A284" s="249"/>
      <c r="C284" s="250"/>
      <c r="Z284" s="251"/>
      <c r="AA284" s="243"/>
    </row>
    <row r="285" spans="1:27" s="16" customFormat="1" x14ac:dyDescent="0.2">
      <c r="A285" s="249"/>
      <c r="C285" s="250"/>
      <c r="Z285" s="251"/>
      <c r="AA285" s="243"/>
    </row>
    <row r="286" spans="1:27" s="16" customFormat="1" x14ac:dyDescent="0.2">
      <c r="A286" s="249"/>
      <c r="C286" s="250"/>
      <c r="Z286" s="251"/>
      <c r="AA286" s="243"/>
    </row>
    <row r="287" spans="1:27" s="16" customFormat="1" x14ac:dyDescent="0.2">
      <c r="A287" s="249"/>
      <c r="C287" s="250"/>
      <c r="Z287" s="251"/>
      <c r="AA287" s="243"/>
    </row>
    <row r="288" spans="1:27" s="16" customFormat="1" x14ac:dyDescent="0.2">
      <c r="A288" s="249"/>
      <c r="C288" s="250"/>
      <c r="Z288" s="251"/>
      <c r="AA288" s="243"/>
    </row>
    <row r="289" spans="1:27" s="16" customFormat="1" x14ac:dyDescent="0.2">
      <c r="A289" s="249"/>
      <c r="C289" s="250"/>
      <c r="Z289" s="251"/>
      <c r="AA289" s="243"/>
    </row>
    <row r="290" spans="1:27" s="16" customFormat="1" x14ac:dyDescent="0.2">
      <c r="A290" s="249"/>
      <c r="C290" s="250"/>
      <c r="Z290" s="251"/>
      <c r="AA290" s="243"/>
    </row>
    <row r="291" spans="1:27" s="16" customFormat="1" x14ac:dyDescent="0.2">
      <c r="A291" s="249"/>
      <c r="C291" s="250"/>
      <c r="Z291" s="251"/>
      <c r="AA291" s="243"/>
    </row>
    <row r="292" spans="1:27" s="16" customFormat="1" x14ac:dyDescent="0.2">
      <c r="A292" s="249"/>
      <c r="C292" s="250"/>
      <c r="Z292" s="251"/>
      <c r="AA292" s="243"/>
    </row>
    <row r="293" spans="1:27" s="16" customFormat="1" x14ac:dyDescent="0.2">
      <c r="A293" s="249"/>
      <c r="C293" s="250"/>
      <c r="Z293" s="251"/>
      <c r="AA293" s="243"/>
    </row>
    <row r="294" spans="1:27" s="16" customFormat="1" x14ac:dyDescent="0.2">
      <c r="A294" s="249"/>
      <c r="C294" s="250"/>
      <c r="Z294" s="251"/>
      <c r="AA294" s="243"/>
    </row>
    <row r="295" spans="1:27" s="16" customFormat="1" x14ac:dyDescent="0.2">
      <c r="A295" s="249"/>
      <c r="C295" s="250"/>
      <c r="Z295" s="251"/>
      <c r="AA295" s="243"/>
    </row>
    <row r="296" spans="1:27" s="16" customFormat="1" x14ac:dyDescent="0.2">
      <c r="A296" s="249"/>
      <c r="C296" s="250"/>
      <c r="Z296" s="251"/>
      <c r="AA296" s="243"/>
    </row>
    <row r="297" spans="1:27" s="16" customFormat="1" x14ac:dyDescent="0.2">
      <c r="A297" s="249"/>
      <c r="C297" s="250"/>
      <c r="Z297" s="251"/>
      <c r="AA297" s="243"/>
    </row>
    <row r="298" spans="1:27" s="16" customFormat="1" x14ac:dyDescent="0.2">
      <c r="A298" s="249"/>
      <c r="C298" s="250"/>
      <c r="Z298" s="251"/>
      <c r="AA298" s="243"/>
    </row>
    <row r="299" spans="1:27" s="16" customFormat="1" x14ac:dyDescent="0.2">
      <c r="A299" s="249"/>
      <c r="C299" s="250"/>
      <c r="Z299" s="251"/>
      <c r="AA299" s="243"/>
    </row>
    <row r="300" spans="1:27" s="16" customFormat="1" x14ac:dyDescent="0.2">
      <c r="A300" s="249"/>
      <c r="C300" s="250"/>
      <c r="Z300" s="251"/>
      <c r="AA300" s="243"/>
    </row>
    <row r="301" spans="1:27" s="16" customFormat="1" x14ac:dyDescent="0.2">
      <c r="A301" s="249"/>
      <c r="C301" s="250"/>
      <c r="Z301" s="251"/>
      <c r="AA301" s="243"/>
    </row>
    <row r="302" spans="1:27" s="16" customFormat="1" x14ac:dyDescent="0.2">
      <c r="A302" s="249"/>
      <c r="C302" s="250"/>
      <c r="Z302" s="251"/>
      <c r="AA302" s="243"/>
    </row>
    <row r="303" spans="1:27" s="16" customFormat="1" x14ac:dyDescent="0.2">
      <c r="A303" s="249"/>
      <c r="C303" s="250"/>
      <c r="Z303" s="251"/>
      <c r="AA303" s="243"/>
    </row>
    <row r="304" spans="1:27" s="16" customFormat="1" x14ac:dyDescent="0.2">
      <c r="A304" s="249"/>
      <c r="C304" s="250"/>
      <c r="Z304" s="251"/>
      <c r="AA304" s="243"/>
    </row>
    <row r="305" spans="1:27" s="16" customFormat="1" x14ac:dyDescent="0.2">
      <c r="A305" s="249"/>
      <c r="C305" s="250"/>
      <c r="Z305" s="251"/>
      <c r="AA305" s="243"/>
    </row>
    <row r="306" spans="1:27" s="16" customFormat="1" x14ac:dyDescent="0.2">
      <c r="A306" s="249"/>
      <c r="C306" s="250"/>
      <c r="Z306" s="251"/>
      <c r="AA306" s="243"/>
    </row>
    <row r="307" spans="1:27" s="16" customFormat="1" x14ac:dyDescent="0.2">
      <c r="A307" s="249"/>
      <c r="C307" s="250"/>
      <c r="Z307" s="251"/>
      <c r="AA307" s="243"/>
    </row>
    <row r="308" spans="1:27" s="16" customFormat="1" x14ac:dyDescent="0.2">
      <c r="A308" s="249"/>
      <c r="C308" s="250"/>
      <c r="Z308" s="251"/>
      <c r="AA308" s="243"/>
    </row>
    <row r="309" spans="1:27" s="16" customFormat="1" x14ac:dyDescent="0.2">
      <c r="A309" s="249"/>
      <c r="C309" s="250"/>
      <c r="Z309" s="251"/>
      <c r="AA309" s="243"/>
    </row>
    <row r="310" spans="1:27" s="16" customFormat="1" x14ac:dyDescent="0.2">
      <c r="A310" s="249"/>
      <c r="C310" s="250"/>
      <c r="Z310" s="251"/>
      <c r="AA310" s="243"/>
    </row>
    <row r="311" spans="1:27" s="16" customFormat="1" x14ac:dyDescent="0.2">
      <c r="A311" s="249"/>
      <c r="C311" s="250"/>
      <c r="Z311" s="251"/>
      <c r="AA311" s="243"/>
    </row>
    <row r="312" spans="1:27" s="16" customFormat="1" x14ac:dyDescent="0.2">
      <c r="A312" s="249"/>
      <c r="C312" s="250"/>
      <c r="Z312" s="251"/>
      <c r="AA312" s="243"/>
    </row>
    <row r="313" spans="1:27" s="16" customFormat="1" x14ac:dyDescent="0.2">
      <c r="A313" s="249"/>
      <c r="C313" s="250"/>
      <c r="Z313" s="251"/>
      <c r="AA313" s="243"/>
    </row>
    <row r="314" spans="1:27" s="16" customFormat="1" x14ac:dyDescent="0.2">
      <c r="A314" s="249"/>
      <c r="C314" s="250"/>
      <c r="Z314" s="251"/>
      <c r="AA314" s="243"/>
    </row>
    <row r="315" spans="1:27" s="16" customFormat="1" x14ac:dyDescent="0.2">
      <c r="A315" s="249"/>
      <c r="C315" s="250"/>
      <c r="Z315" s="251"/>
      <c r="AA315" s="243"/>
    </row>
    <row r="316" spans="1:27" s="16" customFormat="1" x14ac:dyDescent="0.2">
      <c r="A316" s="249"/>
      <c r="C316" s="250"/>
      <c r="Z316" s="251"/>
      <c r="AA316" s="243"/>
    </row>
    <row r="317" spans="1:27" s="16" customFormat="1" x14ac:dyDescent="0.2">
      <c r="A317" s="249"/>
      <c r="C317" s="250"/>
      <c r="Z317" s="251"/>
      <c r="AA317" s="243"/>
    </row>
    <row r="318" spans="1:27" s="16" customFormat="1" x14ac:dyDescent="0.2">
      <c r="A318" s="249"/>
      <c r="C318" s="250"/>
      <c r="Z318" s="251"/>
      <c r="AA318" s="243"/>
    </row>
    <row r="319" spans="1:27" s="16" customFormat="1" x14ac:dyDescent="0.2">
      <c r="A319" s="249"/>
      <c r="C319" s="250"/>
      <c r="Z319" s="251"/>
      <c r="AA319" s="243"/>
    </row>
    <row r="320" spans="1:27" s="16" customFormat="1" x14ac:dyDescent="0.2">
      <c r="A320" s="249"/>
      <c r="C320" s="250"/>
      <c r="Z320" s="251"/>
      <c r="AA320" s="243"/>
    </row>
    <row r="321" spans="1:27" s="16" customFormat="1" x14ac:dyDescent="0.2">
      <c r="A321" s="249"/>
      <c r="C321" s="250"/>
      <c r="Z321" s="251"/>
      <c r="AA321" s="243"/>
    </row>
    <row r="322" spans="1:27" s="16" customFormat="1" x14ac:dyDescent="0.2">
      <c r="A322" s="249"/>
      <c r="C322" s="250"/>
      <c r="Z322" s="251"/>
      <c r="AA322" s="243"/>
    </row>
    <row r="323" spans="1:27" s="16" customFormat="1" x14ac:dyDescent="0.2">
      <c r="A323" s="249"/>
      <c r="C323" s="250"/>
      <c r="Z323" s="251"/>
      <c r="AA323" s="243"/>
    </row>
    <row r="324" spans="1:27" s="16" customFormat="1" x14ac:dyDescent="0.2">
      <c r="A324" s="249"/>
      <c r="C324" s="250"/>
      <c r="Z324" s="251"/>
      <c r="AA324" s="243"/>
    </row>
    <row r="325" spans="1:27" s="16" customFormat="1" x14ac:dyDescent="0.2">
      <c r="A325" s="249"/>
      <c r="C325" s="250"/>
      <c r="Z325" s="251"/>
      <c r="AA325" s="243"/>
    </row>
    <row r="326" spans="1:27" s="16" customFormat="1" x14ac:dyDescent="0.2">
      <c r="A326" s="249"/>
      <c r="C326" s="250"/>
      <c r="Z326" s="251"/>
      <c r="AA326" s="243"/>
    </row>
    <row r="327" spans="1:27" s="16" customFormat="1" x14ac:dyDescent="0.2">
      <c r="A327" s="249"/>
      <c r="C327" s="250"/>
      <c r="Z327" s="251"/>
      <c r="AA327" s="243"/>
    </row>
    <row r="328" spans="1:27" s="16" customFormat="1" x14ac:dyDescent="0.2">
      <c r="A328" s="249"/>
      <c r="C328" s="250"/>
      <c r="Z328" s="251"/>
      <c r="AA328" s="243"/>
    </row>
    <row r="329" spans="1:27" s="16" customFormat="1" x14ac:dyDescent="0.2">
      <c r="A329" s="249"/>
      <c r="C329" s="250"/>
      <c r="Z329" s="251"/>
      <c r="AA329" s="243"/>
    </row>
    <row r="330" spans="1:27" s="16" customFormat="1" x14ac:dyDescent="0.2">
      <c r="A330" s="249"/>
      <c r="C330" s="250"/>
      <c r="Z330" s="251"/>
      <c r="AA330" s="243"/>
    </row>
    <row r="331" spans="1:27" s="16" customFormat="1" x14ac:dyDescent="0.2">
      <c r="A331" s="249"/>
      <c r="C331" s="250"/>
      <c r="Z331" s="251"/>
      <c r="AA331" s="243"/>
    </row>
    <row r="332" spans="1:27" s="16" customFormat="1" x14ac:dyDescent="0.2">
      <c r="A332" s="249"/>
      <c r="C332" s="250"/>
      <c r="Z332" s="251"/>
      <c r="AA332" s="243"/>
    </row>
    <row r="333" spans="1:27" s="16" customFormat="1" x14ac:dyDescent="0.2">
      <c r="A333" s="249"/>
      <c r="C333" s="250"/>
      <c r="Z333" s="251"/>
      <c r="AA333" s="243"/>
    </row>
    <row r="334" spans="1:27" s="16" customFormat="1" x14ac:dyDescent="0.2">
      <c r="A334" s="249"/>
      <c r="C334" s="250"/>
      <c r="Z334" s="251"/>
      <c r="AA334" s="243"/>
    </row>
    <row r="335" spans="1:27" s="16" customFormat="1" x14ac:dyDescent="0.2">
      <c r="A335" s="249"/>
      <c r="C335" s="250"/>
      <c r="Z335" s="251"/>
      <c r="AA335" s="243"/>
    </row>
    <row r="336" spans="1:27" s="16" customFormat="1" x14ac:dyDescent="0.2">
      <c r="A336" s="249"/>
      <c r="C336" s="250"/>
      <c r="Z336" s="251"/>
      <c r="AA336" s="243"/>
    </row>
    <row r="337" spans="1:27" s="16" customFormat="1" x14ac:dyDescent="0.2">
      <c r="A337" s="249"/>
      <c r="C337" s="250"/>
      <c r="Z337" s="251"/>
      <c r="AA337" s="243"/>
    </row>
    <row r="338" spans="1:27" s="16" customFormat="1" x14ac:dyDescent="0.2">
      <c r="A338" s="249"/>
      <c r="C338" s="250"/>
      <c r="Z338" s="251"/>
      <c r="AA338" s="243"/>
    </row>
    <row r="339" spans="1:27" s="16" customFormat="1" x14ac:dyDescent="0.2">
      <c r="A339" s="249"/>
      <c r="C339" s="250"/>
      <c r="Z339" s="251"/>
      <c r="AA339" s="243"/>
    </row>
    <row r="340" spans="1:27" s="16" customFormat="1" x14ac:dyDescent="0.2">
      <c r="A340" s="249"/>
      <c r="C340" s="250"/>
      <c r="Z340" s="251"/>
      <c r="AA340" s="243"/>
    </row>
    <row r="341" spans="1:27" s="16" customFormat="1" x14ac:dyDescent="0.2">
      <c r="A341" s="249"/>
      <c r="C341" s="250"/>
      <c r="Z341" s="251"/>
      <c r="AA341" s="243"/>
    </row>
    <row r="342" spans="1:27" s="16" customFormat="1" x14ac:dyDescent="0.2">
      <c r="A342" s="249"/>
      <c r="C342" s="250"/>
      <c r="Z342" s="251"/>
      <c r="AA342" s="243"/>
    </row>
    <row r="343" spans="1:27" s="16" customFormat="1" x14ac:dyDescent="0.2">
      <c r="A343" s="249"/>
      <c r="C343" s="250"/>
      <c r="Z343" s="251"/>
      <c r="AA343" s="243"/>
    </row>
    <row r="344" spans="1:27" s="16" customFormat="1" x14ac:dyDescent="0.2">
      <c r="A344" s="249"/>
      <c r="C344" s="250"/>
      <c r="Z344" s="251"/>
      <c r="AA344" s="243"/>
    </row>
    <row r="345" spans="1:27" s="16" customFormat="1" x14ac:dyDescent="0.2">
      <c r="A345" s="249"/>
      <c r="C345" s="250"/>
      <c r="Z345" s="251"/>
      <c r="AA345" s="243"/>
    </row>
    <row r="346" spans="1:27" s="16" customFormat="1" x14ac:dyDescent="0.2">
      <c r="A346" s="249"/>
      <c r="C346" s="250"/>
      <c r="Z346" s="251"/>
      <c r="AA346" s="243"/>
    </row>
    <row r="347" spans="1:27" s="16" customFormat="1" x14ac:dyDescent="0.2">
      <c r="A347" s="249"/>
      <c r="C347" s="250"/>
      <c r="Z347" s="251"/>
      <c r="AA347" s="243"/>
    </row>
    <row r="348" spans="1:27" s="16" customFormat="1" x14ac:dyDescent="0.2">
      <c r="A348" s="249"/>
      <c r="C348" s="250"/>
      <c r="Z348" s="251"/>
      <c r="AA348" s="243"/>
    </row>
    <row r="349" spans="1:27" s="16" customFormat="1" x14ac:dyDescent="0.2">
      <c r="A349" s="249"/>
      <c r="C349" s="250"/>
      <c r="Z349" s="251"/>
      <c r="AA349" s="243"/>
    </row>
    <row r="350" spans="1:27" s="16" customFormat="1" x14ac:dyDescent="0.2">
      <c r="A350" s="249"/>
      <c r="C350" s="250"/>
      <c r="Z350" s="251"/>
      <c r="AA350" s="243"/>
    </row>
    <row r="351" spans="1:27" s="16" customFormat="1" x14ac:dyDescent="0.2">
      <c r="A351" s="249"/>
      <c r="C351" s="250"/>
      <c r="Z351" s="251"/>
      <c r="AA351" s="243"/>
    </row>
    <row r="352" spans="1:27" s="16" customFormat="1" x14ac:dyDescent="0.2">
      <c r="A352" s="249"/>
      <c r="C352" s="250"/>
      <c r="Z352" s="251"/>
      <c r="AA352" s="243"/>
    </row>
    <row r="353" spans="1:27" s="16" customFormat="1" x14ac:dyDescent="0.2">
      <c r="A353" s="249"/>
      <c r="C353" s="250"/>
      <c r="Z353" s="251"/>
      <c r="AA353" s="243"/>
    </row>
    <row r="354" spans="1:27" s="16" customFormat="1" x14ac:dyDescent="0.2">
      <c r="A354" s="249"/>
      <c r="C354" s="250"/>
      <c r="Z354" s="251"/>
      <c r="AA354" s="243"/>
    </row>
    <row r="355" spans="1:27" s="16" customFormat="1" x14ac:dyDescent="0.2">
      <c r="A355" s="249"/>
      <c r="C355" s="250"/>
      <c r="Z355" s="251"/>
      <c r="AA355" s="243"/>
    </row>
    <row r="356" spans="1:27" s="16" customFormat="1" x14ac:dyDescent="0.2">
      <c r="A356" s="249"/>
      <c r="C356" s="250"/>
      <c r="Z356" s="251"/>
      <c r="AA356" s="243"/>
    </row>
    <row r="357" spans="1:27" s="16" customFormat="1" x14ac:dyDescent="0.2">
      <c r="A357" s="249"/>
      <c r="C357" s="250"/>
      <c r="Z357" s="251"/>
      <c r="AA357" s="243"/>
    </row>
    <row r="358" spans="1:27" s="16" customFormat="1" x14ac:dyDescent="0.2">
      <c r="A358" s="249"/>
      <c r="C358" s="250"/>
      <c r="Z358" s="251"/>
      <c r="AA358" s="243"/>
    </row>
    <row r="359" spans="1:27" s="16" customFormat="1" x14ac:dyDescent="0.2">
      <c r="A359" s="249"/>
      <c r="C359" s="250"/>
      <c r="Z359" s="251"/>
      <c r="AA359" s="243"/>
    </row>
    <row r="360" spans="1:27" s="16" customFormat="1" x14ac:dyDescent="0.2">
      <c r="A360" s="249"/>
      <c r="C360" s="250"/>
      <c r="Z360" s="251"/>
      <c r="AA360" s="243"/>
    </row>
    <row r="361" spans="1:27" s="16" customFormat="1" x14ac:dyDescent="0.2">
      <c r="A361" s="249"/>
      <c r="C361" s="250"/>
      <c r="Z361" s="251"/>
      <c r="AA361" s="243"/>
    </row>
    <row r="362" spans="1:27" s="16" customFormat="1" x14ac:dyDescent="0.2">
      <c r="A362" s="249"/>
      <c r="C362" s="250"/>
      <c r="Z362" s="251"/>
      <c r="AA362" s="243"/>
    </row>
    <row r="363" spans="1:27" s="16" customFormat="1" x14ac:dyDescent="0.2">
      <c r="A363" s="249"/>
      <c r="C363" s="250"/>
      <c r="Z363" s="251"/>
      <c r="AA363" s="243"/>
    </row>
    <row r="364" spans="1:27" s="16" customFormat="1" x14ac:dyDescent="0.2">
      <c r="A364" s="249"/>
      <c r="C364" s="250"/>
      <c r="Z364" s="251"/>
      <c r="AA364" s="243"/>
    </row>
    <row r="365" spans="1:27" s="16" customFormat="1" x14ac:dyDescent="0.2">
      <c r="A365" s="249"/>
      <c r="C365" s="250"/>
      <c r="Z365" s="251"/>
      <c r="AA365" s="243"/>
    </row>
    <row r="366" spans="1:27" s="16" customFormat="1" x14ac:dyDescent="0.2">
      <c r="A366" s="249"/>
      <c r="C366" s="250"/>
      <c r="Z366" s="251"/>
      <c r="AA366" s="243"/>
    </row>
    <row r="367" spans="1:27" s="16" customFormat="1" x14ac:dyDescent="0.2">
      <c r="A367" s="249"/>
      <c r="C367" s="250"/>
      <c r="Z367" s="251"/>
      <c r="AA367" s="243"/>
    </row>
    <row r="368" spans="1:27" s="16" customFormat="1" x14ac:dyDescent="0.2">
      <c r="A368" s="249"/>
      <c r="C368" s="250"/>
      <c r="Z368" s="251"/>
      <c r="AA368" s="243"/>
    </row>
    <row r="369" spans="1:27" s="16" customFormat="1" x14ac:dyDescent="0.2">
      <c r="A369" s="249"/>
      <c r="C369" s="250"/>
      <c r="Z369" s="251"/>
      <c r="AA369" s="243"/>
    </row>
    <row r="370" spans="1:27" s="16" customFormat="1" x14ac:dyDescent="0.2">
      <c r="A370" s="249"/>
      <c r="C370" s="250"/>
      <c r="Z370" s="251"/>
      <c r="AA370" s="243"/>
    </row>
    <row r="371" spans="1:27" s="16" customFormat="1" x14ac:dyDescent="0.2">
      <c r="A371" s="249"/>
      <c r="C371" s="250"/>
      <c r="Z371" s="251"/>
      <c r="AA371" s="243"/>
    </row>
    <row r="372" spans="1:27" s="16" customFormat="1" x14ac:dyDescent="0.2">
      <c r="A372" s="249"/>
      <c r="C372" s="250"/>
      <c r="Z372" s="251"/>
      <c r="AA372" s="243"/>
    </row>
    <row r="373" spans="1:27" s="16" customFormat="1" x14ac:dyDescent="0.2">
      <c r="A373" s="249"/>
      <c r="C373" s="250"/>
      <c r="Z373" s="251"/>
      <c r="AA373" s="243"/>
    </row>
    <row r="374" spans="1:27" s="16" customFormat="1" x14ac:dyDescent="0.2">
      <c r="A374" s="249"/>
      <c r="C374" s="250"/>
      <c r="Z374" s="251"/>
      <c r="AA374" s="243"/>
    </row>
    <row r="375" spans="1:27" s="16" customFormat="1" x14ac:dyDescent="0.2">
      <c r="A375" s="249"/>
      <c r="C375" s="250"/>
      <c r="Z375" s="251"/>
      <c r="AA375" s="243"/>
    </row>
    <row r="376" spans="1:27" s="16" customFormat="1" x14ac:dyDescent="0.2">
      <c r="A376" s="249"/>
      <c r="C376" s="250"/>
      <c r="Z376" s="251"/>
      <c r="AA376" s="243"/>
    </row>
    <row r="377" spans="1:27" s="16" customFormat="1" x14ac:dyDescent="0.2">
      <c r="A377" s="249"/>
      <c r="C377" s="250"/>
      <c r="Z377" s="251"/>
      <c r="AA377" s="243"/>
    </row>
    <row r="378" spans="1:27" s="16" customFormat="1" x14ac:dyDescent="0.2">
      <c r="A378" s="249"/>
      <c r="C378" s="250"/>
      <c r="Z378" s="251"/>
      <c r="AA378" s="243"/>
    </row>
    <row r="379" spans="1:27" s="16" customFormat="1" x14ac:dyDescent="0.2">
      <c r="A379" s="249"/>
      <c r="C379" s="250"/>
      <c r="Z379" s="251"/>
      <c r="AA379" s="243"/>
    </row>
    <row r="380" spans="1:27" s="16" customFormat="1" x14ac:dyDescent="0.2">
      <c r="A380" s="249"/>
      <c r="C380" s="250"/>
      <c r="Z380" s="251"/>
      <c r="AA380" s="243"/>
    </row>
    <row r="381" spans="1:27" s="16" customFormat="1" x14ac:dyDescent="0.2">
      <c r="A381" s="249"/>
      <c r="C381" s="250"/>
      <c r="Z381" s="251"/>
      <c r="AA381" s="243"/>
    </row>
    <row r="382" spans="1:27" s="16" customFormat="1" x14ac:dyDescent="0.2">
      <c r="A382" s="249"/>
      <c r="C382" s="250"/>
      <c r="Z382" s="251"/>
      <c r="AA382" s="243"/>
    </row>
    <row r="383" spans="1:27" s="16" customFormat="1" x14ac:dyDescent="0.2">
      <c r="A383" s="249"/>
      <c r="C383" s="250"/>
      <c r="Z383" s="251"/>
      <c r="AA383" s="243"/>
    </row>
    <row r="384" spans="1:27" s="16" customFormat="1" x14ac:dyDescent="0.2">
      <c r="A384" s="249"/>
      <c r="C384" s="250"/>
      <c r="Z384" s="251"/>
      <c r="AA384" s="243"/>
    </row>
    <row r="385" spans="1:27" s="16" customFormat="1" x14ac:dyDescent="0.2">
      <c r="A385" s="249"/>
      <c r="C385" s="250"/>
      <c r="Z385" s="251"/>
      <c r="AA385" s="243"/>
    </row>
    <row r="386" spans="1:27" s="16" customFormat="1" x14ac:dyDescent="0.2">
      <c r="A386" s="249"/>
      <c r="C386" s="250"/>
      <c r="Z386" s="251"/>
      <c r="AA386" s="243"/>
    </row>
    <row r="387" spans="1:27" s="16" customFormat="1" x14ac:dyDescent="0.2">
      <c r="A387" s="249"/>
      <c r="C387" s="250"/>
      <c r="Z387" s="251"/>
      <c r="AA387" s="243"/>
    </row>
    <row r="388" spans="1:27" s="16" customFormat="1" x14ac:dyDescent="0.2">
      <c r="A388" s="249"/>
      <c r="C388" s="250"/>
      <c r="Z388" s="251"/>
      <c r="AA388" s="243"/>
    </row>
    <row r="389" spans="1:27" s="16" customFormat="1" x14ac:dyDescent="0.2">
      <c r="A389" s="249"/>
      <c r="C389" s="250"/>
      <c r="Z389" s="251"/>
      <c r="AA389" s="243"/>
    </row>
    <row r="390" spans="1:27" s="16" customFormat="1" x14ac:dyDescent="0.2">
      <c r="A390" s="249"/>
      <c r="C390" s="250"/>
      <c r="Z390" s="251"/>
      <c r="AA390" s="243"/>
    </row>
    <row r="391" spans="1:27" s="16" customFormat="1" x14ac:dyDescent="0.2">
      <c r="A391" s="249"/>
      <c r="C391" s="250"/>
      <c r="Z391" s="251"/>
      <c r="AA391" s="243"/>
    </row>
    <row r="392" spans="1:27" s="16" customFormat="1" x14ac:dyDescent="0.2">
      <c r="A392" s="249"/>
      <c r="C392" s="250"/>
      <c r="Z392" s="251"/>
      <c r="AA392" s="243"/>
    </row>
    <row r="393" spans="1:27" s="16" customFormat="1" x14ac:dyDescent="0.2">
      <c r="A393" s="249"/>
      <c r="C393" s="250"/>
      <c r="Z393" s="251"/>
      <c r="AA393" s="243"/>
    </row>
    <row r="394" spans="1:27" s="16" customFormat="1" x14ac:dyDescent="0.2">
      <c r="A394" s="249"/>
      <c r="C394" s="250"/>
      <c r="Z394" s="251"/>
      <c r="AA394" s="243"/>
    </row>
    <row r="395" spans="1:27" s="16" customFormat="1" x14ac:dyDescent="0.2">
      <c r="A395" s="249"/>
      <c r="C395" s="250"/>
      <c r="Z395" s="251"/>
      <c r="AA395" s="243"/>
    </row>
    <row r="396" spans="1:27" s="16" customFormat="1" x14ac:dyDescent="0.2">
      <c r="A396" s="249"/>
      <c r="C396" s="250"/>
      <c r="Z396" s="251"/>
      <c r="AA396" s="243"/>
    </row>
    <row r="397" spans="1:27" s="16" customFormat="1" x14ac:dyDescent="0.2">
      <c r="A397" s="249"/>
      <c r="C397" s="250"/>
      <c r="Z397" s="251"/>
      <c r="AA397" s="243"/>
    </row>
    <row r="398" spans="1:27" s="16" customFormat="1" x14ac:dyDescent="0.2">
      <c r="A398" s="249"/>
      <c r="C398" s="250"/>
      <c r="Z398" s="251"/>
      <c r="AA398" s="243"/>
    </row>
    <row r="399" spans="1:27" s="16" customFormat="1" x14ac:dyDescent="0.2">
      <c r="A399" s="249"/>
      <c r="C399" s="250"/>
      <c r="Z399" s="251"/>
      <c r="AA399" s="243"/>
    </row>
    <row r="400" spans="1:27" s="16" customFormat="1" x14ac:dyDescent="0.2">
      <c r="A400" s="249"/>
      <c r="C400" s="250"/>
      <c r="Z400" s="251"/>
      <c r="AA400" s="243"/>
    </row>
    <row r="401" spans="1:27" s="16" customFormat="1" x14ac:dyDescent="0.2">
      <c r="A401" s="249"/>
      <c r="C401" s="250"/>
      <c r="Z401" s="251"/>
      <c r="AA401" s="243"/>
    </row>
    <row r="402" spans="1:27" s="16" customFormat="1" x14ac:dyDescent="0.2">
      <c r="A402" s="249"/>
      <c r="C402" s="250"/>
      <c r="Z402" s="251"/>
      <c r="AA402" s="243"/>
    </row>
    <row r="403" spans="1:27" s="16" customFormat="1" x14ac:dyDescent="0.2">
      <c r="A403" s="249"/>
      <c r="C403" s="250"/>
      <c r="Z403" s="251"/>
      <c r="AA403" s="243"/>
    </row>
    <row r="404" spans="1:27" s="16" customFormat="1" x14ac:dyDescent="0.2">
      <c r="A404" s="249"/>
      <c r="C404" s="250"/>
      <c r="Z404" s="251"/>
      <c r="AA404" s="243"/>
    </row>
    <row r="405" spans="1:27" s="16" customFormat="1" x14ac:dyDescent="0.2">
      <c r="A405" s="249"/>
      <c r="C405" s="250"/>
      <c r="Z405" s="251"/>
      <c r="AA405" s="243"/>
    </row>
    <row r="406" spans="1:27" s="16" customFormat="1" x14ac:dyDescent="0.2">
      <c r="A406" s="249"/>
      <c r="C406" s="250"/>
      <c r="Z406" s="251"/>
      <c r="AA406" s="243"/>
    </row>
    <row r="407" spans="1:27" s="16" customFormat="1" x14ac:dyDescent="0.2">
      <c r="A407" s="249"/>
      <c r="C407" s="250"/>
      <c r="Z407" s="251"/>
      <c r="AA407" s="243"/>
    </row>
    <row r="408" spans="1:27" s="16" customFormat="1" x14ac:dyDescent="0.2">
      <c r="A408" s="249"/>
      <c r="C408" s="250"/>
      <c r="Z408" s="251"/>
      <c r="AA408" s="243"/>
    </row>
    <row r="409" spans="1:27" s="16" customFormat="1" x14ac:dyDescent="0.2">
      <c r="A409" s="249"/>
      <c r="C409" s="250"/>
      <c r="Z409" s="251"/>
      <c r="AA409" s="243"/>
    </row>
    <row r="410" spans="1:27" s="16" customFormat="1" x14ac:dyDescent="0.2">
      <c r="A410" s="249"/>
      <c r="C410" s="250"/>
      <c r="Z410" s="251"/>
      <c r="AA410" s="243"/>
    </row>
    <row r="411" spans="1:27" s="16" customFormat="1" x14ac:dyDescent="0.2">
      <c r="A411" s="249"/>
      <c r="C411" s="250"/>
      <c r="Z411" s="251"/>
      <c r="AA411" s="243"/>
    </row>
    <row r="412" spans="1:27" s="16" customFormat="1" x14ac:dyDescent="0.2">
      <c r="A412" s="249"/>
      <c r="C412" s="250"/>
      <c r="Z412" s="251"/>
      <c r="AA412" s="243"/>
    </row>
    <row r="413" spans="1:27" s="16" customFormat="1" x14ac:dyDescent="0.2">
      <c r="A413" s="249"/>
      <c r="C413" s="250"/>
      <c r="Z413" s="251"/>
      <c r="AA413" s="243"/>
    </row>
    <row r="414" spans="1:27" s="16" customFormat="1" x14ac:dyDescent="0.2">
      <c r="A414" s="249"/>
      <c r="C414" s="250"/>
      <c r="Z414" s="251"/>
      <c r="AA414" s="243"/>
    </row>
    <row r="415" spans="1:27" s="16" customFormat="1" x14ac:dyDescent="0.2">
      <c r="A415" s="249"/>
      <c r="C415" s="250"/>
      <c r="Z415" s="251"/>
      <c r="AA415" s="243"/>
    </row>
    <row r="416" spans="1:27" s="16" customFormat="1" x14ac:dyDescent="0.2">
      <c r="A416" s="249"/>
      <c r="C416" s="250"/>
      <c r="Z416" s="251"/>
      <c r="AA416" s="243"/>
    </row>
    <row r="417" spans="1:27" s="16" customFormat="1" x14ac:dyDescent="0.2">
      <c r="A417" s="249"/>
      <c r="C417" s="250"/>
      <c r="Z417" s="251"/>
      <c r="AA417" s="243"/>
    </row>
    <row r="418" spans="1:27" s="16" customFormat="1" x14ac:dyDescent="0.2">
      <c r="A418" s="249"/>
      <c r="C418" s="250"/>
      <c r="Z418" s="251"/>
      <c r="AA418" s="243"/>
    </row>
    <row r="419" spans="1:27" s="16" customFormat="1" x14ac:dyDescent="0.2">
      <c r="A419" s="249"/>
      <c r="C419" s="250"/>
      <c r="Z419" s="251"/>
      <c r="AA419" s="243"/>
    </row>
    <row r="420" spans="1:27" s="16" customFormat="1" x14ac:dyDescent="0.2">
      <c r="A420" s="249"/>
      <c r="C420" s="250"/>
      <c r="Z420" s="251"/>
      <c r="AA420" s="243"/>
    </row>
    <row r="421" spans="1:27" s="16" customFormat="1" x14ac:dyDescent="0.2">
      <c r="A421" s="249"/>
      <c r="C421" s="250"/>
      <c r="Z421" s="251"/>
      <c r="AA421" s="243"/>
    </row>
    <row r="422" spans="1:27" s="16" customFormat="1" x14ac:dyDescent="0.2">
      <c r="A422" s="249"/>
      <c r="C422" s="250"/>
      <c r="Z422" s="251"/>
      <c r="AA422" s="243"/>
    </row>
    <row r="423" spans="1:27" s="16" customFormat="1" x14ac:dyDescent="0.2">
      <c r="A423" s="249"/>
      <c r="C423" s="250"/>
      <c r="Z423" s="251"/>
      <c r="AA423" s="243"/>
    </row>
    <row r="424" spans="1:27" s="16" customFormat="1" x14ac:dyDescent="0.2">
      <c r="A424" s="249"/>
      <c r="C424" s="250"/>
      <c r="Z424" s="251"/>
      <c r="AA424" s="243"/>
    </row>
    <row r="425" spans="1:27" s="16" customFormat="1" x14ac:dyDescent="0.2">
      <c r="A425" s="249"/>
      <c r="C425" s="250"/>
      <c r="Z425" s="251"/>
      <c r="AA425" s="243"/>
    </row>
    <row r="426" spans="1:27" s="16" customFormat="1" x14ac:dyDescent="0.2">
      <c r="A426" s="249"/>
      <c r="C426" s="250"/>
      <c r="Z426" s="251"/>
      <c r="AA426" s="243"/>
    </row>
    <row r="427" spans="1:27" s="16" customFormat="1" x14ac:dyDescent="0.2">
      <c r="A427" s="249"/>
      <c r="C427" s="250"/>
      <c r="Z427" s="251"/>
      <c r="AA427" s="243"/>
    </row>
    <row r="428" spans="1:27" s="16" customFormat="1" x14ac:dyDescent="0.2">
      <c r="A428" s="249"/>
      <c r="C428" s="250"/>
      <c r="Z428" s="251"/>
      <c r="AA428" s="243"/>
    </row>
    <row r="429" spans="1:27" s="16" customFormat="1" x14ac:dyDescent="0.2">
      <c r="A429" s="249"/>
      <c r="C429" s="250"/>
      <c r="Z429" s="251"/>
      <c r="AA429" s="243"/>
    </row>
    <row r="430" spans="1:27" s="16" customFormat="1" x14ac:dyDescent="0.2">
      <c r="A430" s="249"/>
      <c r="C430" s="250"/>
      <c r="Z430" s="251"/>
      <c r="AA430" s="243"/>
    </row>
    <row r="431" spans="1:27" s="16" customFormat="1" x14ac:dyDescent="0.2">
      <c r="A431" s="249"/>
      <c r="C431" s="250"/>
      <c r="Z431" s="251"/>
      <c r="AA431" s="243"/>
    </row>
    <row r="432" spans="1:27" s="16" customFormat="1" x14ac:dyDescent="0.2">
      <c r="A432" s="249"/>
      <c r="C432" s="250"/>
      <c r="Z432" s="251"/>
      <c r="AA432" s="243"/>
    </row>
    <row r="433" spans="1:27" s="16" customFormat="1" x14ac:dyDescent="0.2">
      <c r="A433" s="249"/>
      <c r="C433" s="250"/>
      <c r="Z433" s="251"/>
      <c r="AA433" s="243"/>
    </row>
    <row r="434" spans="1:27" s="16" customFormat="1" x14ac:dyDescent="0.2">
      <c r="A434" s="249"/>
      <c r="C434" s="250"/>
      <c r="Z434" s="251"/>
      <c r="AA434" s="243"/>
    </row>
    <row r="435" spans="1:27" s="16" customFormat="1" x14ac:dyDescent="0.2">
      <c r="A435" s="249"/>
      <c r="C435" s="250"/>
      <c r="Z435" s="251"/>
      <c r="AA435" s="243"/>
    </row>
    <row r="436" spans="1:27" s="16" customFormat="1" x14ac:dyDescent="0.2">
      <c r="A436" s="249"/>
      <c r="C436" s="250"/>
      <c r="Z436" s="251"/>
      <c r="AA436" s="243"/>
    </row>
    <row r="437" spans="1:27" s="16" customFormat="1" x14ac:dyDescent="0.2">
      <c r="A437" s="249"/>
      <c r="C437" s="250"/>
      <c r="Z437" s="251"/>
      <c r="AA437" s="243"/>
    </row>
    <row r="438" spans="1:27" s="16" customFormat="1" x14ac:dyDescent="0.2">
      <c r="A438" s="249"/>
      <c r="C438" s="250"/>
      <c r="Z438" s="251"/>
      <c r="AA438" s="243"/>
    </row>
    <row r="439" spans="1:27" s="16" customFormat="1" x14ac:dyDescent="0.2">
      <c r="A439" s="249"/>
      <c r="C439" s="250"/>
      <c r="Z439" s="251"/>
      <c r="AA439" s="243"/>
    </row>
    <row r="440" spans="1:27" s="16" customFormat="1" x14ac:dyDescent="0.2">
      <c r="A440" s="249"/>
      <c r="C440" s="250"/>
      <c r="Z440" s="251"/>
      <c r="AA440" s="243"/>
    </row>
    <row r="441" spans="1:27" s="16" customFormat="1" x14ac:dyDescent="0.2">
      <c r="A441" s="249"/>
      <c r="C441" s="250"/>
      <c r="Z441" s="251"/>
      <c r="AA441" s="243"/>
    </row>
    <row r="442" spans="1:27" s="16" customFormat="1" x14ac:dyDescent="0.2">
      <c r="A442" s="249"/>
      <c r="C442" s="250"/>
      <c r="Z442" s="251"/>
      <c r="AA442" s="243"/>
    </row>
    <row r="443" spans="1:27" s="16" customFormat="1" x14ac:dyDescent="0.2">
      <c r="A443" s="249"/>
      <c r="C443" s="250"/>
      <c r="Z443" s="251"/>
      <c r="AA443" s="243"/>
    </row>
    <row r="444" spans="1:27" s="16" customFormat="1" x14ac:dyDescent="0.2">
      <c r="A444" s="249"/>
      <c r="C444" s="250"/>
      <c r="Z444" s="251"/>
      <c r="AA444" s="243"/>
    </row>
    <row r="445" spans="1:27" s="16" customFormat="1" x14ac:dyDescent="0.2">
      <c r="A445" s="249"/>
      <c r="C445" s="250"/>
      <c r="Z445" s="251"/>
      <c r="AA445" s="243"/>
    </row>
    <row r="446" spans="1:27" s="16" customFormat="1" x14ac:dyDescent="0.2">
      <c r="A446" s="249"/>
      <c r="C446" s="250"/>
      <c r="Z446" s="251"/>
      <c r="AA446" s="243"/>
    </row>
    <row r="447" spans="1:27" s="16" customFormat="1" x14ac:dyDescent="0.2">
      <c r="A447" s="249"/>
      <c r="C447" s="250"/>
      <c r="Z447" s="251"/>
      <c r="AA447" s="243"/>
    </row>
    <row r="448" spans="1:27" s="16" customFormat="1" x14ac:dyDescent="0.2">
      <c r="A448" s="249"/>
      <c r="C448" s="250"/>
      <c r="Z448" s="251"/>
      <c r="AA448" s="243"/>
    </row>
    <row r="449" spans="1:27" s="16" customFormat="1" x14ac:dyDescent="0.2">
      <c r="A449" s="249"/>
      <c r="C449" s="250"/>
      <c r="Z449" s="251"/>
      <c r="AA449" s="243"/>
    </row>
    <row r="450" spans="1:27" s="16" customFormat="1" x14ac:dyDescent="0.2">
      <c r="A450" s="249"/>
      <c r="C450" s="250"/>
      <c r="Z450" s="251"/>
      <c r="AA450" s="243"/>
    </row>
    <row r="451" spans="1:27" s="16" customFormat="1" x14ac:dyDescent="0.2">
      <c r="A451" s="249"/>
      <c r="C451" s="250"/>
      <c r="Z451" s="251"/>
      <c r="AA451" s="243"/>
    </row>
    <row r="452" spans="1:27" s="16" customFormat="1" x14ac:dyDescent="0.2">
      <c r="A452" s="249"/>
      <c r="C452" s="250"/>
      <c r="Z452" s="251"/>
      <c r="AA452" s="243"/>
    </row>
    <row r="453" spans="1:27" s="16" customFormat="1" x14ac:dyDescent="0.2">
      <c r="A453" s="249"/>
      <c r="C453" s="250"/>
      <c r="Z453" s="251"/>
      <c r="AA453" s="243"/>
    </row>
    <row r="454" spans="1:27" s="16" customFormat="1" x14ac:dyDescent="0.2">
      <c r="A454" s="249"/>
      <c r="C454" s="250"/>
      <c r="Z454" s="251"/>
      <c r="AA454" s="243"/>
    </row>
    <row r="455" spans="1:27" s="16" customFormat="1" x14ac:dyDescent="0.2">
      <c r="A455" s="249"/>
      <c r="C455" s="250"/>
      <c r="Z455" s="251"/>
      <c r="AA455" s="243"/>
    </row>
    <row r="456" spans="1:27" s="16" customFormat="1" x14ac:dyDescent="0.2">
      <c r="A456" s="249"/>
      <c r="C456" s="250"/>
      <c r="Z456" s="251"/>
      <c r="AA456" s="243"/>
    </row>
    <row r="457" spans="1:27" s="16" customFormat="1" x14ac:dyDescent="0.2">
      <c r="A457" s="249"/>
      <c r="C457" s="250"/>
      <c r="Z457" s="251"/>
      <c r="AA457" s="243"/>
    </row>
    <row r="458" spans="1:27" s="16" customFormat="1" x14ac:dyDescent="0.2">
      <c r="A458" s="249"/>
      <c r="C458" s="250"/>
      <c r="Z458" s="251"/>
      <c r="AA458" s="243"/>
    </row>
    <row r="459" spans="1:27" s="16" customFormat="1" x14ac:dyDescent="0.2">
      <c r="A459" s="249"/>
      <c r="C459" s="250"/>
      <c r="Z459" s="251"/>
      <c r="AA459" s="243"/>
    </row>
    <row r="460" spans="1:27" s="16" customFormat="1" x14ac:dyDescent="0.2">
      <c r="A460" s="249"/>
      <c r="C460" s="250"/>
      <c r="Z460" s="251"/>
      <c r="AA460" s="243"/>
    </row>
    <row r="461" spans="1:27" s="16" customFormat="1" x14ac:dyDescent="0.2">
      <c r="A461" s="249"/>
      <c r="C461" s="250"/>
      <c r="Z461" s="251"/>
      <c r="AA461" s="243"/>
    </row>
    <row r="462" spans="1:27" s="16" customFormat="1" x14ac:dyDescent="0.2">
      <c r="A462" s="249"/>
      <c r="C462" s="250"/>
      <c r="Z462" s="251"/>
      <c r="AA462" s="243"/>
    </row>
    <row r="463" spans="1:27" s="16" customFormat="1" x14ac:dyDescent="0.2">
      <c r="A463" s="249"/>
      <c r="C463" s="250"/>
      <c r="Z463" s="251"/>
      <c r="AA463" s="243"/>
    </row>
    <row r="464" spans="1:27" s="16" customFormat="1" x14ac:dyDescent="0.2">
      <c r="A464" s="249"/>
      <c r="C464" s="250"/>
      <c r="Z464" s="251"/>
      <c r="AA464" s="243"/>
    </row>
    <row r="465" spans="1:27" s="16" customFormat="1" x14ac:dyDescent="0.2">
      <c r="A465" s="249"/>
      <c r="C465" s="250"/>
      <c r="Z465" s="251"/>
      <c r="AA465" s="243"/>
    </row>
    <row r="466" spans="1:27" s="16" customFormat="1" x14ac:dyDescent="0.2">
      <c r="A466" s="249"/>
      <c r="C466" s="250"/>
      <c r="Z466" s="251"/>
      <c r="AA466" s="243"/>
    </row>
    <row r="467" spans="1:27" s="16" customFormat="1" x14ac:dyDescent="0.2">
      <c r="A467" s="249"/>
      <c r="C467" s="250"/>
      <c r="Z467" s="251"/>
      <c r="AA467" s="243"/>
    </row>
    <row r="468" spans="1:27" s="16" customFormat="1" x14ac:dyDescent="0.2">
      <c r="A468" s="249"/>
      <c r="C468" s="250"/>
      <c r="Z468" s="251"/>
      <c r="AA468" s="243"/>
    </row>
    <row r="469" spans="1:27" s="16" customFormat="1" x14ac:dyDescent="0.2">
      <c r="A469" s="249"/>
      <c r="C469" s="250"/>
      <c r="Z469" s="251"/>
      <c r="AA469" s="243"/>
    </row>
    <row r="470" spans="1:27" s="16" customFormat="1" x14ac:dyDescent="0.2">
      <c r="A470" s="249"/>
      <c r="C470" s="250"/>
      <c r="Z470" s="251"/>
      <c r="AA470" s="243"/>
    </row>
    <row r="471" spans="1:27" s="16" customFormat="1" x14ac:dyDescent="0.2">
      <c r="A471" s="249"/>
      <c r="C471" s="250"/>
      <c r="Z471" s="251"/>
      <c r="AA471" s="243"/>
    </row>
    <row r="472" spans="1:27" s="16" customFormat="1" x14ac:dyDescent="0.2">
      <c r="A472" s="249"/>
      <c r="C472" s="250"/>
      <c r="Z472" s="251"/>
      <c r="AA472" s="243"/>
    </row>
    <row r="473" spans="1:27" s="16" customFormat="1" x14ac:dyDescent="0.2">
      <c r="A473" s="249"/>
      <c r="C473" s="250"/>
      <c r="Z473" s="251"/>
      <c r="AA473" s="243"/>
    </row>
    <row r="474" spans="1:27" s="16" customFormat="1" x14ac:dyDescent="0.2">
      <c r="A474" s="249"/>
      <c r="C474" s="250"/>
      <c r="Z474" s="251"/>
      <c r="AA474" s="243"/>
    </row>
    <row r="475" spans="1:27" s="16" customFormat="1" x14ac:dyDescent="0.2">
      <c r="A475" s="249"/>
      <c r="C475" s="250"/>
      <c r="Z475" s="251"/>
      <c r="AA475" s="243"/>
    </row>
    <row r="476" spans="1:27" s="16" customFormat="1" x14ac:dyDescent="0.2">
      <c r="A476" s="249"/>
      <c r="C476" s="250"/>
      <c r="Z476" s="251"/>
      <c r="AA476" s="243"/>
    </row>
    <row r="477" spans="1:27" s="16" customFormat="1" x14ac:dyDescent="0.2">
      <c r="A477" s="249"/>
      <c r="C477" s="250"/>
      <c r="Z477" s="251"/>
      <c r="AA477" s="243"/>
    </row>
    <row r="478" spans="1:27" s="16" customFormat="1" x14ac:dyDescent="0.2">
      <c r="A478" s="249"/>
      <c r="C478" s="250"/>
      <c r="Z478" s="251"/>
      <c r="AA478" s="243"/>
    </row>
    <row r="479" spans="1:27" s="16" customFormat="1" x14ac:dyDescent="0.2">
      <c r="A479" s="249"/>
      <c r="C479" s="250"/>
      <c r="Z479" s="251"/>
      <c r="AA479" s="243"/>
    </row>
    <row r="480" spans="1:27" s="16" customFormat="1" x14ac:dyDescent="0.2">
      <c r="A480" s="249"/>
      <c r="C480" s="250"/>
      <c r="Z480" s="251"/>
      <c r="AA480" s="243"/>
    </row>
    <row r="481" spans="1:27" s="16" customFormat="1" x14ac:dyDescent="0.2">
      <c r="A481" s="249"/>
      <c r="C481" s="250"/>
      <c r="Z481" s="251"/>
      <c r="AA481" s="243"/>
    </row>
    <row r="482" spans="1:27" s="16" customFormat="1" x14ac:dyDescent="0.2">
      <c r="A482" s="249"/>
      <c r="C482" s="250"/>
      <c r="Z482" s="251"/>
      <c r="AA482" s="243"/>
    </row>
    <row r="483" spans="1:27" s="16" customFormat="1" x14ac:dyDescent="0.2">
      <c r="A483" s="249"/>
      <c r="C483" s="250"/>
      <c r="Z483" s="251"/>
      <c r="AA483" s="243"/>
    </row>
    <row r="484" spans="1:27" s="16" customFormat="1" x14ac:dyDescent="0.2">
      <c r="A484" s="249"/>
      <c r="C484" s="250"/>
      <c r="Z484" s="251"/>
      <c r="AA484" s="243"/>
    </row>
    <row r="485" spans="1:27" s="16" customFormat="1" x14ac:dyDescent="0.2">
      <c r="A485" s="249"/>
      <c r="C485" s="250"/>
      <c r="Z485" s="251"/>
      <c r="AA485" s="243"/>
    </row>
    <row r="486" spans="1:27" s="16" customFormat="1" x14ac:dyDescent="0.2">
      <c r="A486" s="249"/>
      <c r="C486" s="250"/>
      <c r="Z486" s="251"/>
      <c r="AA486" s="243"/>
    </row>
    <row r="487" spans="1:27" s="16" customFormat="1" x14ac:dyDescent="0.2">
      <c r="A487" s="249"/>
      <c r="C487" s="250"/>
      <c r="Z487" s="251"/>
      <c r="AA487" s="243"/>
    </row>
    <row r="488" spans="1:27" s="16" customFormat="1" x14ac:dyDescent="0.2">
      <c r="A488" s="249"/>
      <c r="C488" s="250"/>
      <c r="Z488" s="251"/>
      <c r="AA488" s="243"/>
    </row>
    <row r="489" spans="1:27" s="16" customFormat="1" x14ac:dyDescent="0.2">
      <c r="A489" s="249"/>
      <c r="C489" s="250"/>
      <c r="Z489" s="251"/>
      <c r="AA489" s="243"/>
    </row>
    <row r="490" spans="1:27" s="16" customFormat="1" x14ac:dyDescent="0.2">
      <c r="A490" s="249"/>
      <c r="C490" s="250"/>
      <c r="Z490" s="251"/>
      <c r="AA490" s="243"/>
    </row>
    <row r="491" spans="1:27" s="16" customFormat="1" x14ac:dyDescent="0.2">
      <c r="A491" s="249"/>
      <c r="C491" s="250"/>
      <c r="Z491" s="251"/>
      <c r="AA491" s="243"/>
    </row>
    <row r="492" spans="1:27" s="16" customFormat="1" x14ac:dyDescent="0.2">
      <c r="A492" s="249"/>
      <c r="C492" s="250"/>
      <c r="Z492" s="251"/>
      <c r="AA492" s="243"/>
    </row>
    <row r="493" spans="1:27" s="16" customFormat="1" x14ac:dyDescent="0.2">
      <c r="A493" s="249"/>
      <c r="C493" s="250"/>
      <c r="Z493" s="251"/>
      <c r="AA493" s="243"/>
    </row>
    <row r="494" spans="1:27" s="16" customFormat="1" x14ac:dyDescent="0.2">
      <c r="A494" s="249"/>
      <c r="C494" s="250"/>
      <c r="Z494" s="251"/>
      <c r="AA494" s="243"/>
    </row>
    <row r="495" spans="1:27" s="16" customFormat="1" x14ac:dyDescent="0.2">
      <c r="A495" s="249"/>
      <c r="C495" s="250"/>
      <c r="Z495" s="251"/>
      <c r="AA495" s="243"/>
    </row>
    <row r="496" spans="1:27" s="16" customFormat="1" x14ac:dyDescent="0.2">
      <c r="A496" s="249"/>
      <c r="C496" s="250"/>
      <c r="Z496" s="251"/>
      <c r="AA496" s="243"/>
    </row>
    <row r="497" spans="1:27" s="16" customFormat="1" x14ac:dyDescent="0.2">
      <c r="A497" s="249"/>
      <c r="C497" s="250"/>
      <c r="Z497" s="251"/>
      <c r="AA497" s="243"/>
    </row>
    <row r="498" spans="1:27" s="16" customFormat="1" x14ac:dyDescent="0.2">
      <c r="A498" s="249"/>
      <c r="C498" s="250"/>
      <c r="Z498" s="251"/>
      <c r="AA498" s="243"/>
    </row>
    <row r="499" spans="1:27" s="16" customFormat="1" x14ac:dyDescent="0.2">
      <c r="A499" s="249"/>
      <c r="C499" s="250"/>
      <c r="Z499" s="251"/>
      <c r="AA499" s="243"/>
    </row>
    <row r="500" spans="1:27" s="16" customFormat="1" x14ac:dyDescent="0.2">
      <c r="A500" s="249"/>
      <c r="C500" s="250"/>
      <c r="Z500" s="251"/>
      <c r="AA500" s="243"/>
    </row>
    <row r="501" spans="1:27" s="16" customFormat="1" x14ac:dyDescent="0.2">
      <c r="A501" s="249"/>
      <c r="C501" s="250"/>
      <c r="Z501" s="251"/>
      <c r="AA501" s="243"/>
    </row>
    <row r="502" spans="1:27" s="16" customFormat="1" x14ac:dyDescent="0.2">
      <c r="A502" s="249"/>
      <c r="C502" s="250"/>
      <c r="Z502" s="251"/>
      <c r="AA502" s="243"/>
    </row>
    <row r="503" spans="1:27" s="16" customFormat="1" x14ac:dyDescent="0.2">
      <c r="A503" s="249"/>
      <c r="C503" s="250"/>
      <c r="Z503" s="251"/>
      <c r="AA503" s="243"/>
    </row>
    <row r="504" spans="1:27" s="16" customFormat="1" x14ac:dyDescent="0.2">
      <c r="A504" s="249"/>
      <c r="C504" s="250"/>
      <c r="Z504" s="251"/>
      <c r="AA504" s="243"/>
    </row>
    <row r="505" spans="1:27" s="16" customFormat="1" x14ac:dyDescent="0.2">
      <c r="A505" s="249"/>
      <c r="C505" s="250"/>
      <c r="Z505" s="251"/>
      <c r="AA505" s="243"/>
    </row>
    <row r="506" spans="1:27" s="16" customFormat="1" x14ac:dyDescent="0.2">
      <c r="A506" s="249"/>
      <c r="C506" s="250"/>
      <c r="Z506" s="251"/>
      <c r="AA506" s="243"/>
    </row>
    <row r="507" spans="1:27" s="16" customFormat="1" x14ac:dyDescent="0.2">
      <c r="A507" s="249"/>
      <c r="C507" s="250"/>
      <c r="Z507" s="251"/>
      <c r="AA507" s="243"/>
    </row>
    <row r="508" spans="1:27" s="16" customFormat="1" x14ac:dyDescent="0.2">
      <c r="A508" s="249"/>
      <c r="C508" s="250"/>
      <c r="Z508" s="251"/>
      <c r="AA508" s="243"/>
    </row>
    <row r="509" spans="1:27" s="16" customFormat="1" x14ac:dyDescent="0.2">
      <c r="A509" s="249"/>
      <c r="C509" s="250"/>
      <c r="Z509" s="251"/>
      <c r="AA509" s="243"/>
    </row>
    <row r="510" spans="1:27" s="16" customFormat="1" x14ac:dyDescent="0.2">
      <c r="A510" s="249"/>
      <c r="C510" s="250"/>
      <c r="Z510" s="251"/>
      <c r="AA510" s="243"/>
    </row>
    <row r="511" spans="1:27" s="16" customFormat="1" x14ac:dyDescent="0.2">
      <c r="A511" s="249"/>
      <c r="C511" s="250"/>
      <c r="Z511" s="251"/>
      <c r="AA511" s="243"/>
    </row>
    <row r="512" spans="1:27" s="16" customFormat="1" x14ac:dyDescent="0.2">
      <c r="A512" s="249"/>
      <c r="C512" s="250"/>
      <c r="Z512" s="251"/>
      <c r="AA512" s="243"/>
    </row>
    <row r="513" spans="1:27" s="16" customFormat="1" x14ac:dyDescent="0.2">
      <c r="A513" s="249"/>
      <c r="C513" s="250"/>
      <c r="Z513" s="251"/>
      <c r="AA513" s="243"/>
    </row>
    <row r="514" spans="1:27" s="16" customFormat="1" x14ac:dyDescent="0.2">
      <c r="A514" s="249"/>
      <c r="C514" s="250"/>
      <c r="Z514" s="251"/>
      <c r="AA514" s="243"/>
    </row>
    <row r="515" spans="1:27" s="16" customFormat="1" x14ac:dyDescent="0.2">
      <c r="A515" s="249"/>
      <c r="C515" s="250"/>
      <c r="Z515" s="251"/>
      <c r="AA515" s="243"/>
    </row>
    <row r="516" spans="1:27" s="16" customFormat="1" x14ac:dyDescent="0.2">
      <c r="A516" s="249"/>
      <c r="C516" s="250"/>
      <c r="Z516" s="251"/>
      <c r="AA516" s="243"/>
    </row>
    <row r="517" spans="1:27" s="16" customFormat="1" x14ac:dyDescent="0.2">
      <c r="A517" s="249"/>
      <c r="C517" s="250"/>
      <c r="Z517" s="251"/>
      <c r="AA517" s="243"/>
    </row>
    <row r="518" spans="1:27" s="16" customFormat="1" x14ac:dyDescent="0.2">
      <c r="A518" s="249"/>
      <c r="C518" s="250"/>
      <c r="Z518" s="251"/>
      <c r="AA518" s="243"/>
    </row>
    <row r="519" spans="1:27" s="16" customFormat="1" x14ac:dyDescent="0.2">
      <c r="A519" s="249"/>
      <c r="C519" s="250"/>
      <c r="Z519" s="251"/>
      <c r="AA519" s="243"/>
    </row>
    <row r="520" spans="1:27" s="16" customFormat="1" x14ac:dyDescent="0.2">
      <c r="A520" s="249"/>
      <c r="C520" s="250"/>
      <c r="Z520" s="251"/>
      <c r="AA520" s="243"/>
    </row>
    <row r="521" spans="1:27" s="16" customFormat="1" x14ac:dyDescent="0.2">
      <c r="A521" s="249"/>
      <c r="C521" s="250"/>
      <c r="Z521" s="251"/>
      <c r="AA521" s="243"/>
    </row>
    <row r="522" spans="1:27" s="16" customFormat="1" x14ac:dyDescent="0.2">
      <c r="A522" s="249"/>
      <c r="C522" s="250"/>
      <c r="Z522" s="251"/>
      <c r="AA522" s="243"/>
    </row>
    <row r="523" spans="1:27" s="16" customFormat="1" x14ac:dyDescent="0.2">
      <c r="A523" s="249"/>
      <c r="C523" s="250"/>
      <c r="Z523" s="251"/>
      <c r="AA523" s="243"/>
    </row>
    <row r="524" spans="1:27" s="16" customFormat="1" x14ac:dyDescent="0.2">
      <c r="A524" s="249"/>
      <c r="C524" s="250"/>
      <c r="Z524" s="251"/>
      <c r="AA524" s="243"/>
    </row>
    <row r="525" spans="1:27" s="16" customFormat="1" x14ac:dyDescent="0.2">
      <c r="A525" s="249"/>
      <c r="C525" s="250"/>
      <c r="Z525" s="251"/>
      <c r="AA525" s="243"/>
    </row>
    <row r="526" spans="1:27" s="16" customFormat="1" x14ac:dyDescent="0.2">
      <c r="A526" s="249"/>
      <c r="C526" s="250"/>
      <c r="Z526" s="251"/>
      <c r="AA526" s="243"/>
    </row>
    <row r="527" spans="1:27" s="16" customFormat="1" x14ac:dyDescent="0.2">
      <c r="A527" s="249"/>
      <c r="C527" s="250"/>
      <c r="Z527" s="251"/>
      <c r="AA527" s="243"/>
    </row>
    <row r="528" spans="1:27" s="16" customFormat="1" x14ac:dyDescent="0.2">
      <c r="A528" s="249"/>
      <c r="C528" s="250"/>
      <c r="Z528" s="251"/>
      <c r="AA528" s="243"/>
    </row>
    <row r="529" spans="1:27" s="16" customFormat="1" x14ac:dyDescent="0.2">
      <c r="A529" s="249"/>
      <c r="C529" s="250"/>
      <c r="Z529" s="251"/>
      <c r="AA529" s="243"/>
    </row>
    <row r="530" spans="1:27" s="16" customFormat="1" x14ac:dyDescent="0.2">
      <c r="A530" s="249"/>
      <c r="C530" s="250"/>
      <c r="Z530" s="251"/>
      <c r="AA530" s="243"/>
    </row>
    <row r="531" spans="1:27" s="16" customFormat="1" x14ac:dyDescent="0.2">
      <c r="A531" s="249"/>
      <c r="C531" s="250"/>
      <c r="Z531" s="251"/>
      <c r="AA531" s="243"/>
    </row>
    <row r="532" spans="1:27" s="16" customFormat="1" x14ac:dyDescent="0.2">
      <c r="A532" s="249"/>
      <c r="C532" s="250"/>
      <c r="Z532" s="251"/>
      <c r="AA532" s="243"/>
    </row>
    <row r="533" spans="1:27" s="16" customFormat="1" x14ac:dyDescent="0.2">
      <c r="A533" s="249"/>
      <c r="C533" s="250"/>
      <c r="Z533" s="251"/>
      <c r="AA533" s="243"/>
    </row>
    <row r="534" spans="1:27" s="16" customFormat="1" x14ac:dyDescent="0.2">
      <c r="A534" s="249"/>
      <c r="C534" s="250"/>
      <c r="Z534" s="251"/>
      <c r="AA534" s="243"/>
    </row>
    <row r="535" spans="1:27" s="16" customFormat="1" x14ac:dyDescent="0.2">
      <c r="A535" s="249"/>
      <c r="C535" s="250"/>
      <c r="Z535" s="251"/>
      <c r="AA535" s="243"/>
    </row>
    <row r="536" spans="1:27" s="16" customFormat="1" x14ac:dyDescent="0.2">
      <c r="A536" s="249"/>
      <c r="C536" s="250"/>
      <c r="Z536" s="251"/>
      <c r="AA536" s="243"/>
    </row>
    <row r="537" spans="1:27" s="16" customFormat="1" x14ac:dyDescent="0.2">
      <c r="A537" s="249"/>
      <c r="C537" s="250"/>
      <c r="Z537" s="251"/>
      <c r="AA537" s="243"/>
    </row>
    <row r="538" spans="1:27" s="16" customFormat="1" x14ac:dyDescent="0.2">
      <c r="A538" s="249"/>
      <c r="C538" s="250"/>
      <c r="Z538" s="251"/>
      <c r="AA538" s="243"/>
    </row>
    <row r="539" spans="1:27" s="16" customFormat="1" x14ac:dyDescent="0.2">
      <c r="A539" s="249"/>
      <c r="C539" s="250"/>
      <c r="Z539" s="251"/>
      <c r="AA539" s="243"/>
    </row>
    <row r="540" spans="1:27" s="16" customFormat="1" x14ac:dyDescent="0.2">
      <c r="A540" s="249"/>
      <c r="C540" s="250"/>
      <c r="Z540" s="251"/>
      <c r="AA540" s="243"/>
    </row>
    <row r="541" spans="1:27" s="16" customFormat="1" x14ac:dyDescent="0.2">
      <c r="A541" s="249"/>
      <c r="C541" s="250"/>
      <c r="Z541" s="251"/>
      <c r="AA541" s="243"/>
    </row>
    <row r="542" spans="1:27" s="16" customFormat="1" x14ac:dyDescent="0.2">
      <c r="A542" s="249"/>
      <c r="C542" s="250"/>
      <c r="Z542" s="251"/>
      <c r="AA542" s="243"/>
    </row>
    <row r="543" spans="1:27" s="16" customFormat="1" x14ac:dyDescent="0.2">
      <c r="A543" s="249"/>
      <c r="C543" s="250"/>
      <c r="Z543" s="251"/>
      <c r="AA543" s="243"/>
    </row>
    <row r="544" spans="1:27" s="16" customFormat="1" x14ac:dyDescent="0.2">
      <c r="A544" s="249"/>
      <c r="C544" s="250"/>
      <c r="Z544" s="251"/>
      <c r="AA544" s="243"/>
    </row>
    <row r="545" spans="1:27" s="16" customFormat="1" x14ac:dyDescent="0.2">
      <c r="A545" s="249"/>
      <c r="C545" s="250"/>
      <c r="Z545" s="251"/>
      <c r="AA545" s="243"/>
    </row>
    <row r="546" spans="1:27" s="16" customFormat="1" x14ac:dyDescent="0.2">
      <c r="A546" s="249"/>
      <c r="C546" s="250"/>
      <c r="Z546" s="251"/>
      <c r="AA546" s="243"/>
    </row>
    <row r="547" spans="1:27" s="16" customFormat="1" x14ac:dyDescent="0.2">
      <c r="A547" s="249"/>
      <c r="C547" s="250"/>
      <c r="Z547" s="251"/>
      <c r="AA547" s="243"/>
    </row>
    <row r="548" spans="1:27" s="16" customFormat="1" x14ac:dyDescent="0.2">
      <c r="A548" s="249"/>
      <c r="C548" s="250"/>
      <c r="Z548" s="251"/>
      <c r="AA548" s="243"/>
    </row>
    <row r="549" spans="1:27" s="16" customFormat="1" x14ac:dyDescent="0.2">
      <c r="A549" s="249"/>
      <c r="C549" s="250"/>
      <c r="Z549" s="251"/>
      <c r="AA549" s="243"/>
    </row>
    <row r="550" spans="1:27" s="16" customFormat="1" x14ac:dyDescent="0.2">
      <c r="A550" s="249"/>
      <c r="C550" s="250"/>
      <c r="Z550" s="251"/>
      <c r="AA550" s="243"/>
    </row>
    <row r="551" spans="1:27" s="16" customFormat="1" x14ac:dyDescent="0.2">
      <c r="A551" s="249"/>
      <c r="C551" s="250"/>
      <c r="Z551" s="251"/>
      <c r="AA551" s="243"/>
    </row>
    <row r="552" spans="1:27" s="16" customFormat="1" x14ac:dyDescent="0.2">
      <c r="A552" s="249"/>
      <c r="C552" s="250"/>
      <c r="Z552" s="251"/>
      <c r="AA552" s="243"/>
    </row>
    <row r="553" spans="1:27" s="16" customFormat="1" x14ac:dyDescent="0.2">
      <c r="A553" s="249"/>
      <c r="C553" s="250"/>
      <c r="Z553" s="251"/>
      <c r="AA553" s="243"/>
    </row>
    <row r="554" spans="1:27" s="16" customFormat="1" x14ac:dyDescent="0.2">
      <c r="A554" s="249"/>
      <c r="C554" s="250"/>
      <c r="Z554" s="251"/>
      <c r="AA554" s="243"/>
    </row>
    <row r="555" spans="1:27" s="16" customFormat="1" x14ac:dyDescent="0.2">
      <c r="A555" s="249"/>
      <c r="C555" s="250"/>
      <c r="Z555" s="251"/>
      <c r="AA555" s="243"/>
    </row>
    <row r="556" spans="1:27" s="16" customFormat="1" x14ac:dyDescent="0.2">
      <c r="A556" s="249"/>
      <c r="C556" s="250"/>
      <c r="Z556" s="251"/>
      <c r="AA556" s="243"/>
    </row>
    <row r="557" spans="1:27" s="16" customFormat="1" x14ac:dyDescent="0.2">
      <c r="A557" s="249"/>
      <c r="C557" s="250"/>
      <c r="Z557" s="251"/>
      <c r="AA557" s="243"/>
    </row>
    <row r="558" spans="1:27" s="16" customFormat="1" x14ac:dyDescent="0.2">
      <c r="A558" s="249"/>
      <c r="C558" s="250"/>
      <c r="Z558" s="251"/>
      <c r="AA558" s="243"/>
    </row>
    <row r="559" spans="1:27" s="16" customFormat="1" x14ac:dyDescent="0.2">
      <c r="A559" s="249"/>
      <c r="C559" s="250"/>
      <c r="Z559" s="251"/>
      <c r="AA559" s="243"/>
    </row>
    <row r="560" spans="1:27" s="16" customFormat="1" x14ac:dyDescent="0.2">
      <c r="A560" s="249"/>
      <c r="C560" s="250"/>
      <c r="Z560" s="251"/>
      <c r="AA560" s="243"/>
    </row>
    <row r="561" spans="1:27" s="16" customFormat="1" x14ac:dyDescent="0.2">
      <c r="A561" s="249"/>
      <c r="C561" s="250"/>
      <c r="Z561" s="251"/>
      <c r="AA561" s="243"/>
    </row>
    <row r="562" spans="1:27" s="16" customFormat="1" x14ac:dyDescent="0.2">
      <c r="A562" s="249"/>
      <c r="C562" s="250"/>
      <c r="Z562" s="251"/>
      <c r="AA562" s="243"/>
    </row>
    <row r="563" spans="1:27" s="16" customFormat="1" x14ac:dyDescent="0.2">
      <c r="A563" s="249"/>
      <c r="C563" s="250"/>
      <c r="Z563" s="251"/>
      <c r="AA563" s="243"/>
    </row>
    <row r="564" spans="1:27" x14ac:dyDescent="0.2">
      <c r="B564" s="2"/>
    </row>
    <row r="565" spans="1:27" x14ac:dyDescent="0.2">
      <c r="B565" s="2"/>
    </row>
    <row r="566" spans="1:27" x14ac:dyDescent="0.2">
      <c r="B566" s="2"/>
    </row>
    <row r="567" spans="1:27" x14ac:dyDescent="0.2">
      <c r="B567" s="2"/>
    </row>
    <row r="568" spans="1:27" x14ac:dyDescent="0.2">
      <c r="B568" s="2"/>
    </row>
    <row r="569" spans="1:27" x14ac:dyDescent="0.2">
      <c r="B569" s="2"/>
    </row>
    <row r="570" spans="1:27" x14ac:dyDescent="0.2">
      <c r="B570" s="2"/>
    </row>
    <row r="571" spans="1:27" x14ac:dyDescent="0.2">
      <c r="B571" s="2"/>
    </row>
    <row r="572" spans="1:27" x14ac:dyDescent="0.2">
      <c r="B572" s="2"/>
    </row>
    <row r="573" spans="1:27" x14ac:dyDescent="0.2">
      <c r="B573" s="2"/>
    </row>
    <row r="574" spans="1:27" x14ac:dyDescent="0.2">
      <c r="B574" s="2"/>
    </row>
    <row r="575" spans="1:27" x14ac:dyDescent="0.2">
      <c r="B575" s="2"/>
    </row>
    <row r="576" spans="1:27" x14ac:dyDescent="0.2">
      <c r="B576" s="2"/>
    </row>
    <row r="577" spans="2:2" x14ac:dyDescent="0.2">
      <c r="B577" s="2"/>
    </row>
    <row r="578" spans="2:2" x14ac:dyDescent="0.2">
      <c r="B578" s="2"/>
    </row>
    <row r="579" spans="2:2" x14ac:dyDescent="0.2">
      <c r="B579" s="2"/>
    </row>
    <row r="580" spans="2:2" x14ac:dyDescent="0.2">
      <c r="B580" s="2"/>
    </row>
    <row r="581" spans="2:2" x14ac:dyDescent="0.2">
      <c r="B581" s="2"/>
    </row>
    <row r="582" spans="2:2" x14ac:dyDescent="0.2">
      <c r="B582" s="2"/>
    </row>
    <row r="583" spans="2:2" x14ac:dyDescent="0.2">
      <c r="B583" s="2"/>
    </row>
    <row r="584" spans="2:2" x14ac:dyDescent="0.2">
      <c r="B584" s="2"/>
    </row>
    <row r="585" spans="2:2" x14ac:dyDescent="0.2">
      <c r="B585" s="2"/>
    </row>
    <row r="586" spans="2:2" x14ac:dyDescent="0.2">
      <c r="B586" s="2"/>
    </row>
    <row r="587" spans="2:2" x14ac:dyDescent="0.2">
      <c r="B587" s="2"/>
    </row>
    <row r="588" spans="2:2" x14ac:dyDescent="0.2">
      <c r="B588" s="2"/>
    </row>
    <row r="589" spans="2:2" x14ac:dyDescent="0.2">
      <c r="B589" s="2"/>
    </row>
    <row r="590" spans="2:2" x14ac:dyDescent="0.2">
      <c r="B590" s="2"/>
    </row>
    <row r="591" spans="2:2" x14ac:dyDescent="0.2">
      <c r="B591" s="2"/>
    </row>
    <row r="592" spans="2:2" x14ac:dyDescent="0.2">
      <c r="B592" s="2"/>
    </row>
    <row r="593" spans="2:2" x14ac:dyDescent="0.2">
      <c r="B593" s="2"/>
    </row>
    <row r="594" spans="2:2" x14ac:dyDescent="0.2">
      <c r="B594" s="2"/>
    </row>
    <row r="595" spans="2:2" x14ac:dyDescent="0.2">
      <c r="B595" s="2"/>
    </row>
    <row r="596" spans="2:2" x14ac:dyDescent="0.2">
      <c r="B596" s="2"/>
    </row>
    <row r="597" spans="2:2" x14ac:dyDescent="0.2">
      <c r="B597" s="2"/>
    </row>
    <row r="598" spans="2:2" x14ac:dyDescent="0.2">
      <c r="B598" s="2"/>
    </row>
    <row r="599" spans="2:2" x14ac:dyDescent="0.2">
      <c r="B599" s="2"/>
    </row>
    <row r="600" spans="2:2" x14ac:dyDescent="0.2">
      <c r="B600" s="2"/>
    </row>
    <row r="601" spans="2:2" x14ac:dyDescent="0.2">
      <c r="B601" s="2"/>
    </row>
    <row r="602" spans="2:2" x14ac:dyDescent="0.2">
      <c r="B602" s="2"/>
    </row>
    <row r="603" spans="2:2" x14ac:dyDescent="0.2">
      <c r="B603" s="2"/>
    </row>
    <row r="604" spans="2:2" x14ac:dyDescent="0.2">
      <c r="B604" s="2"/>
    </row>
    <row r="605" spans="2:2" x14ac:dyDescent="0.2">
      <c r="B605" s="2"/>
    </row>
    <row r="606" spans="2:2" x14ac:dyDescent="0.2">
      <c r="B606" s="2"/>
    </row>
    <row r="607" spans="2:2" x14ac:dyDescent="0.2">
      <c r="B607" s="2"/>
    </row>
    <row r="608" spans="2:2" x14ac:dyDescent="0.2">
      <c r="B608" s="2"/>
    </row>
    <row r="609" spans="2:2" x14ac:dyDescent="0.2">
      <c r="B609" s="2"/>
    </row>
    <row r="610" spans="2:2" x14ac:dyDescent="0.2">
      <c r="B610" s="2"/>
    </row>
    <row r="611" spans="2:2" x14ac:dyDescent="0.2">
      <c r="B611" s="2"/>
    </row>
    <row r="612" spans="2:2" x14ac:dyDescent="0.2">
      <c r="B612" s="2"/>
    </row>
    <row r="613" spans="2:2" x14ac:dyDescent="0.2">
      <c r="B613" s="2"/>
    </row>
    <row r="614" spans="2:2" x14ac:dyDescent="0.2">
      <c r="B614" s="2"/>
    </row>
    <row r="615" spans="2:2" x14ac:dyDescent="0.2">
      <c r="B615" s="2"/>
    </row>
    <row r="616" spans="2:2" x14ac:dyDescent="0.2">
      <c r="B616" s="2"/>
    </row>
    <row r="617" spans="2:2" x14ac:dyDescent="0.2">
      <c r="B617" s="2"/>
    </row>
    <row r="618" spans="2:2" x14ac:dyDescent="0.2">
      <c r="B618" s="2"/>
    </row>
    <row r="619" spans="2:2" x14ac:dyDescent="0.2">
      <c r="B619" s="2"/>
    </row>
    <row r="620" spans="2:2" x14ac:dyDescent="0.2">
      <c r="B620" s="2"/>
    </row>
    <row r="621" spans="2:2" x14ac:dyDescent="0.2">
      <c r="B621" s="2"/>
    </row>
    <row r="622" spans="2:2" x14ac:dyDescent="0.2">
      <c r="B622" s="2"/>
    </row>
    <row r="623" spans="2:2" x14ac:dyDescent="0.2">
      <c r="B623" s="2"/>
    </row>
    <row r="624" spans="2:2" x14ac:dyDescent="0.2">
      <c r="B624" s="2"/>
    </row>
    <row r="625" spans="2:2" x14ac:dyDescent="0.2">
      <c r="B625" s="2"/>
    </row>
    <row r="626" spans="2:2" x14ac:dyDescent="0.2">
      <c r="B626" s="2"/>
    </row>
    <row r="627" spans="2:2" x14ac:dyDescent="0.2">
      <c r="B627" s="2"/>
    </row>
    <row r="628" spans="2:2" x14ac:dyDescent="0.2">
      <c r="B628" s="2"/>
    </row>
    <row r="629" spans="2:2" x14ac:dyDescent="0.2">
      <c r="B629" s="2"/>
    </row>
    <row r="630" spans="2:2" x14ac:dyDescent="0.2">
      <c r="B630" s="2"/>
    </row>
    <row r="631" spans="2:2" x14ac:dyDescent="0.2">
      <c r="B631" s="2"/>
    </row>
    <row r="632" spans="2:2" x14ac:dyDescent="0.2">
      <c r="B632" s="2"/>
    </row>
    <row r="633" spans="2:2" x14ac:dyDescent="0.2">
      <c r="B633" s="2"/>
    </row>
    <row r="634" spans="2:2" x14ac:dyDescent="0.2">
      <c r="B634" s="2"/>
    </row>
    <row r="635" spans="2:2" x14ac:dyDescent="0.2">
      <c r="B635" s="2"/>
    </row>
    <row r="636" spans="2:2" x14ac:dyDescent="0.2">
      <c r="B636" s="2"/>
    </row>
    <row r="637" spans="2:2" x14ac:dyDescent="0.2">
      <c r="B637" s="2"/>
    </row>
    <row r="638" spans="2:2" x14ac:dyDescent="0.2">
      <c r="B638" s="2"/>
    </row>
    <row r="639" spans="2:2" x14ac:dyDescent="0.2">
      <c r="B639" s="2"/>
    </row>
    <row r="640" spans="2:2" x14ac:dyDescent="0.2">
      <c r="B640" s="2"/>
    </row>
    <row r="641" spans="2:2" x14ac:dyDescent="0.2">
      <c r="B641" s="2"/>
    </row>
    <row r="642" spans="2:2" x14ac:dyDescent="0.2">
      <c r="B642" s="2"/>
    </row>
    <row r="643" spans="2:2" x14ac:dyDescent="0.2">
      <c r="B643" s="2"/>
    </row>
    <row r="644" spans="2:2" x14ac:dyDescent="0.2">
      <c r="B644" s="2"/>
    </row>
    <row r="645" spans="2:2" x14ac:dyDescent="0.2">
      <c r="B645" s="2"/>
    </row>
    <row r="646" spans="2:2" x14ac:dyDescent="0.2">
      <c r="B646" s="2"/>
    </row>
    <row r="647" spans="2:2" x14ac:dyDescent="0.2">
      <c r="B647" s="2"/>
    </row>
    <row r="648" spans="2:2" x14ac:dyDescent="0.2">
      <c r="B648" s="2"/>
    </row>
    <row r="649" spans="2:2" x14ac:dyDescent="0.2">
      <c r="B649" s="2"/>
    </row>
    <row r="650" spans="2:2" x14ac:dyDescent="0.2">
      <c r="B650" s="2"/>
    </row>
    <row r="651" spans="2:2" x14ac:dyDescent="0.2">
      <c r="B651" s="2"/>
    </row>
    <row r="652" spans="2:2" x14ac:dyDescent="0.2">
      <c r="B652" s="2"/>
    </row>
    <row r="653" spans="2:2" x14ac:dyDescent="0.2">
      <c r="B653" s="2"/>
    </row>
    <row r="654" spans="2:2" x14ac:dyDescent="0.2">
      <c r="B654" s="2"/>
    </row>
    <row r="655" spans="2:2" x14ac:dyDescent="0.2">
      <c r="B655" s="2"/>
    </row>
    <row r="656" spans="2:2" x14ac:dyDescent="0.2">
      <c r="B656" s="2"/>
    </row>
    <row r="657" spans="2:2" x14ac:dyDescent="0.2">
      <c r="B657" s="2"/>
    </row>
    <row r="658" spans="2:2" x14ac:dyDescent="0.2">
      <c r="B658" s="2"/>
    </row>
    <row r="659" spans="2:2" x14ac:dyDescent="0.2">
      <c r="B659" s="2"/>
    </row>
    <row r="660" spans="2:2" x14ac:dyDescent="0.2">
      <c r="B660" s="2"/>
    </row>
    <row r="661" spans="2:2" x14ac:dyDescent="0.2">
      <c r="B661" s="2"/>
    </row>
    <row r="662" spans="2:2" x14ac:dyDescent="0.2">
      <c r="B662" s="2"/>
    </row>
    <row r="663" spans="2:2" x14ac:dyDescent="0.2">
      <c r="B663" s="2"/>
    </row>
    <row r="664" spans="2:2" x14ac:dyDescent="0.2">
      <c r="B664" s="2"/>
    </row>
    <row r="665" spans="2:2" x14ac:dyDescent="0.2">
      <c r="B665" s="2"/>
    </row>
    <row r="666" spans="2:2" x14ac:dyDescent="0.2">
      <c r="B666" s="2"/>
    </row>
    <row r="667" spans="2:2" x14ac:dyDescent="0.2">
      <c r="B667" s="2"/>
    </row>
    <row r="668" spans="2:2" x14ac:dyDescent="0.2">
      <c r="B668" s="2"/>
    </row>
    <row r="669" spans="2:2" x14ac:dyDescent="0.2">
      <c r="B669" s="2"/>
    </row>
    <row r="670" spans="2:2" x14ac:dyDescent="0.2">
      <c r="B670" s="2"/>
    </row>
    <row r="671" spans="2:2" x14ac:dyDescent="0.2">
      <c r="B671" s="2"/>
    </row>
    <row r="672" spans="2:2" x14ac:dyDescent="0.2">
      <c r="B672" s="2"/>
    </row>
    <row r="673" spans="2:2" x14ac:dyDescent="0.2">
      <c r="B673" s="2"/>
    </row>
    <row r="674" spans="2:2" x14ac:dyDescent="0.2">
      <c r="B674" s="2"/>
    </row>
    <row r="675" spans="2:2" x14ac:dyDescent="0.2">
      <c r="B675" s="2"/>
    </row>
    <row r="676" spans="2:2" x14ac:dyDescent="0.2">
      <c r="B676" s="2"/>
    </row>
    <row r="677" spans="2:2" x14ac:dyDescent="0.2">
      <c r="B677" s="2"/>
    </row>
    <row r="678" spans="2:2" x14ac:dyDescent="0.2">
      <c r="B678" s="2"/>
    </row>
    <row r="679" spans="2:2" x14ac:dyDescent="0.2">
      <c r="B679" s="2"/>
    </row>
    <row r="680" spans="2:2" x14ac:dyDescent="0.2">
      <c r="B680" s="2"/>
    </row>
    <row r="681" spans="2:2" x14ac:dyDescent="0.2">
      <c r="B681" s="2"/>
    </row>
    <row r="682" spans="2:2" x14ac:dyDescent="0.2">
      <c r="B682" s="2"/>
    </row>
    <row r="683" spans="2:2" x14ac:dyDescent="0.2">
      <c r="B683" s="2"/>
    </row>
    <row r="684" spans="2:2" x14ac:dyDescent="0.2">
      <c r="B684" s="2"/>
    </row>
    <row r="685" spans="2:2" x14ac:dyDescent="0.2">
      <c r="B685" s="2"/>
    </row>
    <row r="686" spans="2:2" x14ac:dyDescent="0.2">
      <c r="B686" s="2"/>
    </row>
    <row r="687" spans="2:2" x14ac:dyDescent="0.2">
      <c r="B687" s="2"/>
    </row>
    <row r="688" spans="2:2" x14ac:dyDescent="0.2">
      <c r="B688" s="2"/>
    </row>
    <row r="689" spans="2:2" x14ac:dyDescent="0.2">
      <c r="B689" s="2"/>
    </row>
    <row r="690" spans="2:2" x14ac:dyDescent="0.2">
      <c r="B690" s="2"/>
    </row>
    <row r="691" spans="2:2" x14ac:dyDescent="0.2">
      <c r="B691" s="2"/>
    </row>
    <row r="692" spans="2:2" x14ac:dyDescent="0.2">
      <c r="B692" s="2"/>
    </row>
    <row r="693" spans="2:2" x14ac:dyDescent="0.2">
      <c r="B693" s="2"/>
    </row>
    <row r="694" spans="2:2" x14ac:dyDescent="0.2">
      <c r="B694" s="2"/>
    </row>
    <row r="695" spans="2:2" x14ac:dyDescent="0.2">
      <c r="B695" s="2"/>
    </row>
    <row r="696" spans="2:2" x14ac:dyDescent="0.2">
      <c r="B696" s="2"/>
    </row>
    <row r="697" spans="2:2" x14ac:dyDescent="0.2">
      <c r="B697" s="2"/>
    </row>
    <row r="698" spans="2:2" x14ac:dyDescent="0.2">
      <c r="B698" s="2"/>
    </row>
    <row r="699" spans="2:2" x14ac:dyDescent="0.2">
      <c r="B699" s="2"/>
    </row>
    <row r="700" spans="2:2" x14ac:dyDescent="0.2">
      <c r="B700" s="2"/>
    </row>
    <row r="701" spans="2:2" x14ac:dyDescent="0.2">
      <c r="B701" s="2"/>
    </row>
    <row r="702" spans="2:2" x14ac:dyDescent="0.2">
      <c r="B702" s="2"/>
    </row>
    <row r="703" spans="2:2" x14ac:dyDescent="0.2">
      <c r="B703" s="2"/>
    </row>
    <row r="704" spans="2:2" x14ac:dyDescent="0.2">
      <c r="B704" s="2"/>
    </row>
    <row r="705" spans="2:2" x14ac:dyDescent="0.2">
      <c r="B705" s="2"/>
    </row>
    <row r="706" spans="2:2" x14ac:dyDescent="0.2">
      <c r="B706" s="2"/>
    </row>
    <row r="707" spans="2:2" x14ac:dyDescent="0.2">
      <c r="B707" s="2"/>
    </row>
    <row r="708" spans="2:2" x14ac:dyDescent="0.2">
      <c r="B708" s="2"/>
    </row>
    <row r="709" spans="2:2" x14ac:dyDescent="0.2">
      <c r="B709" s="2"/>
    </row>
    <row r="710" spans="2:2" x14ac:dyDescent="0.2">
      <c r="B710" s="2"/>
    </row>
    <row r="711" spans="2:2" x14ac:dyDescent="0.2">
      <c r="B711" s="2"/>
    </row>
    <row r="712" spans="2:2" x14ac:dyDescent="0.2">
      <c r="B712" s="2"/>
    </row>
    <row r="713" spans="2:2" x14ac:dyDescent="0.2">
      <c r="B713" s="2"/>
    </row>
    <row r="714" spans="2:2" x14ac:dyDescent="0.2">
      <c r="B714" s="2"/>
    </row>
    <row r="715" spans="2:2" x14ac:dyDescent="0.2">
      <c r="B715" s="2"/>
    </row>
    <row r="716" spans="2:2" x14ac:dyDescent="0.2">
      <c r="B716" s="2"/>
    </row>
    <row r="717" spans="2:2" x14ac:dyDescent="0.2">
      <c r="B717" s="2"/>
    </row>
    <row r="718" spans="2:2" x14ac:dyDescent="0.2">
      <c r="B718" s="2"/>
    </row>
    <row r="719" spans="2:2" x14ac:dyDescent="0.2">
      <c r="B719" s="2"/>
    </row>
    <row r="720" spans="2:2" x14ac:dyDescent="0.2">
      <c r="B720" s="2"/>
    </row>
    <row r="721" spans="2:2" x14ac:dyDescent="0.2">
      <c r="B721" s="2"/>
    </row>
    <row r="722" spans="2:2" x14ac:dyDescent="0.2">
      <c r="B722" s="2"/>
    </row>
    <row r="723" spans="2:2" x14ac:dyDescent="0.2">
      <c r="B723" s="2"/>
    </row>
    <row r="724" spans="2:2" x14ac:dyDescent="0.2">
      <c r="B724" s="2"/>
    </row>
    <row r="725" spans="2:2" x14ac:dyDescent="0.2">
      <c r="B725" s="2"/>
    </row>
    <row r="726" spans="2:2" x14ac:dyDescent="0.2">
      <c r="B726" s="2"/>
    </row>
    <row r="727" spans="2:2" x14ac:dyDescent="0.2">
      <c r="B727" s="2"/>
    </row>
    <row r="728" spans="2:2" x14ac:dyDescent="0.2">
      <c r="B728" s="2"/>
    </row>
    <row r="729" spans="2:2" x14ac:dyDescent="0.2">
      <c r="B729" s="2"/>
    </row>
    <row r="730" spans="2:2" x14ac:dyDescent="0.2">
      <c r="B730" s="2"/>
    </row>
    <row r="731" spans="2:2" x14ac:dyDescent="0.2">
      <c r="B731" s="2"/>
    </row>
    <row r="732" spans="2:2" x14ac:dyDescent="0.2">
      <c r="B732" s="2"/>
    </row>
    <row r="733" spans="2:2" x14ac:dyDescent="0.2">
      <c r="B733" s="2"/>
    </row>
    <row r="734" spans="2:2" x14ac:dyDescent="0.2">
      <c r="B734" s="2"/>
    </row>
    <row r="735" spans="2:2" x14ac:dyDescent="0.2">
      <c r="B735" s="2"/>
    </row>
    <row r="736" spans="2:2" x14ac:dyDescent="0.2">
      <c r="B736" s="2"/>
    </row>
    <row r="737" spans="2:2" x14ac:dyDescent="0.2">
      <c r="B737" s="2"/>
    </row>
    <row r="738" spans="2:2" x14ac:dyDescent="0.2">
      <c r="B738" s="2"/>
    </row>
    <row r="739" spans="2:2" x14ac:dyDescent="0.2">
      <c r="B739" s="2"/>
    </row>
    <row r="740" spans="2:2" x14ac:dyDescent="0.2">
      <c r="B740" s="2"/>
    </row>
    <row r="741" spans="2:2" x14ac:dyDescent="0.2">
      <c r="B741" s="2"/>
    </row>
    <row r="742" spans="2:2" x14ac:dyDescent="0.2">
      <c r="B742" s="2"/>
    </row>
    <row r="743" spans="2:2" x14ac:dyDescent="0.2">
      <c r="B743" s="2"/>
    </row>
    <row r="744" spans="2:2" x14ac:dyDescent="0.2">
      <c r="B744" s="2"/>
    </row>
    <row r="745" spans="2:2" x14ac:dyDescent="0.2">
      <c r="B745" s="2"/>
    </row>
    <row r="746" spans="2:2" x14ac:dyDescent="0.2">
      <c r="B746" s="2"/>
    </row>
    <row r="747" spans="2:2" x14ac:dyDescent="0.2">
      <c r="B747" s="2"/>
    </row>
    <row r="748" spans="2:2" x14ac:dyDescent="0.2">
      <c r="B748" s="2"/>
    </row>
    <row r="749" spans="2:2" x14ac:dyDescent="0.2">
      <c r="B749" s="2"/>
    </row>
    <row r="750" spans="2:2" x14ac:dyDescent="0.2">
      <c r="B750" s="2"/>
    </row>
    <row r="751" spans="2:2" x14ac:dyDescent="0.2">
      <c r="B751" s="2"/>
    </row>
    <row r="752" spans="2:2" x14ac:dyDescent="0.2">
      <c r="B752" s="2"/>
    </row>
    <row r="753" spans="2:2" x14ac:dyDescent="0.2">
      <c r="B753" s="2"/>
    </row>
    <row r="754" spans="2:2" x14ac:dyDescent="0.2">
      <c r="B754" s="2"/>
    </row>
    <row r="755" spans="2:2" x14ac:dyDescent="0.2">
      <c r="B755" s="2"/>
    </row>
    <row r="756" spans="2:2" x14ac:dyDescent="0.2">
      <c r="B756" s="2"/>
    </row>
    <row r="757" spans="2:2" x14ac:dyDescent="0.2">
      <c r="B757" s="2"/>
    </row>
    <row r="758" spans="2:2" x14ac:dyDescent="0.2">
      <c r="B758" s="2"/>
    </row>
    <row r="759" spans="2:2" x14ac:dyDescent="0.2">
      <c r="B759" s="2"/>
    </row>
    <row r="760" spans="2:2" x14ac:dyDescent="0.2">
      <c r="B760" s="2"/>
    </row>
    <row r="761" spans="2:2" x14ac:dyDescent="0.2">
      <c r="B761" s="2"/>
    </row>
    <row r="762" spans="2:2" x14ac:dyDescent="0.2">
      <c r="B762" s="2"/>
    </row>
    <row r="763" spans="2:2" x14ac:dyDescent="0.2">
      <c r="B763" s="2"/>
    </row>
    <row r="764" spans="2:2" x14ac:dyDescent="0.2">
      <c r="B764" s="2"/>
    </row>
    <row r="765" spans="2:2" x14ac:dyDescent="0.2">
      <c r="B765" s="2"/>
    </row>
    <row r="766" spans="2:2" x14ac:dyDescent="0.2">
      <c r="B766" s="2"/>
    </row>
    <row r="767" spans="2:2" x14ac:dyDescent="0.2">
      <c r="B767" s="2"/>
    </row>
    <row r="768" spans="2:2" x14ac:dyDescent="0.2">
      <c r="B768" s="2"/>
    </row>
    <row r="769" spans="2:2" x14ac:dyDescent="0.2">
      <c r="B769" s="2"/>
    </row>
    <row r="770" spans="2:2" x14ac:dyDescent="0.2">
      <c r="B770" s="2"/>
    </row>
    <row r="771" spans="2:2" x14ac:dyDescent="0.2">
      <c r="B771" s="2"/>
    </row>
    <row r="772" spans="2:2" x14ac:dyDescent="0.2">
      <c r="B772" s="2"/>
    </row>
    <row r="773" spans="2:2" x14ac:dyDescent="0.2">
      <c r="B773" s="2"/>
    </row>
    <row r="774" spans="2:2" x14ac:dyDescent="0.2">
      <c r="B774" s="2"/>
    </row>
    <row r="775" spans="2:2" x14ac:dyDescent="0.2">
      <c r="B775" s="2"/>
    </row>
    <row r="776" spans="2:2" x14ac:dyDescent="0.2">
      <c r="B776" s="2"/>
    </row>
    <row r="777" spans="2:2" x14ac:dyDescent="0.2">
      <c r="B777" s="2"/>
    </row>
    <row r="778" spans="2:2" x14ac:dyDescent="0.2">
      <c r="B778" s="2"/>
    </row>
    <row r="779" spans="2:2" x14ac:dyDescent="0.2">
      <c r="B779" s="2"/>
    </row>
    <row r="780" spans="2:2" x14ac:dyDescent="0.2">
      <c r="B780" s="2"/>
    </row>
    <row r="781" spans="2:2" x14ac:dyDescent="0.2">
      <c r="B781" s="2"/>
    </row>
    <row r="782" spans="2:2" x14ac:dyDescent="0.2">
      <c r="B782" s="2"/>
    </row>
    <row r="783" spans="2:2" x14ac:dyDescent="0.2">
      <c r="B783" s="2"/>
    </row>
    <row r="784" spans="2:2" x14ac:dyDescent="0.2">
      <c r="B784" s="2"/>
    </row>
    <row r="785" spans="2:2" x14ac:dyDescent="0.2">
      <c r="B785" s="2"/>
    </row>
    <row r="786" spans="2:2" x14ac:dyDescent="0.2">
      <c r="B786" s="2"/>
    </row>
    <row r="787" spans="2:2" x14ac:dyDescent="0.2">
      <c r="B787" s="2"/>
    </row>
    <row r="788" spans="2:2" x14ac:dyDescent="0.2">
      <c r="B788" s="2"/>
    </row>
    <row r="789" spans="2:2" x14ac:dyDescent="0.2">
      <c r="B789" s="2"/>
    </row>
    <row r="790" spans="2:2" x14ac:dyDescent="0.2">
      <c r="B790" s="2"/>
    </row>
    <row r="791" spans="2:2" x14ac:dyDescent="0.2">
      <c r="B791" s="2"/>
    </row>
    <row r="792" spans="2:2" x14ac:dyDescent="0.2">
      <c r="B792" s="2"/>
    </row>
    <row r="793" spans="2:2" x14ac:dyDescent="0.2">
      <c r="B793" s="2"/>
    </row>
    <row r="794" spans="2:2" x14ac:dyDescent="0.2">
      <c r="B794" s="2"/>
    </row>
    <row r="795" spans="2:2" x14ac:dyDescent="0.2">
      <c r="B795" s="2"/>
    </row>
    <row r="796" spans="2:2" x14ac:dyDescent="0.2">
      <c r="B796" s="2"/>
    </row>
    <row r="797" spans="2:2" x14ac:dyDescent="0.2">
      <c r="B797" s="2"/>
    </row>
    <row r="798" spans="2:2" x14ac:dyDescent="0.2">
      <c r="B798" s="2"/>
    </row>
    <row r="799" spans="2:2" x14ac:dyDescent="0.2">
      <c r="B799" s="2"/>
    </row>
    <row r="800" spans="2:2" x14ac:dyDescent="0.2">
      <c r="B800" s="2"/>
    </row>
    <row r="801" spans="2:2" x14ac:dyDescent="0.2">
      <c r="B801" s="2"/>
    </row>
    <row r="802" spans="2:2" x14ac:dyDescent="0.2">
      <c r="B802" s="2"/>
    </row>
    <row r="803" spans="2:2" x14ac:dyDescent="0.2">
      <c r="B803" s="2"/>
    </row>
    <row r="804" spans="2:2" x14ac:dyDescent="0.2">
      <c r="B804" s="2"/>
    </row>
    <row r="805" spans="2:2" x14ac:dyDescent="0.2">
      <c r="B805" s="2"/>
    </row>
    <row r="806" spans="2:2" x14ac:dyDescent="0.2">
      <c r="B806" s="2"/>
    </row>
    <row r="807" spans="2:2" x14ac:dyDescent="0.2">
      <c r="B807" s="2"/>
    </row>
    <row r="808" spans="2:2" x14ac:dyDescent="0.2">
      <c r="B808" s="2"/>
    </row>
    <row r="809" spans="2:2" x14ac:dyDescent="0.2">
      <c r="B809" s="2"/>
    </row>
    <row r="810" spans="2:2" x14ac:dyDescent="0.2">
      <c r="B810" s="2"/>
    </row>
    <row r="811" spans="2:2" x14ac:dyDescent="0.2">
      <c r="B811" s="2"/>
    </row>
    <row r="812" spans="2:2" x14ac:dyDescent="0.2">
      <c r="B812" s="2"/>
    </row>
    <row r="813" spans="2:2" x14ac:dyDescent="0.2">
      <c r="B813" s="2"/>
    </row>
    <row r="814" spans="2:2" x14ac:dyDescent="0.2">
      <c r="B814" s="2"/>
    </row>
    <row r="815" spans="2:2" x14ac:dyDescent="0.2">
      <c r="B815" s="2"/>
    </row>
    <row r="816" spans="2:2"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sheetData>
  <sheetProtection algorithmName="SHA-512" hashValue="tlJok0ZzvTwBjzZbbvMnyYMtcyT2Ip9sHB73bZ6EreUiLko6U3/zbIhOX2eTclSQP0OObIgWO1C+4RBOpu+Vdg==" saltValue="29W0nKrFB4Af3LQ4x3nQ2Q==" spinCount="100000" sheet="1" objects="1" scenarios="1"/>
  <mergeCells count="291">
    <mergeCell ref="C28:N28"/>
    <mergeCell ref="O28:Q28"/>
    <mergeCell ref="R28:T28"/>
    <mergeCell ref="U28:W28"/>
    <mergeCell ref="X28:Y28"/>
    <mergeCell ref="C26:N26"/>
    <mergeCell ref="O26:Q26"/>
    <mergeCell ref="R26:T26"/>
    <mergeCell ref="U26:W26"/>
    <mergeCell ref="X26:Y26"/>
    <mergeCell ref="AE66:AF66"/>
    <mergeCell ref="C68:N68"/>
    <mergeCell ref="C69:N69"/>
    <mergeCell ref="R68:W68"/>
    <mergeCell ref="R69:T69"/>
    <mergeCell ref="U69:W69"/>
    <mergeCell ref="C31:N31"/>
    <mergeCell ref="C37:N37"/>
    <mergeCell ref="U37:W37"/>
    <mergeCell ref="O37:Q37"/>
    <mergeCell ref="R37:T37"/>
    <mergeCell ref="U40:W40"/>
    <mergeCell ref="X43:Y43"/>
    <mergeCell ref="C44:N44"/>
    <mergeCell ref="O44:Q44"/>
    <mergeCell ref="X44:Y44"/>
    <mergeCell ref="C43:N43"/>
    <mergeCell ref="O43:Q43"/>
    <mergeCell ref="R43:T43"/>
    <mergeCell ref="U43:W43"/>
    <mergeCell ref="X40:Y40"/>
    <mergeCell ref="C42:N42"/>
    <mergeCell ref="O42:Q42"/>
    <mergeCell ref="R42:T42"/>
    <mergeCell ref="C74:N74"/>
    <mergeCell ref="C75:N75"/>
    <mergeCell ref="C70:N70"/>
    <mergeCell ref="C71:N71"/>
    <mergeCell ref="C72:N72"/>
    <mergeCell ref="C73:N73"/>
    <mergeCell ref="B2:Y2"/>
    <mergeCell ref="C3:N3"/>
    <mergeCell ref="O3:Q3"/>
    <mergeCell ref="R3:T3"/>
    <mergeCell ref="U3:W3"/>
    <mergeCell ref="X3:Y3"/>
    <mergeCell ref="C64:N64"/>
    <mergeCell ref="R64:T64"/>
    <mergeCell ref="C65:N65"/>
    <mergeCell ref="C36:N36"/>
    <mergeCell ref="O36:Q36"/>
    <mergeCell ref="R36:T36"/>
    <mergeCell ref="O32:Q32"/>
    <mergeCell ref="X37:Y37"/>
    <mergeCell ref="C34:N34"/>
    <mergeCell ref="O34:Q34"/>
    <mergeCell ref="R44:T44"/>
    <mergeCell ref="U44:W44"/>
    <mergeCell ref="U42:W42"/>
    <mergeCell ref="X42:Y42"/>
    <mergeCell ref="C40:N40"/>
    <mergeCell ref="O40:Q40"/>
    <mergeCell ref="R40:T40"/>
    <mergeCell ref="X45:Y45"/>
    <mergeCell ref="C46:N46"/>
    <mergeCell ref="O46:Q46"/>
    <mergeCell ref="R46:T46"/>
    <mergeCell ref="U46:W46"/>
    <mergeCell ref="X46:Y46"/>
    <mergeCell ref="C45:N45"/>
    <mergeCell ref="O45:Q45"/>
    <mergeCell ref="R45:T45"/>
    <mergeCell ref="U45:W45"/>
    <mergeCell ref="X47:Y47"/>
    <mergeCell ref="C48:N48"/>
    <mergeCell ref="O48:Q48"/>
    <mergeCell ref="R48:T48"/>
    <mergeCell ref="U48:W48"/>
    <mergeCell ref="X48:Y48"/>
    <mergeCell ref="C47:N47"/>
    <mergeCell ref="O47:Q47"/>
    <mergeCell ref="R47:T47"/>
    <mergeCell ref="U47:W47"/>
    <mergeCell ref="O53:Q53"/>
    <mergeCell ref="R53:T53"/>
    <mergeCell ref="U53:W53"/>
    <mergeCell ref="X53:Y53"/>
    <mergeCell ref="C52:N52"/>
    <mergeCell ref="O52:Q52"/>
    <mergeCell ref="R52:T52"/>
    <mergeCell ref="X49:Y49"/>
    <mergeCell ref="C51:N51"/>
    <mergeCell ref="O51:Q51"/>
    <mergeCell ref="R51:T51"/>
    <mergeCell ref="U51:W51"/>
    <mergeCell ref="X51:Y51"/>
    <mergeCell ref="C49:N49"/>
    <mergeCell ref="O49:Q49"/>
    <mergeCell ref="R49:T49"/>
    <mergeCell ref="U49:W49"/>
    <mergeCell ref="C50:Y50"/>
    <mergeCell ref="U58:W58"/>
    <mergeCell ref="X58:Y58"/>
    <mergeCell ref="C57:N57"/>
    <mergeCell ref="O57:Q57"/>
    <mergeCell ref="R57:T57"/>
    <mergeCell ref="U57:W57"/>
    <mergeCell ref="U52:W52"/>
    <mergeCell ref="C54:N54"/>
    <mergeCell ref="O54:Q54"/>
    <mergeCell ref="R54:T54"/>
    <mergeCell ref="U54:W54"/>
    <mergeCell ref="C56:Y56"/>
    <mergeCell ref="X54:Y54"/>
    <mergeCell ref="C55:N55"/>
    <mergeCell ref="O55:Q55"/>
    <mergeCell ref="R55:T55"/>
    <mergeCell ref="U55:W55"/>
    <mergeCell ref="X55:Y55"/>
    <mergeCell ref="X57:Y57"/>
    <mergeCell ref="C58:N58"/>
    <mergeCell ref="O58:Q58"/>
    <mergeCell ref="R58:T58"/>
    <mergeCell ref="X52:Y52"/>
    <mergeCell ref="C53:N53"/>
    <mergeCell ref="O64:Q64"/>
    <mergeCell ref="U64:W64"/>
    <mergeCell ref="C63:N63"/>
    <mergeCell ref="O63:Q63"/>
    <mergeCell ref="R63:T63"/>
    <mergeCell ref="U63:W63"/>
    <mergeCell ref="X63:Y63"/>
    <mergeCell ref="C61:N61"/>
    <mergeCell ref="O61:Q61"/>
    <mergeCell ref="R61:T61"/>
    <mergeCell ref="U61:W61"/>
    <mergeCell ref="C62:Y62"/>
    <mergeCell ref="X61:Y61"/>
    <mergeCell ref="X59:Y59"/>
    <mergeCell ref="C60:N60"/>
    <mergeCell ref="O60:Q60"/>
    <mergeCell ref="R60:T60"/>
    <mergeCell ref="U60:W60"/>
    <mergeCell ref="X60:Y60"/>
    <mergeCell ref="C59:N59"/>
    <mergeCell ref="O59:Q59"/>
    <mergeCell ref="R59:T59"/>
    <mergeCell ref="U59:W59"/>
    <mergeCell ref="C20:Y20"/>
    <mergeCell ref="C5:N5"/>
    <mergeCell ref="O5:Q5"/>
    <mergeCell ref="R5:T5"/>
    <mergeCell ref="U5:W5"/>
    <mergeCell ref="X5:Y5"/>
    <mergeCell ref="C6:N6"/>
    <mergeCell ref="X6:Y6"/>
    <mergeCell ref="C10:N10"/>
    <mergeCell ref="O10:Q10"/>
    <mergeCell ref="R10:T10"/>
    <mergeCell ref="U10:W10"/>
    <mergeCell ref="X10:Y10"/>
    <mergeCell ref="C16:N16"/>
    <mergeCell ref="R6:T6"/>
    <mergeCell ref="U6:W6"/>
    <mergeCell ref="O16:Q16"/>
    <mergeCell ref="R16:T16"/>
    <mergeCell ref="U16:W16"/>
    <mergeCell ref="X16:Y16"/>
    <mergeCell ref="X7:Y7"/>
    <mergeCell ref="X17:Y17"/>
    <mergeCell ref="C9:N9"/>
    <mergeCell ref="O9:Q9"/>
    <mergeCell ref="O17:Q17"/>
    <mergeCell ref="R17:T17"/>
    <mergeCell ref="U17:W17"/>
    <mergeCell ref="C7:N7"/>
    <mergeCell ref="O7:Q7"/>
    <mergeCell ref="R7:T7"/>
    <mergeCell ref="U7:W7"/>
    <mergeCell ref="O6:Q6"/>
    <mergeCell ref="C4:Y4"/>
    <mergeCell ref="C15:Y15"/>
    <mergeCell ref="R9:T9"/>
    <mergeCell ref="U9:W9"/>
    <mergeCell ref="X9:Y9"/>
    <mergeCell ref="C14:N14"/>
    <mergeCell ref="O14:Q14"/>
    <mergeCell ref="R14:T14"/>
    <mergeCell ref="U14:W14"/>
    <mergeCell ref="X14:Y14"/>
    <mergeCell ref="C11:N11"/>
    <mergeCell ref="O11:Q11"/>
    <mergeCell ref="R11:T11"/>
    <mergeCell ref="U11:W11"/>
    <mergeCell ref="X11:Y11"/>
    <mergeCell ref="O23:Q23"/>
    <mergeCell ref="C22:N22"/>
    <mergeCell ref="O22:Q22"/>
    <mergeCell ref="C8:N8"/>
    <mergeCell ref="O8:Q8"/>
    <mergeCell ref="R8:T8"/>
    <mergeCell ref="U8:W8"/>
    <mergeCell ref="X8:Y8"/>
    <mergeCell ref="C21:N21"/>
    <mergeCell ref="O21:Q21"/>
    <mergeCell ref="R21:T21"/>
    <mergeCell ref="U21:W21"/>
    <mergeCell ref="X21:Y21"/>
    <mergeCell ref="C12:N12"/>
    <mergeCell ref="O12:Q12"/>
    <mergeCell ref="R12:T12"/>
    <mergeCell ref="U12:W12"/>
    <mergeCell ref="X12:Y12"/>
    <mergeCell ref="C13:N13"/>
    <mergeCell ref="O13:Q13"/>
    <mergeCell ref="R13:T13"/>
    <mergeCell ref="U13:W13"/>
    <mergeCell ref="X13:Y13"/>
    <mergeCell ref="C17:N17"/>
    <mergeCell ref="R38:T38"/>
    <mergeCell ref="U38:W38"/>
    <mergeCell ref="X38:Y38"/>
    <mergeCell ref="X25:Y25"/>
    <mergeCell ref="X18:Y18"/>
    <mergeCell ref="C24:Y24"/>
    <mergeCell ref="C27:Y27"/>
    <mergeCell ref="R23:T23"/>
    <mergeCell ref="U23:W23"/>
    <mergeCell ref="X19:Y19"/>
    <mergeCell ref="C19:N19"/>
    <mergeCell ref="O19:Q19"/>
    <mergeCell ref="R19:T19"/>
    <mergeCell ref="C18:N18"/>
    <mergeCell ref="O18:Q18"/>
    <mergeCell ref="R18:T18"/>
    <mergeCell ref="U18:W18"/>
    <mergeCell ref="O25:Q25"/>
    <mergeCell ref="R25:T25"/>
    <mergeCell ref="U25:W25"/>
    <mergeCell ref="U19:W19"/>
    <mergeCell ref="X23:Y23"/>
    <mergeCell ref="C25:N25"/>
    <mergeCell ref="C23:N23"/>
    <mergeCell ref="U29:W29"/>
    <mergeCell ref="O31:Q31"/>
    <mergeCell ref="R31:T31"/>
    <mergeCell ref="C39:N39"/>
    <mergeCell ref="O39:Q39"/>
    <mergeCell ref="R39:T39"/>
    <mergeCell ref="U39:W39"/>
    <mergeCell ref="X39:Y39"/>
    <mergeCell ref="U36:W36"/>
    <mergeCell ref="X36:Y36"/>
    <mergeCell ref="U32:W32"/>
    <mergeCell ref="R34:T34"/>
    <mergeCell ref="U34:W34"/>
    <mergeCell ref="X34:Y34"/>
    <mergeCell ref="X32:Y32"/>
    <mergeCell ref="C33:N33"/>
    <mergeCell ref="O33:Q33"/>
    <mergeCell ref="R33:T33"/>
    <mergeCell ref="U33:W33"/>
    <mergeCell ref="X33:Y33"/>
    <mergeCell ref="C32:N32"/>
    <mergeCell ref="R32:T32"/>
    <mergeCell ref="C38:N38"/>
    <mergeCell ref="O38:Q38"/>
    <mergeCell ref="R22:T22"/>
    <mergeCell ref="U22:W22"/>
    <mergeCell ref="X22:Y22"/>
    <mergeCell ref="C35:N35"/>
    <mergeCell ref="O35:Q35"/>
    <mergeCell ref="R35:T35"/>
    <mergeCell ref="U35:W35"/>
    <mergeCell ref="X35:Y35"/>
    <mergeCell ref="C41:N41"/>
    <mergeCell ref="O41:Q41"/>
    <mergeCell ref="R41:T41"/>
    <mergeCell ref="U41:W41"/>
    <mergeCell ref="X41:Y41"/>
    <mergeCell ref="U31:W31"/>
    <mergeCell ref="X31:Y31"/>
    <mergeCell ref="X29:Y29"/>
    <mergeCell ref="C30:N30"/>
    <mergeCell ref="O30:Q30"/>
    <mergeCell ref="R30:T30"/>
    <mergeCell ref="U30:W30"/>
    <mergeCell ref="X30:Y30"/>
    <mergeCell ref="C29:N29"/>
    <mergeCell ref="O29:Q29"/>
    <mergeCell ref="R29:T29"/>
  </mergeCells>
  <phoneticPr fontId="44" type="noConversion"/>
  <conditionalFormatting sqref="B71">
    <cfRule type="expression" dxfId="40" priority="52" stopIfTrue="1">
      <formula>D71&gt;0</formula>
    </cfRule>
  </conditionalFormatting>
  <conditionalFormatting sqref="B73">
    <cfRule type="cellIs" dxfId="39" priority="55" stopIfTrue="1" operator="greaterThan">
      <formula>C73</formula>
    </cfRule>
    <cfRule type="cellIs" dxfId="38" priority="56" stopIfTrue="1" operator="lessThan">
      <formula>#REF!</formula>
    </cfRule>
  </conditionalFormatting>
  <conditionalFormatting sqref="C7:C14">
    <cfRule type="expression" dxfId="37" priority="19" stopIfTrue="1">
      <formula>R7=U7</formula>
    </cfRule>
  </conditionalFormatting>
  <conditionalFormatting sqref="C16:C19">
    <cfRule type="expression" dxfId="36" priority="40" stopIfTrue="1">
      <formula>R16=U16</formula>
    </cfRule>
  </conditionalFormatting>
  <conditionalFormatting sqref="C21:C23">
    <cfRule type="expression" dxfId="35" priority="15" stopIfTrue="1">
      <formula>R21=U21</formula>
    </cfRule>
  </conditionalFormatting>
  <conditionalFormatting sqref="C25:C26">
    <cfRule type="expression" dxfId="34" priority="36" stopIfTrue="1">
      <formula>R25=U25</formula>
    </cfRule>
  </conditionalFormatting>
  <conditionalFormatting sqref="C28:C34">
    <cfRule type="expression" dxfId="33" priority="1" stopIfTrue="1">
      <formula>R28=U28</formula>
    </cfRule>
  </conditionalFormatting>
  <conditionalFormatting sqref="C5:L6 D32:L34 D51:L54 C51:C55 C57:L61 C63:L63">
    <cfRule type="expression" dxfId="32" priority="53" stopIfTrue="1">
      <formula>R5=U5</formula>
    </cfRule>
  </conditionalFormatting>
  <conditionalFormatting sqref="C35:L49">
    <cfRule type="expression" dxfId="31" priority="5" stopIfTrue="1">
      <formula>R35=U35</formula>
    </cfRule>
  </conditionalFormatting>
  <conditionalFormatting sqref="M5:N6 M51:N54 M57:N61 M63:N63">
    <cfRule type="expression" dxfId="30" priority="54" stopIfTrue="1">
      <formula>AB5=#REF!</formula>
    </cfRule>
  </conditionalFormatting>
  <conditionalFormatting sqref="M32:N49">
    <cfRule type="expression" dxfId="29" priority="6" stopIfTrue="1">
      <formula>AB32=#REF!</formula>
    </cfRule>
  </conditionalFormatting>
  <conditionalFormatting sqref="O5:Q14">
    <cfRule type="cellIs" dxfId="28" priority="21" stopIfTrue="1" operator="lessThan">
      <formula>U5</formula>
    </cfRule>
    <cfRule type="cellIs" dxfId="27" priority="22" stopIfTrue="1" operator="greaterThan">
      <formula>R5</formula>
    </cfRule>
  </conditionalFormatting>
  <conditionalFormatting sqref="O16:Q19">
    <cfRule type="cellIs" dxfId="26" priority="42" stopIfTrue="1" operator="lessThan">
      <formula>U16</formula>
    </cfRule>
    <cfRule type="cellIs" dxfId="25" priority="43" stopIfTrue="1" operator="greaterThan">
      <formula>R16</formula>
    </cfRule>
  </conditionalFormatting>
  <conditionalFormatting sqref="O21:Q23">
    <cfRule type="cellIs" dxfId="24" priority="17" stopIfTrue="1" operator="lessThan">
      <formula>U21</formula>
    </cfRule>
    <cfRule type="cellIs" dxfId="23" priority="18" stopIfTrue="1" operator="greaterThan">
      <formula>R21</formula>
    </cfRule>
  </conditionalFormatting>
  <conditionalFormatting sqref="O25:Q26">
    <cfRule type="cellIs" dxfId="22" priority="38" stopIfTrue="1" operator="lessThan">
      <formula>U25</formula>
    </cfRule>
    <cfRule type="cellIs" dxfId="21" priority="39" stopIfTrue="1" operator="greaterThan">
      <formula>R25</formula>
    </cfRule>
  </conditionalFormatting>
  <conditionalFormatting sqref="O28:Q49">
    <cfRule type="cellIs" dxfId="20" priority="3" stopIfTrue="1" operator="lessThan">
      <formula>U28</formula>
    </cfRule>
    <cfRule type="cellIs" dxfId="19" priority="4" stopIfTrue="1" operator="greaterThan">
      <formula>R28</formula>
    </cfRule>
  </conditionalFormatting>
  <conditionalFormatting sqref="O51:Q55 O57:Q61 O63:Q64">
    <cfRule type="cellIs" dxfId="18" priority="60" stopIfTrue="1" operator="lessThan">
      <formula>U51</formula>
    </cfRule>
    <cfRule type="cellIs" dxfId="17" priority="61" stopIfTrue="1" operator="greaterThan">
      <formula>R51</formula>
    </cfRule>
  </conditionalFormatting>
  <conditionalFormatting sqref="X7:X14">
    <cfRule type="expression" dxfId="16" priority="20" stopIfTrue="1">
      <formula>U7=0</formula>
    </cfRule>
  </conditionalFormatting>
  <conditionalFormatting sqref="X16:X19">
    <cfRule type="expression" dxfId="15" priority="41" stopIfTrue="1">
      <formula>U16=0</formula>
    </cfRule>
  </conditionalFormatting>
  <conditionalFormatting sqref="X21:X23">
    <cfRule type="expression" dxfId="14" priority="16" stopIfTrue="1">
      <formula>U21=0</formula>
    </cfRule>
  </conditionalFormatting>
  <conditionalFormatting sqref="X25:X26">
    <cfRule type="expression" dxfId="13" priority="37" stopIfTrue="1">
      <formula>U25=0</formula>
    </cfRule>
  </conditionalFormatting>
  <conditionalFormatting sqref="X28:X34">
    <cfRule type="expression" dxfId="12" priority="2" stopIfTrue="1">
      <formula>U28=0</formula>
    </cfRule>
  </conditionalFormatting>
  <conditionalFormatting sqref="X5:Y6 Y32:Y34 X51:Y55 X57:Y61 X63:Y63">
    <cfRule type="expression" dxfId="11" priority="57" stopIfTrue="1">
      <formula>U5=0</formula>
    </cfRule>
  </conditionalFormatting>
  <conditionalFormatting sqref="X35:Y49">
    <cfRule type="expression" dxfId="10" priority="7" stopIfTrue="1">
      <formula>U35=0</formula>
    </cfRule>
  </conditionalFormatting>
  <printOptions horizontalCentered="1"/>
  <pageMargins left="0.35433070866141736" right="0.35433070866141736" top="0.15748031496062992" bottom="0.35433070866141736" header="0.11811023622047245" footer="0.15748031496062992"/>
  <pageSetup paperSize="9" scale="43" orientation="landscape" r:id="rId1"/>
  <headerFooter alignWithMargins="0">
    <oddFooter>&amp;LCKL LPG / VERSION 2025 / 1.0&amp;R&amp;P of &amp;N</oddFooter>
  </headerFooter>
  <rowBreaks count="1" manualBreakCount="1">
    <brk id="39"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L16" sqref="L16"/>
    </sheetView>
  </sheetViews>
  <sheetFormatPr defaultColWidth="9.140625" defaultRowHeight="15" x14ac:dyDescent="0.25"/>
  <cols>
    <col min="1" max="1" width="5.85546875" style="443" customWidth="1"/>
    <col min="2" max="2" width="25.42578125" style="443" customWidth="1"/>
    <col min="3" max="3" width="33.5703125" style="443" customWidth="1"/>
    <col min="4" max="4" width="21.5703125" style="443" bestFit="1" customWidth="1"/>
    <col min="5" max="5" width="14.7109375" style="443" customWidth="1"/>
    <col min="6" max="6" width="18" style="485" customWidth="1"/>
    <col min="7" max="7" width="9.140625" style="485"/>
    <col min="8" max="16384" width="9.140625" style="486"/>
  </cols>
  <sheetData>
    <row r="1" spans="1:7" s="443" customFormat="1" ht="18.75" customHeight="1" x14ac:dyDescent="0.25">
      <c r="A1" s="916" t="s">
        <v>727</v>
      </c>
      <c r="B1" s="917"/>
      <c r="C1" s="917"/>
      <c r="D1" s="917"/>
      <c r="E1" s="918"/>
      <c r="F1" s="442"/>
      <c r="G1" s="442"/>
    </row>
    <row r="2" spans="1:7" s="443" customFormat="1" ht="9.9499999999999993" customHeight="1" x14ac:dyDescent="0.25">
      <c r="F2" s="442"/>
      <c r="G2" s="442"/>
    </row>
    <row r="3" spans="1:7" s="443" customFormat="1" ht="15.75" x14ac:dyDescent="0.25">
      <c r="A3" s="444" t="s">
        <v>728</v>
      </c>
      <c r="D3" s="919" t="str">
        <f>'Checklist - Basic Office LPG'!A1</f>
        <v xml:space="preserve">GA Code: </v>
      </c>
      <c r="E3" s="919"/>
      <c r="F3" s="442"/>
      <c r="G3" s="442"/>
    </row>
    <row r="4" spans="1:7" s="443" customFormat="1" x14ac:dyDescent="0.25">
      <c r="A4" s="443" t="s">
        <v>729</v>
      </c>
      <c r="D4" s="919" t="str">
        <f>'Checklist - Basic Office LPG'!D1</f>
        <v xml:space="preserve">Certificate Holder name:   </v>
      </c>
      <c r="E4" s="919"/>
      <c r="F4" s="442"/>
      <c r="G4" s="442"/>
    </row>
    <row r="5" spans="1:7" s="443" customFormat="1" x14ac:dyDescent="0.25">
      <c r="A5" s="445" t="s">
        <v>730</v>
      </c>
      <c r="D5" s="919" t="str">
        <f>'Checklist - Basic Office LPG'!X1</f>
        <v xml:space="preserve">Date of Office Audit:   </v>
      </c>
      <c r="E5" s="919"/>
      <c r="F5" s="442"/>
      <c r="G5" s="442"/>
    </row>
    <row r="6" spans="1:7" s="443" customFormat="1" ht="9.9499999999999993" customHeight="1" x14ac:dyDescent="0.25">
      <c r="A6" s="445"/>
      <c r="F6" s="442"/>
      <c r="G6" s="442"/>
    </row>
    <row r="7" spans="1:7" s="443" customFormat="1" x14ac:dyDescent="0.25">
      <c r="A7" s="446" t="s">
        <v>731</v>
      </c>
      <c r="F7" s="442"/>
      <c r="G7" s="442"/>
    </row>
    <row r="8" spans="1:7" s="443" customFormat="1" ht="52.5" customHeight="1" thickBot="1" x14ac:dyDescent="0.3">
      <c r="A8" s="914" t="s">
        <v>732</v>
      </c>
      <c r="B8" s="915"/>
      <c r="C8" s="915"/>
      <c r="D8" s="915"/>
      <c r="E8" s="915"/>
      <c r="F8" s="442"/>
      <c r="G8" s="442"/>
    </row>
    <row r="9" spans="1:7" s="443" customFormat="1" ht="15.75" thickBot="1" x14ac:dyDescent="0.3">
      <c r="A9" s="447" t="s">
        <v>733</v>
      </c>
      <c r="B9" s="447" t="s">
        <v>734</v>
      </c>
      <c r="C9" s="448" t="s">
        <v>735</v>
      </c>
      <c r="D9" s="448" t="s">
        <v>736</v>
      </c>
      <c r="E9" s="449" t="s">
        <v>737</v>
      </c>
      <c r="F9" s="442"/>
      <c r="G9" s="442"/>
    </row>
    <row r="10" spans="1:7" s="443" customFormat="1" ht="15.75" hidden="1" thickBot="1" x14ac:dyDescent="0.3">
      <c r="A10" s="450"/>
      <c r="B10" s="451"/>
      <c r="C10" s="452"/>
      <c r="D10" s="452"/>
      <c r="E10" s="453"/>
      <c r="F10" s="442"/>
      <c r="G10" s="442"/>
    </row>
    <row r="11" spans="1:7" s="459" customFormat="1" ht="45" x14ac:dyDescent="0.25">
      <c r="A11" s="454"/>
      <c r="B11" s="455" t="s">
        <v>738</v>
      </c>
      <c r="C11" s="456" t="s">
        <v>739</v>
      </c>
      <c r="D11" s="456" t="s">
        <v>740</v>
      </c>
      <c r="E11" s="457" t="s">
        <v>741</v>
      </c>
      <c r="F11" s="458"/>
      <c r="G11" s="458"/>
    </row>
    <row r="12" spans="1:7" s="459" customFormat="1" ht="60" x14ac:dyDescent="0.25">
      <c r="A12" s="460"/>
      <c r="B12" s="461" t="s">
        <v>742</v>
      </c>
      <c r="C12" s="462" t="s">
        <v>743</v>
      </c>
      <c r="D12" s="462" t="s">
        <v>740</v>
      </c>
      <c r="E12" s="463" t="s">
        <v>744</v>
      </c>
      <c r="F12" s="458"/>
      <c r="G12" s="458"/>
    </row>
    <row r="13" spans="1:7" s="459" customFormat="1" ht="60" x14ac:dyDescent="0.25">
      <c r="A13" s="460" t="s">
        <v>710</v>
      </c>
      <c r="B13" s="461" t="s">
        <v>745</v>
      </c>
      <c r="C13" s="462" t="s">
        <v>746</v>
      </c>
      <c r="D13" s="462" t="s">
        <v>740</v>
      </c>
      <c r="E13" s="463" t="s">
        <v>747</v>
      </c>
      <c r="F13" s="458"/>
      <c r="G13" s="458"/>
    </row>
    <row r="14" spans="1:7" s="459" customFormat="1" ht="60" x14ac:dyDescent="0.25">
      <c r="A14" s="460"/>
      <c r="B14" s="461" t="s">
        <v>748</v>
      </c>
      <c r="C14" s="462" t="s">
        <v>749</v>
      </c>
      <c r="D14" s="462" t="s">
        <v>750</v>
      </c>
      <c r="E14" s="463" t="s">
        <v>741</v>
      </c>
      <c r="F14" s="458"/>
      <c r="G14" s="458"/>
    </row>
    <row r="15" spans="1:7" s="459" customFormat="1" ht="60" x14ac:dyDescent="0.25">
      <c r="A15" s="460"/>
      <c r="B15" s="461" t="s">
        <v>751</v>
      </c>
      <c r="C15" s="462" t="s">
        <v>752</v>
      </c>
      <c r="D15" s="462" t="s">
        <v>740</v>
      </c>
      <c r="E15" s="463" t="s">
        <v>753</v>
      </c>
      <c r="F15" s="458"/>
      <c r="G15" s="458"/>
    </row>
    <row r="16" spans="1:7" s="459" customFormat="1" ht="105" x14ac:dyDescent="0.25">
      <c r="A16" s="460"/>
      <c r="B16" s="461" t="s">
        <v>754</v>
      </c>
      <c r="C16" s="462" t="s">
        <v>755</v>
      </c>
      <c r="D16" s="462" t="s">
        <v>740</v>
      </c>
      <c r="E16" s="463" t="s">
        <v>756</v>
      </c>
      <c r="F16" s="458"/>
      <c r="G16" s="458"/>
    </row>
    <row r="17" spans="1:7" s="459" customFormat="1" ht="60" x14ac:dyDescent="0.25">
      <c r="A17" s="460"/>
      <c r="B17" s="461" t="s">
        <v>757</v>
      </c>
      <c r="C17" s="462" t="s">
        <v>758</v>
      </c>
      <c r="D17" s="462" t="s">
        <v>740</v>
      </c>
      <c r="E17" s="463" t="s">
        <v>741</v>
      </c>
      <c r="F17" s="458"/>
      <c r="G17" s="458"/>
    </row>
    <row r="18" spans="1:7" s="459" customFormat="1" ht="75" x14ac:dyDescent="0.25">
      <c r="A18" s="460"/>
      <c r="B18" s="461" t="s">
        <v>759</v>
      </c>
      <c r="C18" s="462" t="s">
        <v>760</v>
      </c>
      <c r="D18" s="462" t="s">
        <v>750</v>
      </c>
      <c r="E18" s="463" t="s">
        <v>761</v>
      </c>
      <c r="F18" s="458"/>
      <c r="G18" s="458"/>
    </row>
    <row r="19" spans="1:7" s="459" customFormat="1" ht="90" x14ac:dyDescent="0.25">
      <c r="A19" s="460"/>
      <c r="B19" s="461" t="s">
        <v>762</v>
      </c>
      <c r="C19" s="462" t="s">
        <v>763</v>
      </c>
      <c r="D19" s="462" t="s">
        <v>740</v>
      </c>
      <c r="E19" s="463" t="s">
        <v>764</v>
      </c>
      <c r="F19" s="458"/>
      <c r="G19" s="458"/>
    </row>
    <row r="20" spans="1:7" s="459" customFormat="1" ht="45" x14ac:dyDescent="0.25">
      <c r="A20" s="460"/>
      <c r="B20" s="461" t="s">
        <v>765</v>
      </c>
      <c r="C20" s="462" t="s">
        <v>766</v>
      </c>
      <c r="D20" s="462" t="s">
        <v>750</v>
      </c>
      <c r="E20" s="463" t="s">
        <v>767</v>
      </c>
      <c r="F20" s="458"/>
      <c r="G20" s="458"/>
    </row>
    <row r="21" spans="1:7" s="459" customFormat="1" ht="45.75" thickBot="1" x14ac:dyDescent="0.3">
      <c r="A21" s="464"/>
      <c r="B21" s="465" t="s">
        <v>768</v>
      </c>
      <c r="C21" s="466" t="s">
        <v>769</v>
      </c>
      <c r="D21" s="466" t="s">
        <v>740</v>
      </c>
      <c r="E21" s="467" t="s">
        <v>770</v>
      </c>
      <c r="F21" s="458"/>
      <c r="G21" s="458"/>
    </row>
    <row r="22" spans="1:7" s="443" customFormat="1" x14ac:dyDescent="0.25">
      <c r="B22" s="468"/>
      <c r="C22" s="468"/>
      <c r="D22" s="468"/>
      <c r="E22" s="468"/>
      <c r="F22" s="442"/>
      <c r="G22" s="442"/>
    </row>
    <row r="23" spans="1:7" s="443" customFormat="1" ht="9.9499999999999993" customHeight="1" x14ac:dyDescent="0.25">
      <c r="F23" s="442"/>
      <c r="G23" s="442"/>
    </row>
    <row r="24" spans="1:7" s="443" customFormat="1" x14ac:dyDescent="0.25">
      <c r="A24" s="469" t="s">
        <v>771</v>
      </c>
      <c r="C24" s="468"/>
      <c r="D24" s="468"/>
      <c r="E24" s="468"/>
      <c r="F24" s="442"/>
      <c r="G24" s="442"/>
    </row>
    <row r="25" spans="1:7" s="443" customFormat="1" ht="63" customHeight="1" thickBot="1" x14ac:dyDescent="0.3">
      <c r="A25" s="914" t="s">
        <v>772</v>
      </c>
      <c r="B25" s="915"/>
      <c r="C25" s="915"/>
      <c r="D25" s="915"/>
      <c r="E25" s="915"/>
      <c r="F25" s="442"/>
      <c r="G25" s="442"/>
    </row>
    <row r="26" spans="1:7" s="443" customFormat="1" ht="15.75" thickBot="1" x14ac:dyDescent="0.3">
      <c r="A26" s="470" t="s">
        <v>733</v>
      </c>
      <c r="B26" s="471" t="s">
        <v>734</v>
      </c>
      <c r="C26" s="472" t="s">
        <v>735</v>
      </c>
      <c r="D26" s="472" t="s">
        <v>736</v>
      </c>
      <c r="E26" s="473" t="s">
        <v>737</v>
      </c>
      <c r="F26" s="442"/>
      <c r="G26" s="442"/>
    </row>
    <row r="27" spans="1:7" s="443" customFormat="1" ht="15.75" hidden="1" thickBot="1" x14ac:dyDescent="0.3">
      <c r="A27" s="474"/>
      <c r="B27" s="475"/>
      <c r="C27" s="476"/>
      <c r="D27" s="476"/>
      <c r="E27" s="477"/>
      <c r="F27" s="442"/>
      <c r="G27" s="442"/>
    </row>
    <row r="28" spans="1:7" s="443" customFormat="1" ht="45" x14ac:dyDescent="0.25">
      <c r="A28" s="454"/>
      <c r="B28" s="478" t="s">
        <v>773</v>
      </c>
      <c r="C28" s="479" t="s">
        <v>774</v>
      </c>
      <c r="D28" s="479" t="s">
        <v>740</v>
      </c>
      <c r="E28" s="480" t="s">
        <v>775</v>
      </c>
      <c r="F28" s="442"/>
      <c r="G28" s="442"/>
    </row>
    <row r="29" spans="1:7" s="443" customFormat="1" ht="45" x14ac:dyDescent="0.25">
      <c r="A29" s="460"/>
      <c r="B29" s="461" t="s">
        <v>776</v>
      </c>
      <c r="C29" s="462" t="s">
        <v>777</v>
      </c>
      <c r="D29" s="462" t="s">
        <v>750</v>
      </c>
      <c r="E29" s="463" t="s">
        <v>741</v>
      </c>
      <c r="F29" s="442"/>
      <c r="G29" s="442"/>
    </row>
    <row r="30" spans="1:7" s="443" customFormat="1" ht="30" x14ac:dyDescent="0.25">
      <c r="A30" s="460"/>
      <c r="B30" s="461" t="s">
        <v>778</v>
      </c>
      <c r="C30" s="462" t="s">
        <v>779</v>
      </c>
      <c r="D30" s="462" t="s">
        <v>750</v>
      </c>
      <c r="E30" s="463" t="s">
        <v>741</v>
      </c>
      <c r="F30" s="442"/>
      <c r="G30" s="442"/>
    </row>
    <row r="31" spans="1:7" s="443" customFormat="1" ht="30" x14ac:dyDescent="0.25">
      <c r="A31" s="460"/>
      <c r="B31" s="461" t="s">
        <v>780</v>
      </c>
      <c r="C31" s="462" t="s">
        <v>781</v>
      </c>
      <c r="D31" s="462" t="s">
        <v>750</v>
      </c>
      <c r="E31" s="463" t="s">
        <v>741</v>
      </c>
      <c r="F31" s="442"/>
      <c r="G31" s="442"/>
    </row>
    <row r="32" spans="1:7" s="443" customFormat="1" ht="45" x14ac:dyDescent="0.25">
      <c r="A32" s="460"/>
      <c r="B32" s="461" t="s">
        <v>782</v>
      </c>
      <c r="C32" s="462" t="s">
        <v>783</v>
      </c>
      <c r="D32" s="462" t="s">
        <v>750</v>
      </c>
      <c r="E32" s="463" t="s">
        <v>741</v>
      </c>
      <c r="F32" s="442"/>
      <c r="G32" s="442"/>
    </row>
    <row r="33" spans="1:7" s="443" customFormat="1" x14ac:dyDescent="0.25">
      <c r="A33" s="460"/>
      <c r="B33" s="461" t="s">
        <v>784</v>
      </c>
      <c r="C33" s="462" t="s">
        <v>785</v>
      </c>
      <c r="D33" s="462" t="s">
        <v>750</v>
      </c>
      <c r="E33" s="463" t="s">
        <v>741</v>
      </c>
      <c r="F33" s="442"/>
      <c r="G33" s="442"/>
    </row>
    <row r="34" spans="1:7" s="443" customFormat="1" ht="30" x14ac:dyDescent="0.25">
      <c r="A34" s="460"/>
      <c r="B34" s="461" t="s">
        <v>786</v>
      </c>
      <c r="C34" s="462" t="s">
        <v>787</v>
      </c>
      <c r="D34" s="462" t="s">
        <v>740</v>
      </c>
      <c r="E34" s="463" t="s">
        <v>741</v>
      </c>
      <c r="F34" s="442"/>
      <c r="G34" s="442"/>
    </row>
    <row r="35" spans="1:7" s="443" customFormat="1" ht="30.75" thickBot="1" x14ac:dyDescent="0.3">
      <c r="A35" s="464"/>
      <c r="B35" s="465" t="s">
        <v>788</v>
      </c>
      <c r="C35" s="466" t="s">
        <v>789</v>
      </c>
      <c r="D35" s="466" t="s">
        <v>750</v>
      </c>
      <c r="E35" s="467" t="s">
        <v>741</v>
      </c>
      <c r="F35" s="442"/>
      <c r="G35" s="442"/>
    </row>
    <row r="36" spans="1:7" s="443" customFormat="1" x14ac:dyDescent="0.25">
      <c r="B36" s="468"/>
      <c r="C36" s="468"/>
      <c r="D36" s="468"/>
      <c r="E36" s="468"/>
      <c r="F36" s="442"/>
      <c r="G36" s="442"/>
    </row>
    <row r="37" spans="1:7" s="443" customFormat="1" x14ac:dyDescent="0.25">
      <c r="A37" s="469" t="s">
        <v>790</v>
      </c>
      <c r="C37" s="468"/>
      <c r="D37" s="468"/>
      <c r="E37" s="468"/>
      <c r="F37" s="442"/>
      <c r="G37" s="442"/>
    </row>
    <row r="38" spans="1:7" s="443" customFormat="1" ht="51" customHeight="1" thickBot="1" x14ac:dyDescent="0.3">
      <c r="A38" s="914" t="s">
        <v>791</v>
      </c>
      <c r="B38" s="915"/>
      <c r="C38" s="915"/>
      <c r="D38" s="915"/>
      <c r="E38" s="915"/>
      <c r="F38" s="442"/>
      <c r="G38" s="442"/>
    </row>
    <row r="39" spans="1:7" s="443" customFormat="1" ht="15.75" thickBot="1" x14ac:dyDescent="0.3">
      <c r="A39" s="470" t="s">
        <v>733</v>
      </c>
      <c r="B39" s="471" t="s">
        <v>734</v>
      </c>
      <c r="C39" s="472" t="s">
        <v>735</v>
      </c>
      <c r="D39" s="472" t="s">
        <v>736</v>
      </c>
      <c r="E39" s="473" t="s">
        <v>737</v>
      </c>
      <c r="F39" s="442"/>
      <c r="G39" s="442"/>
    </row>
    <row r="40" spans="1:7" s="443" customFormat="1" ht="15.75" hidden="1" thickBot="1" x14ac:dyDescent="0.3">
      <c r="A40" s="474"/>
      <c r="B40" s="475"/>
      <c r="C40" s="476"/>
      <c r="D40" s="476"/>
      <c r="E40" s="477"/>
      <c r="F40" s="442"/>
      <c r="G40" s="442"/>
    </row>
    <row r="41" spans="1:7" s="443" customFormat="1" ht="60" x14ac:dyDescent="0.25">
      <c r="A41" s="454"/>
      <c r="B41" s="478" t="s">
        <v>792</v>
      </c>
      <c r="C41" s="479" t="s">
        <v>793</v>
      </c>
      <c r="D41" s="479" t="s">
        <v>740</v>
      </c>
      <c r="E41" s="480" t="s">
        <v>794</v>
      </c>
      <c r="F41" s="442"/>
      <c r="G41" s="442"/>
    </row>
    <row r="42" spans="1:7" s="443" customFormat="1" ht="60" x14ac:dyDescent="0.25">
      <c r="A42" s="460"/>
      <c r="B42" s="461" t="s">
        <v>795</v>
      </c>
      <c r="C42" s="462" t="s">
        <v>796</v>
      </c>
      <c r="D42" s="462" t="s">
        <v>750</v>
      </c>
      <c r="E42" s="463" t="s">
        <v>741</v>
      </c>
      <c r="F42" s="442"/>
      <c r="G42" s="442"/>
    </row>
    <row r="43" spans="1:7" s="443" customFormat="1" ht="45.75" thickBot="1" x14ac:dyDescent="0.3">
      <c r="A43" s="464"/>
      <c r="B43" s="465" t="s">
        <v>797</v>
      </c>
      <c r="C43" s="466" t="s">
        <v>798</v>
      </c>
      <c r="D43" s="466" t="s">
        <v>750</v>
      </c>
      <c r="E43" s="467" t="s">
        <v>741</v>
      </c>
      <c r="F43" s="442"/>
      <c r="G43" s="442"/>
    </row>
    <row r="44" spans="1:7" s="443" customFormat="1" x14ac:dyDescent="0.25">
      <c r="B44" s="468"/>
      <c r="C44" s="468"/>
      <c r="D44" s="468"/>
      <c r="E44" s="468"/>
      <c r="F44" s="442"/>
      <c r="G44" s="442"/>
    </row>
    <row r="45" spans="1:7" s="443" customFormat="1" ht="9.9499999999999993" customHeight="1" x14ac:dyDescent="0.25">
      <c r="F45" s="442"/>
      <c r="G45" s="442"/>
    </row>
    <row r="46" spans="1:7" s="443" customFormat="1" x14ac:dyDescent="0.25">
      <c r="A46" s="469" t="s">
        <v>799</v>
      </c>
      <c r="C46" s="468"/>
      <c r="D46" s="468"/>
      <c r="E46" s="468"/>
      <c r="F46" s="442"/>
      <c r="G46" s="442"/>
    </row>
    <row r="47" spans="1:7" s="443" customFormat="1" ht="48" customHeight="1" thickBot="1" x14ac:dyDescent="0.3">
      <c r="A47" s="914" t="s">
        <v>800</v>
      </c>
      <c r="B47" s="915"/>
      <c r="C47" s="915"/>
      <c r="D47" s="915"/>
      <c r="E47" s="915"/>
      <c r="F47" s="442"/>
      <c r="G47" s="442"/>
    </row>
    <row r="48" spans="1:7" s="443" customFormat="1" ht="15.75" thickBot="1" x14ac:dyDescent="0.3">
      <c r="A48" s="470" t="s">
        <v>733</v>
      </c>
      <c r="B48" s="471" t="s">
        <v>734</v>
      </c>
      <c r="C48" s="472" t="s">
        <v>735</v>
      </c>
      <c r="D48" s="472" t="s">
        <v>736</v>
      </c>
      <c r="E48" s="473" t="s">
        <v>737</v>
      </c>
      <c r="F48" s="442"/>
      <c r="G48" s="442"/>
    </row>
    <row r="49" spans="1:7" s="443" customFormat="1" ht="15.75" hidden="1" thickBot="1" x14ac:dyDescent="0.3">
      <c r="A49" s="474"/>
      <c r="B49" s="475"/>
      <c r="C49" s="476"/>
      <c r="D49" s="476"/>
      <c r="E49" s="477"/>
      <c r="F49" s="442"/>
      <c r="G49" s="442"/>
    </row>
    <row r="50" spans="1:7" s="443" customFormat="1" ht="90" x14ac:dyDescent="0.25">
      <c r="A50" s="454"/>
      <c r="B50" s="478" t="s">
        <v>801</v>
      </c>
      <c r="C50" s="479" t="s">
        <v>802</v>
      </c>
      <c r="D50" s="479" t="s">
        <v>803</v>
      </c>
      <c r="E50" s="480" t="s">
        <v>804</v>
      </c>
      <c r="F50" s="442"/>
      <c r="G50" s="442"/>
    </row>
    <row r="51" spans="1:7" s="443" customFormat="1" ht="75" x14ac:dyDescent="0.25">
      <c r="A51" s="460"/>
      <c r="B51" s="461" t="s">
        <v>805</v>
      </c>
      <c r="C51" s="462" t="s">
        <v>806</v>
      </c>
      <c r="D51" s="462" t="s">
        <v>803</v>
      </c>
      <c r="E51" s="463" t="s">
        <v>807</v>
      </c>
      <c r="F51" s="442"/>
      <c r="G51" s="442"/>
    </row>
    <row r="52" spans="1:7" s="443" customFormat="1" ht="30" x14ac:dyDescent="0.25">
      <c r="A52" s="460"/>
      <c r="B52" s="461" t="s">
        <v>808</v>
      </c>
      <c r="C52" s="462" t="s">
        <v>809</v>
      </c>
      <c r="D52" s="462" t="s">
        <v>803</v>
      </c>
      <c r="E52" s="463" t="s">
        <v>741</v>
      </c>
      <c r="F52" s="442"/>
      <c r="G52" s="442"/>
    </row>
    <row r="53" spans="1:7" s="443" customFormat="1" ht="75.75" thickBot="1" x14ac:dyDescent="0.3">
      <c r="A53" s="464"/>
      <c r="B53" s="465" t="s">
        <v>810</v>
      </c>
      <c r="C53" s="466" t="s">
        <v>811</v>
      </c>
      <c r="D53" s="466" t="s">
        <v>803</v>
      </c>
      <c r="E53" s="467" t="s">
        <v>807</v>
      </c>
      <c r="F53" s="442"/>
      <c r="G53" s="442"/>
    </row>
    <row r="54" spans="1:7" s="443" customFormat="1" ht="9.9499999999999993" customHeight="1" x14ac:dyDescent="0.25">
      <c r="B54" s="468"/>
      <c r="C54" s="468"/>
      <c r="D54" s="468"/>
      <c r="E54" s="468"/>
      <c r="F54" s="442"/>
      <c r="G54" s="442"/>
    </row>
    <row r="55" spans="1:7" s="443" customFormat="1" x14ac:dyDescent="0.25">
      <c r="A55" s="469" t="s">
        <v>812</v>
      </c>
      <c r="C55" s="468"/>
      <c r="D55" s="468"/>
      <c r="E55" s="468"/>
      <c r="F55" s="442"/>
      <c r="G55" s="442"/>
    </row>
    <row r="56" spans="1:7" s="443" customFormat="1" ht="64.5" customHeight="1" thickBot="1" x14ac:dyDescent="0.3">
      <c r="A56" s="914" t="s">
        <v>813</v>
      </c>
      <c r="B56" s="915"/>
      <c r="C56" s="915"/>
      <c r="D56" s="915"/>
      <c r="E56" s="915"/>
      <c r="F56" s="442"/>
      <c r="G56" s="442"/>
    </row>
    <row r="57" spans="1:7" s="443" customFormat="1" ht="15.75" thickBot="1" x14ac:dyDescent="0.3">
      <c r="A57" s="470" t="s">
        <v>733</v>
      </c>
      <c r="B57" s="471" t="s">
        <v>734</v>
      </c>
      <c r="C57" s="472" t="s">
        <v>735</v>
      </c>
      <c r="D57" s="472" t="s">
        <v>736</v>
      </c>
      <c r="E57" s="473" t="s">
        <v>737</v>
      </c>
      <c r="F57" s="442"/>
      <c r="G57" s="442"/>
    </row>
    <row r="58" spans="1:7" s="443" customFormat="1" ht="15.75" hidden="1" thickBot="1" x14ac:dyDescent="0.3">
      <c r="A58" s="474"/>
      <c r="B58" s="475"/>
      <c r="C58" s="476"/>
      <c r="D58" s="476"/>
      <c r="E58" s="477"/>
      <c r="F58" s="442"/>
      <c r="G58" s="442"/>
    </row>
    <row r="59" spans="1:7" s="443" customFormat="1" ht="45" x14ac:dyDescent="0.25">
      <c r="A59" s="454"/>
      <c r="B59" s="478" t="s">
        <v>814</v>
      </c>
      <c r="C59" s="479" t="s">
        <v>815</v>
      </c>
      <c r="D59" s="479" t="s">
        <v>750</v>
      </c>
      <c r="E59" s="480" t="s">
        <v>741</v>
      </c>
      <c r="F59" s="442"/>
      <c r="G59" s="442"/>
    </row>
    <row r="60" spans="1:7" s="443" customFormat="1" ht="60" x14ac:dyDescent="0.25">
      <c r="A60" s="460"/>
      <c r="B60" s="461" t="s">
        <v>816</v>
      </c>
      <c r="C60" s="462" t="s">
        <v>817</v>
      </c>
      <c r="D60" s="462" t="s">
        <v>750</v>
      </c>
      <c r="E60" s="463" t="s">
        <v>818</v>
      </c>
      <c r="F60" s="442"/>
      <c r="G60" s="442"/>
    </row>
    <row r="61" spans="1:7" s="443" customFormat="1" ht="30" x14ac:dyDescent="0.25">
      <c r="A61" s="460"/>
      <c r="B61" s="461" t="s">
        <v>819</v>
      </c>
      <c r="C61" s="462" t="s">
        <v>820</v>
      </c>
      <c r="D61" s="462" t="s">
        <v>740</v>
      </c>
      <c r="E61" s="463" t="s">
        <v>821</v>
      </c>
      <c r="F61" s="442"/>
      <c r="G61" s="442"/>
    </row>
    <row r="62" spans="1:7" s="443" customFormat="1" ht="30" x14ac:dyDescent="0.25">
      <c r="A62" s="460"/>
      <c r="B62" s="461" t="s">
        <v>822</v>
      </c>
      <c r="C62" s="462" t="s">
        <v>823</v>
      </c>
      <c r="D62" s="462" t="s">
        <v>740</v>
      </c>
      <c r="E62" s="463" t="s">
        <v>741</v>
      </c>
      <c r="F62" s="442"/>
      <c r="G62" s="442"/>
    </row>
    <row r="63" spans="1:7" s="443" customFormat="1" ht="45" x14ac:dyDescent="0.25">
      <c r="A63" s="460"/>
      <c r="B63" s="461" t="s">
        <v>824</v>
      </c>
      <c r="C63" s="462" t="s">
        <v>825</v>
      </c>
      <c r="D63" s="462" t="s">
        <v>740</v>
      </c>
      <c r="E63" s="463" t="s">
        <v>741</v>
      </c>
      <c r="F63" s="442"/>
      <c r="G63" s="442"/>
    </row>
    <row r="64" spans="1:7" s="443" customFormat="1" ht="30.75" thickBot="1" x14ac:dyDescent="0.3">
      <c r="A64" s="464"/>
      <c r="B64" s="465" t="s">
        <v>826</v>
      </c>
      <c r="C64" s="466" t="s">
        <v>827</v>
      </c>
      <c r="D64" s="466" t="s">
        <v>750</v>
      </c>
      <c r="E64" s="467" t="s">
        <v>741</v>
      </c>
      <c r="F64" s="442"/>
      <c r="G64" s="442"/>
    </row>
    <row r="65" spans="1:7" s="443" customFormat="1" ht="5.0999999999999996" customHeight="1" x14ac:dyDescent="0.25">
      <c r="F65" s="442"/>
      <c r="G65" s="442"/>
    </row>
    <row r="66" spans="1:7" s="443" customFormat="1" x14ac:dyDescent="0.25">
      <c r="A66" s="481" t="s">
        <v>828</v>
      </c>
      <c r="F66" s="442"/>
      <c r="G66" s="442"/>
    </row>
    <row r="67" spans="1:7" s="443" customFormat="1" x14ac:dyDescent="0.25">
      <c r="B67" s="482" t="s">
        <v>750</v>
      </c>
      <c r="C67" s="922" t="s">
        <v>829</v>
      </c>
      <c r="D67" s="921"/>
      <c r="E67" s="921"/>
      <c r="F67" s="442"/>
      <c r="G67" s="442"/>
    </row>
    <row r="68" spans="1:7" s="443" customFormat="1" ht="30" customHeight="1" x14ac:dyDescent="0.25">
      <c r="B68" s="482" t="s">
        <v>740</v>
      </c>
      <c r="C68" s="922" t="s">
        <v>830</v>
      </c>
      <c r="D68" s="921"/>
      <c r="E68" s="921"/>
      <c r="F68" s="442"/>
      <c r="G68" s="442"/>
    </row>
    <row r="69" spans="1:7" s="443" customFormat="1" ht="32.25" customHeight="1" x14ac:dyDescent="0.25">
      <c r="B69" s="483" t="s">
        <v>803</v>
      </c>
      <c r="C69" s="923" t="s">
        <v>831</v>
      </c>
      <c r="D69" s="924"/>
      <c r="E69" s="924"/>
      <c r="F69" s="442"/>
      <c r="G69" s="442"/>
    </row>
    <row r="70" spans="1:7" s="443" customFormat="1" ht="9.9499999999999993" customHeight="1" x14ac:dyDescent="0.25">
      <c r="F70" s="442"/>
      <c r="G70" s="442"/>
    </row>
    <row r="71" spans="1:7" s="443" customFormat="1" x14ac:dyDescent="0.25">
      <c r="A71" s="443" t="s">
        <v>832</v>
      </c>
      <c r="F71" s="442"/>
      <c r="G71" s="442"/>
    </row>
    <row r="72" spans="1:7" s="443" customFormat="1" x14ac:dyDescent="0.25">
      <c r="A72" s="443" t="s">
        <v>833</v>
      </c>
      <c r="F72" s="442"/>
      <c r="G72" s="442"/>
    </row>
    <row r="73" spans="1:7" s="443" customFormat="1" ht="33.75" customHeight="1" x14ac:dyDescent="0.25">
      <c r="A73" s="920" t="s">
        <v>834</v>
      </c>
      <c r="B73" s="921"/>
      <c r="C73" s="921"/>
      <c r="D73" s="921"/>
      <c r="E73" s="921"/>
      <c r="F73" s="442"/>
      <c r="G73" s="442"/>
    </row>
    <row r="74" spans="1:7" s="443" customFormat="1" x14ac:dyDescent="0.25">
      <c r="A74" s="484" t="s">
        <v>835</v>
      </c>
      <c r="F74" s="442"/>
      <c r="G74" s="442"/>
    </row>
    <row r="75" spans="1:7" s="443" customFormat="1" x14ac:dyDescent="0.25">
      <c r="F75" s="442"/>
      <c r="G75" s="442"/>
    </row>
    <row r="76" spans="1:7" s="443" customFormat="1" x14ac:dyDescent="0.25">
      <c r="F76" s="442"/>
      <c r="G76" s="442"/>
    </row>
    <row r="77" spans="1:7" s="443" customFormat="1" x14ac:dyDescent="0.25">
      <c r="F77" s="442"/>
      <c r="G77" s="442"/>
    </row>
    <row r="78" spans="1:7" s="443" customFormat="1" x14ac:dyDescent="0.25">
      <c r="F78" s="442"/>
      <c r="G78" s="442"/>
    </row>
    <row r="79" spans="1:7" s="443" customFormat="1" x14ac:dyDescent="0.25">
      <c r="F79" s="442"/>
      <c r="G79" s="442"/>
    </row>
    <row r="80" spans="1:7" s="443" customFormat="1" x14ac:dyDescent="0.25">
      <c r="F80" s="442"/>
      <c r="G80" s="442"/>
    </row>
    <row r="81" spans="6:7" s="443" customFormat="1" x14ac:dyDescent="0.25">
      <c r="F81" s="442"/>
      <c r="G81" s="442"/>
    </row>
    <row r="82" spans="6:7" s="443" customFormat="1" x14ac:dyDescent="0.25">
      <c r="F82" s="442"/>
      <c r="G82" s="442"/>
    </row>
    <row r="83" spans="6:7" s="443" customFormat="1" x14ac:dyDescent="0.25">
      <c r="F83" s="442"/>
      <c r="G83" s="442"/>
    </row>
    <row r="84" spans="6:7" s="443" customFormat="1" x14ac:dyDescent="0.25">
      <c r="F84" s="442"/>
      <c r="G84" s="442"/>
    </row>
    <row r="85" spans="6:7" s="443" customFormat="1" x14ac:dyDescent="0.25">
      <c r="F85" s="442"/>
      <c r="G85" s="442"/>
    </row>
    <row r="86" spans="6:7" s="443" customFormat="1" x14ac:dyDescent="0.25">
      <c r="F86" s="442"/>
      <c r="G86" s="442"/>
    </row>
    <row r="87" spans="6:7" s="443" customFormat="1" x14ac:dyDescent="0.25">
      <c r="F87" s="442"/>
      <c r="G87" s="442"/>
    </row>
    <row r="88" spans="6:7" s="443" customFormat="1" x14ac:dyDescent="0.25">
      <c r="F88" s="442"/>
      <c r="G88" s="442"/>
    </row>
    <row r="89" spans="6:7" s="443" customFormat="1" x14ac:dyDescent="0.25">
      <c r="F89" s="442"/>
      <c r="G89" s="442"/>
    </row>
    <row r="90" spans="6:7" s="443" customFormat="1" x14ac:dyDescent="0.25">
      <c r="F90" s="442"/>
      <c r="G90" s="442"/>
    </row>
    <row r="91" spans="6:7" s="443" customFormat="1" x14ac:dyDescent="0.25">
      <c r="F91" s="442"/>
      <c r="G91" s="442"/>
    </row>
    <row r="92" spans="6:7" s="443" customFormat="1" x14ac:dyDescent="0.25">
      <c r="F92" s="442"/>
      <c r="G92" s="442"/>
    </row>
    <row r="93" spans="6:7" s="443" customFormat="1" x14ac:dyDescent="0.25">
      <c r="F93" s="442"/>
      <c r="G93" s="442"/>
    </row>
    <row r="94" spans="6:7" s="443" customFormat="1" x14ac:dyDescent="0.25">
      <c r="F94" s="442"/>
      <c r="G94" s="442"/>
    </row>
    <row r="95" spans="6:7" s="443" customFormat="1" x14ac:dyDescent="0.25">
      <c r="F95" s="442"/>
      <c r="G95" s="442"/>
    </row>
    <row r="96" spans="6:7" s="443" customFormat="1" x14ac:dyDescent="0.25">
      <c r="F96" s="442"/>
      <c r="G96" s="442"/>
    </row>
    <row r="97" spans="6:7" s="443" customFormat="1" x14ac:dyDescent="0.25">
      <c r="F97" s="442"/>
      <c r="G97" s="442"/>
    </row>
    <row r="98" spans="6:7" s="443" customFormat="1" x14ac:dyDescent="0.25">
      <c r="F98" s="442"/>
      <c r="G98" s="442"/>
    </row>
    <row r="99" spans="6:7" s="443" customFormat="1" x14ac:dyDescent="0.25">
      <c r="F99" s="442"/>
      <c r="G99" s="442"/>
    </row>
    <row r="100" spans="6:7" s="443" customFormat="1" x14ac:dyDescent="0.25">
      <c r="F100" s="442"/>
      <c r="G100" s="442"/>
    </row>
    <row r="101" spans="6:7" s="443" customFormat="1" x14ac:dyDescent="0.25">
      <c r="F101" s="442"/>
      <c r="G101" s="442"/>
    </row>
    <row r="102" spans="6:7" s="443" customFormat="1" x14ac:dyDescent="0.25">
      <c r="F102" s="442"/>
      <c r="G102" s="442"/>
    </row>
    <row r="103" spans="6:7" s="443" customFormat="1" x14ac:dyDescent="0.25">
      <c r="F103" s="442"/>
      <c r="G103" s="442"/>
    </row>
    <row r="104" spans="6:7" s="443" customFormat="1" x14ac:dyDescent="0.25">
      <c r="F104" s="442"/>
      <c r="G104" s="442"/>
    </row>
    <row r="105" spans="6:7" s="443" customFormat="1" x14ac:dyDescent="0.25">
      <c r="F105" s="442"/>
      <c r="G105" s="442"/>
    </row>
    <row r="106" spans="6:7" s="443" customFormat="1" x14ac:dyDescent="0.25">
      <c r="F106" s="442"/>
      <c r="G106" s="442"/>
    </row>
    <row r="107" spans="6:7" s="443" customFormat="1" x14ac:dyDescent="0.25">
      <c r="F107" s="442"/>
      <c r="G107" s="442"/>
    </row>
    <row r="108" spans="6:7" s="443" customFormat="1" x14ac:dyDescent="0.25">
      <c r="F108" s="442"/>
      <c r="G108" s="442"/>
    </row>
    <row r="109" spans="6:7" s="443" customFormat="1" x14ac:dyDescent="0.25">
      <c r="F109" s="442"/>
      <c r="G109" s="442"/>
    </row>
    <row r="110" spans="6:7" s="443" customFormat="1" x14ac:dyDescent="0.25">
      <c r="F110" s="442"/>
      <c r="G110" s="442"/>
    </row>
    <row r="111" spans="6:7" s="443" customFormat="1" x14ac:dyDescent="0.25">
      <c r="F111" s="442"/>
      <c r="G111" s="442"/>
    </row>
    <row r="112" spans="6:7" s="443" customFormat="1" x14ac:dyDescent="0.25">
      <c r="F112" s="442"/>
      <c r="G112" s="442"/>
    </row>
    <row r="113" spans="6:7" s="443" customFormat="1" x14ac:dyDescent="0.25">
      <c r="F113" s="442"/>
      <c r="G113" s="442"/>
    </row>
    <row r="114" spans="6:7" s="443" customFormat="1" x14ac:dyDescent="0.25">
      <c r="F114" s="442"/>
      <c r="G114" s="442"/>
    </row>
    <row r="115" spans="6:7" s="443" customFormat="1" x14ac:dyDescent="0.25">
      <c r="F115" s="442"/>
      <c r="G115" s="442"/>
    </row>
  </sheetData>
  <sheetProtection algorithmName="SHA-512" hashValue="i7Aiy4VYD8tNSXn/n+oeVbLuHt6qtbT/PSQZb0xZ3RaJ3oLp3PgkQIV7ke8LNLaXO1V245eRbzhwgFiW1/mgIA==" saltValue="gjT7wdQ20ydqdjCvchhnlg=="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LPG / VERSION 2024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LPG</vt:lpstr>
      <vt:lpstr>Checklist - Ranking Office LPG</vt:lpstr>
      <vt:lpstr>Office - Total Score Review</vt:lpstr>
      <vt:lpstr>Office - CO2 - GloMEEP</vt:lpstr>
      <vt:lpstr>'Checklist - Basic Office LPG'!Print_Area</vt:lpstr>
      <vt:lpstr>'Checklist - Ranking Office LPG'!Print_Area</vt:lpstr>
      <vt:lpstr>'Office - CO2 - GloMEEP'!Print_Area</vt:lpstr>
      <vt:lpstr>'Office - Total Score Review'!Print_Area</vt:lpstr>
      <vt:lpstr>'Checklist - Basic Office LPG'!Print_Titles</vt:lpstr>
      <vt:lpstr>'Checklist - Ranking Office LPG'!Print_Titles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2025-09-05T10:32:54Z</cp:lastPrinted>
  <dcterms:created xsi:type="dcterms:W3CDTF">2001-05-28T13:46:28Z</dcterms:created>
  <dcterms:modified xsi:type="dcterms:W3CDTF">2025-09-16T13:41:53Z</dcterms:modified>
</cp:coreProperties>
</file>